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cts_EDRisk\DG_2013_InfoRM\INFORM\Subnational models\Regional\LAC\Output\Version 2018\"/>
    </mc:Choice>
  </mc:AlternateContent>
  <bookViews>
    <workbookView xWindow="0" yWindow="0" windowWidth="20490" windowHeight="7155" tabRatio="821"/>
  </bookViews>
  <sheets>
    <sheet name="Inicio" sheetId="90" r:id="rId1"/>
    <sheet name="Contenidos" sheetId="91" r:id="rId2"/>
    <sheet name="INFORM-LAC 2018" sheetId="5" r:id="rId3"/>
    <sheet name="Peligros y exposición" sheetId="75" r:id="rId4"/>
    <sheet name="Vulnerabilidad" sheetId="3" r:id="rId5"/>
    <sheet name="Falta de Capacidad" sheetId="4" r:id="rId6"/>
    <sheet name="Indicador Datos" sheetId="74" r:id="rId7"/>
    <sheet name="Indicador Fecha" sheetId="78" r:id="rId8"/>
    <sheet name="Indicador Fuente" sheetId="80" r:id="rId9"/>
    <sheet name="Indicator Date hidden" sheetId="85" state="hidden" r:id="rId10"/>
    <sheet name="Indicator Date hidden2" sheetId="86" state="hidden" r:id="rId11"/>
    <sheet name="Indicador Imputación Datos" sheetId="79" r:id="rId12"/>
    <sheet name="Imputed and missing data hidden" sheetId="87" state="hidden" r:id="rId13"/>
    <sheet name="Missing component hidden" sheetId="89" state="hidden" r:id="rId14"/>
    <sheet name="INFORM índice de confiabilidad" sheetId="88" r:id="rId15"/>
    <sheet name="Metadata Indicadores Global" sheetId="92" r:id="rId16"/>
    <sheet name="Metadata Indicadores LAC" sheetId="93" r:id="rId17"/>
    <sheet name="Regiones" sheetId="77" r:id="rId18"/>
  </sheets>
  <definedNames>
    <definedName name="_2012.06.11___GFM_Indicator_List" localSheetId="15">'Metadata Indicadores Global'!$G$25:$M$53</definedName>
    <definedName name="_xlnm._FilterDatabase" localSheetId="6" hidden="1">'Indicador Datos'!$A$5:$CH$37</definedName>
    <definedName name="_xlnm._FilterDatabase" localSheetId="7" hidden="1">'Indicador Fecha'!$A$3:$CH$36</definedName>
    <definedName name="_xlnm._FilterDatabase" localSheetId="2" hidden="1">'INFORM-LAC 2018'!$A$3:$AU$3</definedName>
    <definedName name="_xlnm._FilterDatabase" localSheetId="15" hidden="1">'Metadata Indicadores Global'!$A$2:$M$2</definedName>
    <definedName name="_xlnm._FilterDatabase" localSheetId="16" hidden="1">'Metadata Indicadores LAC'!$A$2:$M$41</definedName>
    <definedName name="_xlnm._FilterDatabase" localSheetId="3" hidden="1">'Peligros y exposición'!$A$3:$BW$37</definedName>
    <definedName name="_xlnm._FilterDatabase" localSheetId="17" hidden="1">Regiones!$A$2:$I$35</definedName>
    <definedName name="_xlnm._FilterDatabase" localSheetId="4" hidden="1">Vulnerabilidad!$A$3:$AX$35</definedName>
    <definedName name="_Key1" localSheetId="1" hidden="1">#REF!</definedName>
    <definedName name="_Key1" localSheetId="12" hidden="1">#REF!</definedName>
    <definedName name="_Key1" localSheetId="7" hidden="1">#REF!</definedName>
    <definedName name="_Key1" localSheetId="8" hidden="1">#REF!</definedName>
    <definedName name="_Key1" localSheetId="11" hidden="1">#REF!</definedName>
    <definedName name="_Key1" localSheetId="9" hidden="1">#REF!</definedName>
    <definedName name="_Key1" localSheetId="10" hidden="1">#REF!</definedName>
    <definedName name="_Key1" localSheetId="14" hidden="1">#REF!</definedName>
    <definedName name="_Key1" localSheetId="0" hidden="1">#REF!</definedName>
    <definedName name="_Key1" localSheetId="15" hidden="1">#REF!</definedName>
    <definedName name="_Key1" localSheetId="16" hidden="1">#REF!</definedName>
    <definedName name="_Key1" localSheetId="3" hidden="1">#REF!</definedName>
    <definedName name="_Key1" hidden="1">#REF!</definedName>
    <definedName name="_Order1" hidden="1">255</definedName>
    <definedName name="_Sort" localSheetId="1" hidden="1">#REF!</definedName>
    <definedName name="_Sort" localSheetId="12" hidden="1">#REF!</definedName>
    <definedName name="_Sort" localSheetId="7" hidden="1">#REF!</definedName>
    <definedName name="_Sort" localSheetId="8" hidden="1">#REF!</definedName>
    <definedName name="_Sort" localSheetId="11" hidden="1">#REF!</definedName>
    <definedName name="_Sort" localSheetId="9" hidden="1">#REF!</definedName>
    <definedName name="_Sort" localSheetId="10" hidden="1">#REF!</definedName>
    <definedName name="_Sort" localSheetId="14" hidden="1">#REF!</definedName>
    <definedName name="_Sort" localSheetId="0" hidden="1">#REF!</definedName>
    <definedName name="_Sort" localSheetId="15" hidden="1">#REF!</definedName>
    <definedName name="_Sort" localSheetId="16" hidden="1">#REF!</definedName>
    <definedName name="_Sort" localSheetId="3" hidden="1">#REF!</definedName>
    <definedName name="_Sort" hidden="1">#REF!</definedName>
    <definedName name="aa" localSheetId="1" hidden="1">#REF!</definedName>
    <definedName name="aa" localSheetId="12" hidden="1">#REF!</definedName>
    <definedName name="aa" localSheetId="9" hidden="1">#REF!</definedName>
    <definedName name="aa" localSheetId="10" hidden="1">#REF!</definedName>
    <definedName name="aa" localSheetId="14" hidden="1">#REF!</definedName>
    <definedName name="aa" localSheetId="0" hidden="1">#REF!</definedName>
    <definedName name="aa" localSheetId="15" hidden="1">#REF!</definedName>
    <definedName name="aa" localSheetId="16" hidden="1">#REF!</definedName>
    <definedName name="aa" hidden="1">#REF!</definedName>
    <definedName name="_xlnm.Print_Titles" localSheetId="2">'INFORM-LAC 2018'!$C:$C,'INFORM-LAC 2018'!#REF!</definedName>
  </definedNames>
  <calcPr calcId="162913" concurrentCalc="0"/>
</workbook>
</file>

<file path=xl/calcChain.xml><?xml version="1.0" encoding="utf-8"?>
<calcChain xmlns="http://schemas.openxmlformats.org/spreadsheetml/2006/main">
  <c r="BI6" i="75" l="1"/>
  <c r="BJ6" i="75"/>
  <c r="N4" i="4"/>
  <c r="K4" i="4"/>
  <c r="L4" i="4"/>
  <c r="M4" i="4"/>
  <c r="O4" i="4"/>
  <c r="W4" i="89"/>
  <c r="F4" i="75"/>
  <c r="S4" i="75"/>
  <c r="AD4" i="75"/>
  <c r="AX4" i="75"/>
  <c r="D4" i="89"/>
  <c r="C4" i="75"/>
  <c r="D4" i="75"/>
  <c r="E4" i="75"/>
  <c r="Q4" i="75"/>
  <c r="AA4" i="75"/>
  <c r="R4" i="75"/>
  <c r="AB4" i="75"/>
  <c r="AC4" i="75"/>
  <c r="AW4" i="75"/>
  <c r="G4" i="75"/>
  <c r="T4" i="75"/>
  <c r="AE4" i="75"/>
  <c r="AY4" i="75"/>
  <c r="AZ4" i="75"/>
  <c r="E4" i="89"/>
  <c r="H4" i="75"/>
  <c r="I4" i="75"/>
  <c r="J4" i="75"/>
  <c r="K4" i="75"/>
  <c r="L4" i="75"/>
  <c r="U4" i="75"/>
  <c r="AF4" i="75"/>
  <c r="V4" i="75"/>
  <c r="AG4" i="75"/>
  <c r="AH4" i="75"/>
  <c r="W4" i="75"/>
  <c r="AI4" i="75"/>
  <c r="AJ4" i="75"/>
  <c r="BA4" i="75"/>
  <c r="F4" i="89"/>
  <c r="AL4" i="75"/>
  <c r="M4" i="75"/>
  <c r="X4" i="75"/>
  <c r="AK4" i="75"/>
  <c r="AV4" i="75"/>
  <c r="BB4" i="75"/>
  <c r="BC4" i="75"/>
  <c r="BD4" i="75"/>
  <c r="N4" i="75"/>
  <c r="O4" i="75"/>
  <c r="P4" i="75"/>
  <c r="Y4" i="75"/>
  <c r="AM4" i="75"/>
  <c r="Z4" i="75"/>
  <c r="AN4" i="75"/>
  <c r="AO4" i="75"/>
  <c r="BE4" i="75"/>
  <c r="BF4" i="75"/>
  <c r="BG4" i="75"/>
  <c r="G4" i="89"/>
  <c r="BL4" i="75"/>
  <c r="BM4" i="75"/>
  <c r="BN4" i="75"/>
  <c r="BI4" i="75"/>
  <c r="BJ4" i="75"/>
  <c r="BK4" i="75"/>
  <c r="BO4" i="75"/>
  <c r="H4" i="89"/>
  <c r="BP4" i="75"/>
  <c r="BQ4" i="75"/>
  <c r="BR4" i="75"/>
  <c r="I4" i="89"/>
  <c r="BS4" i="75"/>
  <c r="BT4" i="75"/>
  <c r="BU4" i="75"/>
  <c r="BV4" i="75"/>
  <c r="J4" i="89"/>
  <c r="D4" i="3"/>
  <c r="E4" i="3"/>
  <c r="F4" i="3"/>
  <c r="G4" i="3"/>
  <c r="C4" i="3"/>
  <c r="H4" i="3"/>
  <c r="K4" i="89"/>
  <c r="I4" i="3"/>
  <c r="J4" i="3"/>
  <c r="K4" i="3"/>
  <c r="L4" i="3"/>
  <c r="L4" i="89"/>
  <c r="O4" i="3"/>
  <c r="N4" i="3"/>
  <c r="M4" i="3"/>
  <c r="P4" i="3"/>
  <c r="M4" i="89"/>
  <c r="R4" i="3"/>
  <c r="S4" i="3"/>
  <c r="T4" i="3"/>
  <c r="U4" i="3"/>
  <c r="V4" i="3"/>
  <c r="N4" i="89"/>
  <c r="W4" i="3"/>
  <c r="Y4" i="3"/>
  <c r="X4" i="3"/>
  <c r="Z4" i="3"/>
  <c r="O4" i="89"/>
  <c r="AA4" i="3"/>
  <c r="AB4" i="3"/>
  <c r="AC4" i="3"/>
  <c r="AD4" i="3"/>
  <c r="AE4" i="3"/>
  <c r="AF4" i="3"/>
  <c r="AG4" i="3"/>
  <c r="AH4" i="3"/>
  <c r="P4" i="89"/>
  <c r="AI4" i="3"/>
  <c r="AJ4" i="3"/>
  <c r="AK4" i="3"/>
  <c r="Q4" i="89"/>
  <c r="AL4" i="3"/>
  <c r="AM4" i="3"/>
  <c r="AN4" i="3"/>
  <c r="AO4" i="3"/>
  <c r="AP4" i="3"/>
  <c r="R4" i="89"/>
  <c r="AR4" i="3"/>
  <c r="AS4" i="3"/>
  <c r="AT4" i="3"/>
  <c r="AU4" i="3"/>
  <c r="AQ4" i="3"/>
  <c r="AV4" i="3"/>
  <c r="S4" i="89"/>
  <c r="C4" i="4"/>
  <c r="D4" i="4"/>
  <c r="E4" i="4"/>
  <c r="T4" i="89"/>
  <c r="F4" i="4"/>
  <c r="G4" i="4"/>
  <c r="H4" i="4"/>
  <c r="U4" i="89"/>
  <c r="I4" i="4"/>
  <c r="J4" i="4"/>
  <c r="V4" i="89"/>
  <c r="Q4" i="4"/>
  <c r="R4" i="4"/>
  <c r="S4" i="4"/>
  <c r="T4" i="4"/>
  <c r="X4" i="89"/>
  <c r="W4" i="4"/>
  <c r="U4" i="4"/>
  <c r="V4" i="4"/>
  <c r="Y4" i="4"/>
  <c r="Z4" i="4"/>
  <c r="AA4" i="4"/>
  <c r="X4" i="4"/>
  <c r="AB4" i="4"/>
  <c r="Y4" i="89"/>
  <c r="AC4" i="4"/>
  <c r="AD4" i="4"/>
  <c r="AE4" i="4"/>
  <c r="AF4" i="4"/>
  <c r="AH4" i="4"/>
  <c r="AG4" i="4"/>
  <c r="AI4" i="4"/>
  <c r="AJ4" i="4"/>
  <c r="AK4" i="4"/>
  <c r="AL4" i="4"/>
  <c r="Z4" i="89"/>
  <c r="AM4" i="4"/>
  <c r="AN4" i="4"/>
  <c r="AO4" i="4"/>
  <c r="AP4" i="4"/>
  <c r="AQ4" i="4"/>
  <c r="AR4" i="4"/>
  <c r="AS4" i="4"/>
  <c r="AT4" i="4"/>
  <c r="AU4" i="4"/>
  <c r="AA4" i="89"/>
  <c r="AB4" i="89"/>
  <c r="N5" i="4"/>
  <c r="K5" i="4"/>
  <c r="L5" i="4"/>
  <c r="M5" i="4"/>
  <c r="O5" i="4"/>
  <c r="W5" i="89"/>
  <c r="F5" i="75"/>
  <c r="S5" i="75"/>
  <c r="AD5" i="75"/>
  <c r="AX5" i="75"/>
  <c r="D5" i="89"/>
  <c r="C5" i="75"/>
  <c r="D5" i="75"/>
  <c r="E5" i="75"/>
  <c r="Q5" i="75"/>
  <c r="AA5" i="75"/>
  <c r="R5" i="75"/>
  <c r="AB5" i="75"/>
  <c r="AC5" i="75"/>
  <c r="AW5" i="75"/>
  <c r="G5" i="75"/>
  <c r="T5" i="75"/>
  <c r="AE5" i="75"/>
  <c r="AY5" i="75"/>
  <c r="AZ5" i="75"/>
  <c r="E5" i="89"/>
  <c r="H5" i="75"/>
  <c r="I5" i="75"/>
  <c r="J5" i="75"/>
  <c r="K5" i="75"/>
  <c r="L5" i="75"/>
  <c r="U5" i="75"/>
  <c r="AF5" i="75"/>
  <c r="V5" i="75"/>
  <c r="AG5" i="75"/>
  <c r="AH5" i="75"/>
  <c r="W5" i="75"/>
  <c r="AI5" i="75"/>
  <c r="AJ5" i="75"/>
  <c r="BA5" i="75"/>
  <c r="F5" i="89"/>
  <c r="AL5" i="75"/>
  <c r="M5" i="75"/>
  <c r="X5" i="75"/>
  <c r="AK5" i="75"/>
  <c r="AV5" i="75"/>
  <c r="BB5" i="75"/>
  <c r="BC5" i="75"/>
  <c r="BD5" i="75"/>
  <c r="N5" i="75"/>
  <c r="O5" i="75"/>
  <c r="P5" i="75"/>
  <c r="Y5" i="75"/>
  <c r="AM5" i="75"/>
  <c r="Z5" i="75"/>
  <c r="AN5" i="75"/>
  <c r="AO5" i="75"/>
  <c r="BE5" i="75"/>
  <c r="BF5" i="75"/>
  <c r="BG5" i="75"/>
  <c r="G5" i="89"/>
  <c r="BL5" i="75"/>
  <c r="BM5" i="75"/>
  <c r="BN5" i="75"/>
  <c r="BI5" i="75"/>
  <c r="BJ5" i="75"/>
  <c r="BK5" i="75"/>
  <c r="BO5" i="75"/>
  <c r="H5" i="89"/>
  <c r="BP5" i="75"/>
  <c r="BQ5" i="75"/>
  <c r="BR5" i="75"/>
  <c r="I5" i="89"/>
  <c r="BS5" i="75"/>
  <c r="BT5" i="75"/>
  <c r="BU5" i="75"/>
  <c r="BV5" i="75"/>
  <c r="J5" i="89"/>
  <c r="D5" i="3"/>
  <c r="E5" i="3"/>
  <c r="F5" i="3"/>
  <c r="G5" i="3"/>
  <c r="C5" i="3"/>
  <c r="H5" i="3"/>
  <c r="K5" i="89"/>
  <c r="I5" i="3"/>
  <c r="J5" i="3"/>
  <c r="K5" i="3"/>
  <c r="L5" i="3"/>
  <c r="L5" i="89"/>
  <c r="O5" i="3"/>
  <c r="N5" i="3"/>
  <c r="M5" i="3"/>
  <c r="P5" i="3"/>
  <c r="M5" i="89"/>
  <c r="R5" i="3"/>
  <c r="S5" i="3"/>
  <c r="T5" i="3"/>
  <c r="U5" i="3"/>
  <c r="V5" i="3"/>
  <c r="N5" i="89"/>
  <c r="W5" i="3"/>
  <c r="Y5" i="3"/>
  <c r="X5" i="3"/>
  <c r="Z5" i="3"/>
  <c r="O5" i="89"/>
  <c r="AA5" i="3"/>
  <c r="AB5" i="3"/>
  <c r="AC5" i="3"/>
  <c r="AD5" i="3"/>
  <c r="AE5" i="3"/>
  <c r="AF5" i="3"/>
  <c r="AG5" i="3"/>
  <c r="AH5" i="3"/>
  <c r="P5" i="89"/>
  <c r="AI5" i="3"/>
  <c r="AJ5" i="3"/>
  <c r="AK5" i="3"/>
  <c r="Q5" i="89"/>
  <c r="AL5" i="3"/>
  <c r="AM5" i="3"/>
  <c r="AN5" i="3"/>
  <c r="AO5" i="3"/>
  <c r="AP5" i="3"/>
  <c r="R5" i="89"/>
  <c r="AR5" i="3"/>
  <c r="AS5" i="3"/>
  <c r="AT5" i="3"/>
  <c r="AU5" i="3"/>
  <c r="AQ5" i="3"/>
  <c r="AV5" i="3"/>
  <c r="S5" i="89"/>
  <c r="C5" i="4"/>
  <c r="D5" i="4"/>
  <c r="E5" i="4"/>
  <c r="T5" i="89"/>
  <c r="F5" i="4"/>
  <c r="G5" i="4"/>
  <c r="H5" i="4"/>
  <c r="U5" i="89"/>
  <c r="I5" i="4"/>
  <c r="J5" i="4"/>
  <c r="V5" i="89"/>
  <c r="Q5" i="4"/>
  <c r="R5" i="4"/>
  <c r="S5" i="4"/>
  <c r="T5" i="4"/>
  <c r="X5" i="89"/>
  <c r="W5" i="4"/>
  <c r="U5" i="4"/>
  <c r="V5" i="4"/>
  <c r="Y5" i="4"/>
  <c r="Z5" i="4"/>
  <c r="AA5" i="4"/>
  <c r="X5" i="4"/>
  <c r="AB5" i="4"/>
  <c r="Y5" i="89"/>
  <c r="AC5" i="4"/>
  <c r="AD5" i="4"/>
  <c r="AE5" i="4"/>
  <c r="AF5" i="4"/>
  <c r="AH5" i="4"/>
  <c r="AG5" i="4"/>
  <c r="AI5" i="4"/>
  <c r="AJ5" i="4"/>
  <c r="AK5" i="4"/>
  <c r="AL5" i="4"/>
  <c r="Z5" i="89"/>
  <c r="AM5" i="4"/>
  <c r="AN5" i="4"/>
  <c r="AO5" i="4"/>
  <c r="AP5" i="4"/>
  <c r="AQ5" i="4"/>
  <c r="AR5" i="4"/>
  <c r="AS5" i="4"/>
  <c r="AT5" i="4"/>
  <c r="AU5" i="4"/>
  <c r="AA5" i="89"/>
  <c r="AB5" i="89"/>
  <c r="N6" i="4"/>
  <c r="K6" i="4"/>
  <c r="L6" i="4"/>
  <c r="M6" i="4"/>
  <c r="O6" i="4"/>
  <c r="W6" i="89"/>
  <c r="F6" i="75"/>
  <c r="S6" i="75"/>
  <c r="AD6" i="75"/>
  <c r="AX6" i="75"/>
  <c r="D6" i="89"/>
  <c r="C6" i="75"/>
  <c r="D6" i="75"/>
  <c r="E6" i="75"/>
  <c r="Q6" i="75"/>
  <c r="AA6" i="75"/>
  <c r="R6" i="75"/>
  <c r="AB6" i="75"/>
  <c r="AC6" i="75"/>
  <c r="AW6" i="75"/>
  <c r="G6" i="75"/>
  <c r="T6" i="75"/>
  <c r="AE6" i="75"/>
  <c r="AY6" i="75"/>
  <c r="AZ6" i="75"/>
  <c r="E6" i="89"/>
  <c r="H6" i="75"/>
  <c r="I6" i="75"/>
  <c r="J6" i="75"/>
  <c r="K6" i="75"/>
  <c r="L6" i="75"/>
  <c r="U6" i="75"/>
  <c r="AF6" i="75"/>
  <c r="V6" i="75"/>
  <c r="AG6" i="75"/>
  <c r="AH6" i="75"/>
  <c r="W6" i="75"/>
  <c r="AI6" i="75"/>
  <c r="AJ6" i="75"/>
  <c r="BA6" i="75"/>
  <c r="F6" i="89"/>
  <c r="AL6" i="75"/>
  <c r="M6" i="75"/>
  <c r="X6" i="75"/>
  <c r="AK6" i="75"/>
  <c r="AV6" i="75"/>
  <c r="BB6" i="75"/>
  <c r="BC6" i="75"/>
  <c r="BD6" i="75"/>
  <c r="N6" i="75"/>
  <c r="O6" i="75"/>
  <c r="P6" i="75"/>
  <c r="Y6" i="75"/>
  <c r="AM6" i="75"/>
  <c r="Z6" i="75"/>
  <c r="AN6" i="75"/>
  <c r="AO6" i="75"/>
  <c r="BE6" i="75"/>
  <c r="BF6" i="75"/>
  <c r="BG6" i="75"/>
  <c r="G6" i="89"/>
  <c r="BL6" i="75"/>
  <c r="BM6" i="75"/>
  <c r="BN6" i="75"/>
  <c r="BK6" i="75"/>
  <c r="BO6" i="75"/>
  <c r="H6" i="89"/>
  <c r="BP6" i="75"/>
  <c r="BQ6" i="75"/>
  <c r="BR6" i="75"/>
  <c r="I6" i="89"/>
  <c r="BS6" i="75"/>
  <c r="BT6" i="75"/>
  <c r="BU6" i="75"/>
  <c r="BV6" i="75"/>
  <c r="J6" i="89"/>
  <c r="D6" i="3"/>
  <c r="E6" i="3"/>
  <c r="F6" i="3"/>
  <c r="G6" i="3"/>
  <c r="C6" i="3"/>
  <c r="H6" i="3"/>
  <c r="K6" i="89"/>
  <c r="I6" i="3"/>
  <c r="J6" i="3"/>
  <c r="K6" i="3"/>
  <c r="L6" i="3"/>
  <c r="L6" i="89"/>
  <c r="O6" i="3"/>
  <c r="N6" i="3"/>
  <c r="M6" i="3"/>
  <c r="P6" i="3"/>
  <c r="M6" i="89"/>
  <c r="R6" i="3"/>
  <c r="S6" i="3"/>
  <c r="T6" i="3"/>
  <c r="U6" i="3"/>
  <c r="V6" i="3"/>
  <c r="N6" i="89"/>
  <c r="W6" i="3"/>
  <c r="Y6" i="3"/>
  <c r="X6" i="3"/>
  <c r="Z6" i="3"/>
  <c r="O6" i="89"/>
  <c r="AA6" i="3"/>
  <c r="AB6" i="3"/>
  <c r="AC6" i="3"/>
  <c r="AD6" i="3"/>
  <c r="AE6" i="3"/>
  <c r="AF6" i="3"/>
  <c r="AG6" i="3"/>
  <c r="AH6" i="3"/>
  <c r="P6" i="89"/>
  <c r="AI6" i="3"/>
  <c r="AJ6" i="3"/>
  <c r="AK6" i="3"/>
  <c r="Q6" i="89"/>
  <c r="AL6" i="3"/>
  <c r="AM6" i="3"/>
  <c r="AN6" i="3"/>
  <c r="AO6" i="3"/>
  <c r="AP6" i="3"/>
  <c r="R6" i="89"/>
  <c r="AR6" i="3"/>
  <c r="AS6" i="3"/>
  <c r="AU6" i="3"/>
  <c r="AQ6" i="3"/>
  <c r="AV6" i="3"/>
  <c r="S6" i="89"/>
  <c r="C6" i="4"/>
  <c r="D6" i="4"/>
  <c r="E6" i="4"/>
  <c r="T6" i="89"/>
  <c r="F6" i="4"/>
  <c r="G6" i="4"/>
  <c r="H6" i="4"/>
  <c r="U6" i="89"/>
  <c r="I6" i="4"/>
  <c r="J6" i="4"/>
  <c r="V6" i="89"/>
  <c r="Q6" i="4"/>
  <c r="R6" i="4"/>
  <c r="S6" i="4"/>
  <c r="T6" i="4"/>
  <c r="X6" i="89"/>
  <c r="W6" i="4"/>
  <c r="U6" i="4"/>
  <c r="V6" i="4"/>
  <c r="Y6" i="4"/>
  <c r="Z6" i="4"/>
  <c r="AA6" i="4"/>
  <c r="X6" i="4"/>
  <c r="AB6" i="4"/>
  <c r="Y6" i="89"/>
  <c r="AC6" i="4"/>
  <c r="AD6" i="4"/>
  <c r="AE6" i="4"/>
  <c r="AF6" i="4"/>
  <c r="AH6" i="4"/>
  <c r="AG6" i="4"/>
  <c r="AI6" i="4"/>
  <c r="AJ6" i="4"/>
  <c r="AK6" i="4"/>
  <c r="AL6" i="4"/>
  <c r="Z6" i="89"/>
  <c r="AM6" i="4"/>
  <c r="AN6" i="4"/>
  <c r="AO6" i="4"/>
  <c r="AP6" i="4"/>
  <c r="AQ6" i="4"/>
  <c r="AR6" i="4"/>
  <c r="AS6" i="4"/>
  <c r="AT6" i="4"/>
  <c r="AU6" i="4"/>
  <c r="AA6" i="89"/>
  <c r="AB6" i="89"/>
  <c r="N7" i="4"/>
  <c r="K7" i="4"/>
  <c r="L7" i="4"/>
  <c r="M7" i="4"/>
  <c r="O7" i="4"/>
  <c r="W7" i="89"/>
  <c r="F7" i="75"/>
  <c r="S7" i="75"/>
  <c r="AD7" i="75"/>
  <c r="AX7" i="75"/>
  <c r="D7" i="89"/>
  <c r="C7" i="75"/>
  <c r="D7" i="75"/>
  <c r="E7" i="75"/>
  <c r="Q7" i="75"/>
  <c r="AA7" i="75"/>
  <c r="R7" i="75"/>
  <c r="AB7" i="75"/>
  <c r="AC7" i="75"/>
  <c r="AW7" i="75"/>
  <c r="G7" i="75"/>
  <c r="T7" i="75"/>
  <c r="AE7" i="75"/>
  <c r="AY7" i="75"/>
  <c r="AZ7" i="75"/>
  <c r="E7" i="89"/>
  <c r="H7" i="75"/>
  <c r="I7" i="75"/>
  <c r="J7" i="75"/>
  <c r="K7" i="75"/>
  <c r="L7" i="75"/>
  <c r="U7" i="75"/>
  <c r="AF7" i="75"/>
  <c r="V7" i="75"/>
  <c r="AG7" i="75"/>
  <c r="AH7" i="75"/>
  <c r="W7" i="75"/>
  <c r="AI7" i="75"/>
  <c r="AJ7" i="75"/>
  <c r="BA7" i="75"/>
  <c r="F7" i="89"/>
  <c r="AL7" i="75"/>
  <c r="M7" i="75"/>
  <c r="X7" i="75"/>
  <c r="AK7" i="75"/>
  <c r="AV7" i="75"/>
  <c r="BB7" i="75"/>
  <c r="BC7" i="75"/>
  <c r="BD7" i="75"/>
  <c r="N7" i="75"/>
  <c r="O7" i="75"/>
  <c r="P7" i="75"/>
  <c r="Y7" i="75"/>
  <c r="AM7" i="75"/>
  <c r="Z7" i="75"/>
  <c r="AN7" i="75"/>
  <c r="AO7" i="75"/>
  <c r="BE7" i="75"/>
  <c r="BF7" i="75"/>
  <c r="BG7" i="75"/>
  <c r="G7" i="89"/>
  <c r="BL7" i="75"/>
  <c r="BM7" i="75"/>
  <c r="BN7" i="75"/>
  <c r="BI7" i="75"/>
  <c r="BJ7" i="75"/>
  <c r="BK7" i="75"/>
  <c r="BO7" i="75"/>
  <c r="H7" i="89"/>
  <c r="BP7" i="75"/>
  <c r="BQ7" i="75"/>
  <c r="BR7" i="75"/>
  <c r="I7" i="89"/>
  <c r="BS7" i="75"/>
  <c r="BT7" i="75"/>
  <c r="BU7" i="75"/>
  <c r="BV7" i="75"/>
  <c r="J7" i="89"/>
  <c r="D7" i="3"/>
  <c r="E7" i="3"/>
  <c r="F7" i="3"/>
  <c r="G7" i="3"/>
  <c r="C7" i="3"/>
  <c r="H7" i="3"/>
  <c r="K7" i="89"/>
  <c r="I7" i="3"/>
  <c r="J7" i="3"/>
  <c r="K7" i="3"/>
  <c r="L7" i="3"/>
  <c r="L7" i="89"/>
  <c r="O7" i="3"/>
  <c r="N7" i="3"/>
  <c r="M7" i="3"/>
  <c r="P7" i="3"/>
  <c r="M7" i="89"/>
  <c r="R7" i="3"/>
  <c r="S7" i="3"/>
  <c r="T7" i="3"/>
  <c r="U7" i="3"/>
  <c r="V7" i="3"/>
  <c r="N7" i="89"/>
  <c r="W7" i="3"/>
  <c r="Y7" i="3"/>
  <c r="X7" i="3"/>
  <c r="Z7" i="3"/>
  <c r="O7" i="89"/>
  <c r="AA7" i="3"/>
  <c r="AB7" i="3"/>
  <c r="AC7" i="3"/>
  <c r="AD7" i="3"/>
  <c r="AE7" i="3"/>
  <c r="AF7" i="3"/>
  <c r="AG7" i="3"/>
  <c r="AH7" i="3"/>
  <c r="P7" i="89"/>
  <c r="AI7" i="3"/>
  <c r="AJ7" i="3"/>
  <c r="AK7" i="3"/>
  <c r="Q7" i="89"/>
  <c r="AL7" i="3"/>
  <c r="AM7" i="3"/>
  <c r="AN7" i="3"/>
  <c r="AO7" i="3"/>
  <c r="AP7" i="3"/>
  <c r="R7" i="89"/>
  <c r="AR7" i="3"/>
  <c r="AS7" i="3"/>
  <c r="AU7" i="3"/>
  <c r="AQ7" i="3"/>
  <c r="AV7" i="3"/>
  <c r="S7" i="89"/>
  <c r="C7" i="4"/>
  <c r="D7" i="4"/>
  <c r="E7" i="4"/>
  <c r="T7" i="89"/>
  <c r="F7" i="4"/>
  <c r="G7" i="4"/>
  <c r="H7" i="4"/>
  <c r="U7" i="89"/>
  <c r="I7" i="4"/>
  <c r="J7" i="4"/>
  <c r="V7" i="89"/>
  <c r="Q7" i="4"/>
  <c r="R7" i="4"/>
  <c r="S7" i="4"/>
  <c r="T7" i="4"/>
  <c r="X7" i="89"/>
  <c r="W7" i="4"/>
  <c r="U7" i="4"/>
  <c r="V7" i="4"/>
  <c r="Y7" i="4"/>
  <c r="Z7" i="4"/>
  <c r="AA7" i="4"/>
  <c r="X7" i="4"/>
  <c r="AB7" i="4"/>
  <c r="Y7" i="89"/>
  <c r="AC7" i="4"/>
  <c r="AD7" i="4"/>
  <c r="AE7" i="4"/>
  <c r="AF7" i="4"/>
  <c r="AH7" i="4"/>
  <c r="AG7" i="4"/>
  <c r="AI7" i="4"/>
  <c r="AJ7" i="4"/>
  <c r="AK7" i="4"/>
  <c r="AL7" i="4"/>
  <c r="Z7" i="89"/>
  <c r="AM7" i="4"/>
  <c r="AN7" i="4"/>
  <c r="AO7" i="4"/>
  <c r="AP7" i="4"/>
  <c r="AQ7" i="4"/>
  <c r="AR7" i="4"/>
  <c r="AS7" i="4"/>
  <c r="AT7" i="4"/>
  <c r="AU7" i="4"/>
  <c r="AA7" i="89"/>
  <c r="AB7" i="89"/>
  <c r="N8" i="4"/>
  <c r="K8" i="4"/>
  <c r="L8" i="4"/>
  <c r="M8" i="4"/>
  <c r="O8" i="4"/>
  <c r="W8" i="89"/>
  <c r="F8" i="75"/>
  <c r="S8" i="75"/>
  <c r="AD8" i="75"/>
  <c r="AX8" i="75"/>
  <c r="D8" i="89"/>
  <c r="C8" i="75"/>
  <c r="D8" i="75"/>
  <c r="E8" i="75"/>
  <c r="Q8" i="75"/>
  <c r="AA8" i="75"/>
  <c r="R8" i="75"/>
  <c r="AB8" i="75"/>
  <c r="AC8" i="75"/>
  <c r="AW8" i="75"/>
  <c r="G8" i="75"/>
  <c r="T8" i="75"/>
  <c r="AE8" i="75"/>
  <c r="AY8" i="75"/>
  <c r="AZ8" i="75"/>
  <c r="E8" i="89"/>
  <c r="H8" i="75"/>
  <c r="I8" i="75"/>
  <c r="J8" i="75"/>
  <c r="K8" i="75"/>
  <c r="L8" i="75"/>
  <c r="U8" i="75"/>
  <c r="AF8" i="75"/>
  <c r="V8" i="75"/>
  <c r="AG8" i="75"/>
  <c r="AH8" i="75"/>
  <c r="W8" i="75"/>
  <c r="AI8" i="75"/>
  <c r="AJ8" i="75"/>
  <c r="BA8" i="75"/>
  <c r="F8" i="89"/>
  <c r="AL8" i="75"/>
  <c r="M8" i="75"/>
  <c r="X8" i="75"/>
  <c r="AK8" i="75"/>
  <c r="AV8" i="75"/>
  <c r="BB8" i="75"/>
  <c r="BC8" i="75"/>
  <c r="BD8" i="75"/>
  <c r="N8" i="75"/>
  <c r="O8" i="75"/>
  <c r="P8" i="75"/>
  <c r="Y8" i="75"/>
  <c r="AM8" i="75"/>
  <c r="Z8" i="75"/>
  <c r="AN8" i="75"/>
  <c r="AO8" i="75"/>
  <c r="BE8" i="75"/>
  <c r="BF8" i="75"/>
  <c r="BG8" i="75"/>
  <c r="G8" i="89"/>
  <c r="BL8" i="75"/>
  <c r="BM8" i="75"/>
  <c r="BN8" i="75"/>
  <c r="BI8" i="75"/>
  <c r="BJ8" i="75"/>
  <c r="BK8" i="75"/>
  <c r="BO8" i="75"/>
  <c r="H8" i="89"/>
  <c r="BP8" i="75"/>
  <c r="BQ8" i="75"/>
  <c r="BR8" i="75"/>
  <c r="I8" i="89"/>
  <c r="BS8" i="75"/>
  <c r="BT8" i="75"/>
  <c r="BU8" i="75"/>
  <c r="BV8" i="75"/>
  <c r="J8" i="89"/>
  <c r="D8" i="3"/>
  <c r="E8" i="3"/>
  <c r="F8" i="3"/>
  <c r="G8" i="3"/>
  <c r="C8" i="3"/>
  <c r="H8" i="3"/>
  <c r="K8" i="89"/>
  <c r="I8" i="3"/>
  <c r="J8" i="3"/>
  <c r="K8" i="3"/>
  <c r="L8" i="3"/>
  <c r="L8" i="89"/>
  <c r="O8" i="3"/>
  <c r="N8" i="3"/>
  <c r="M8" i="3"/>
  <c r="P8" i="3"/>
  <c r="M8" i="89"/>
  <c r="R8" i="3"/>
  <c r="S8" i="3"/>
  <c r="T8" i="3"/>
  <c r="U8" i="3"/>
  <c r="V8" i="3"/>
  <c r="N8" i="89"/>
  <c r="W8" i="3"/>
  <c r="Y8" i="3"/>
  <c r="X8" i="3"/>
  <c r="Z8" i="3"/>
  <c r="O8" i="89"/>
  <c r="AA8" i="3"/>
  <c r="AB8" i="3"/>
  <c r="AC8" i="3"/>
  <c r="AD8" i="3"/>
  <c r="AE8" i="3"/>
  <c r="AF8" i="3"/>
  <c r="AG8" i="3"/>
  <c r="AH8" i="3"/>
  <c r="P8" i="89"/>
  <c r="AI8" i="3"/>
  <c r="AJ8" i="3"/>
  <c r="AK8" i="3"/>
  <c r="Q8" i="89"/>
  <c r="AL8" i="3"/>
  <c r="AM8" i="3"/>
  <c r="AN8" i="3"/>
  <c r="AO8" i="3"/>
  <c r="AP8" i="3"/>
  <c r="R8" i="89"/>
  <c r="AR8" i="3"/>
  <c r="AS8" i="3"/>
  <c r="AT8" i="3"/>
  <c r="AU8" i="3"/>
  <c r="AQ8" i="3"/>
  <c r="AV8" i="3"/>
  <c r="S8" i="89"/>
  <c r="C8" i="4"/>
  <c r="D8" i="4"/>
  <c r="E8" i="4"/>
  <c r="T8" i="89"/>
  <c r="F8" i="4"/>
  <c r="G8" i="4"/>
  <c r="H8" i="4"/>
  <c r="U8" i="89"/>
  <c r="I8" i="4"/>
  <c r="J8" i="4"/>
  <c r="V8" i="89"/>
  <c r="Q8" i="4"/>
  <c r="R8" i="4"/>
  <c r="S8" i="4"/>
  <c r="T8" i="4"/>
  <c r="X8" i="89"/>
  <c r="W8" i="4"/>
  <c r="U8" i="4"/>
  <c r="V8" i="4"/>
  <c r="Y8" i="4"/>
  <c r="Z8" i="4"/>
  <c r="AA8" i="4"/>
  <c r="X8" i="4"/>
  <c r="AB8" i="4"/>
  <c r="Y8" i="89"/>
  <c r="AC8" i="4"/>
  <c r="AD8" i="4"/>
  <c r="AE8" i="4"/>
  <c r="AF8" i="4"/>
  <c r="AH8" i="4"/>
  <c r="AG8" i="4"/>
  <c r="AI8" i="4"/>
  <c r="AJ8" i="4"/>
  <c r="AK8" i="4"/>
  <c r="AL8" i="4"/>
  <c r="Z8" i="89"/>
  <c r="AM8" i="4"/>
  <c r="AN8" i="4"/>
  <c r="AO8" i="4"/>
  <c r="AP8" i="4"/>
  <c r="AQ8" i="4"/>
  <c r="AR8" i="4"/>
  <c r="AS8" i="4"/>
  <c r="AT8" i="4"/>
  <c r="AU8" i="4"/>
  <c r="AA8" i="89"/>
  <c r="AB8" i="89"/>
  <c r="N9" i="4"/>
  <c r="K9" i="4"/>
  <c r="L9" i="4"/>
  <c r="M9" i="4"/>
  <c r="O9" i="4"/>
  <c r="W9" i="89"/>
  <c r="F9" i="75"/>
  <c r="S9" i="75"/>
  <c r="AD9" i="75"/>
  <c r="AX9" i="75"/>
  <c r="D9" i="89"/>
  <c r="C9" i="75"/>
  <c r="D9" i="75"/>
  <c r="E9" i="75"/>
  <c r="Q9" i="75"/>
  <c r="AA9" i="75"/>
  <c r="R9" i="75"/>
  <c r="AB9" i="75"/>
  <c r="AC9" i="75"/>
  <c r="AW9" i="75"/>
  <c r="G9" i="75"/>
  <c r="T9" i="75"/>
  <c r="AE9" i="75"/>
  <c r="AY9" i="75"/>
  <c r="AZ9" i="75"/>
  <c r="E9" i="89"/>
  <c r="H9" i="75"/>
  <c r="I9" i="75"/>
  <c r="J9" i="75"/>
  <c r="K9" i="75"/>
  <c r="L9" i="75"/>
  <c r="U9" i="75"/>
  <c r="AF9" i="75"/>
  <c r="V9" i="75"/>
  <c r="AG9" i="75"/>
  <c r="AH9" i="75"/>
  <c r="W9" i="75"/>
  <c r="AI9" i="75"/>
  <c r="AJ9" i="75"/>
  <c r="BA9" i="75"/>
  <c r="F9" i="89"/>
  <c r="AL9" i="75"/>
  <c r="M9" i="75"/>
  <c r="X9" i="75"/>
  <c r="AK9" i="75"/>
  <c r="AV9" i="75"/>
  <c r="BB9" i="75"/>
  <c r="BC9" i="75"/>
  <c r="BD9" i="75"/>
  <c r="N9" i="75"/>
  <c r="O9" i="75"/>
  <c r="P9" i="75"/>
  <c r="Y9" i="75"/>
  <c r="AM9" i="75"/>
  <c r="Z9" i="75"/>
  <c r="AN9" i="75"/>
  <c r="AO9" i="75"/>
  <c r="BE9" i="75"/>
  <c r="BF9" i="75"/>
  <c r="BG9" i="75"/>
  <c r="G9" i="89"/>
  <c r="BL9" i="75"/>
  <c r="BM9" i="75"/>
  <c r="BN9" i="75"/>
  <c r="BI9" i="75"/>
  <c r="BJ9" i="75"/>
  <c r="BK9" i="75"/>
  <c r="BO9" i="75"/>
  <c r="H9" i="89"/>
  <c r="BP9" i="75"/>
  <c r="BQ9" i="75"/>
  <c r="BR9" i="75"/>
  <c r="I9" i="89"/>
  <c r="BS9" i="75"/>
  <c r="BT9" i="75"/>
  <c r="BU9" i="75"/>
  <c r="BV9" i="75"/>
  <c r="J9" i="89"/>
  <c r="D9" i="3"/>
  <c r="E9" i="3"/>
  <c r="F9" i="3"/>
  <c r="G9" i="3"/>
  <c r="C9" i="3"/>
  <c r="H9" i="3"/>
  <c r="K9" i="89"/>
  <c r="I9" i="3"/>
  <c r="J9" i="3"/>
  <c r="K9" i="3"/>
  <c r="L9" i="3"/>
  <c r="L9" i="89"/>
  <c r="O9" i="3"/>
  <c r="N9" i="3"/>
  <c r="M9" i="3"/>
  <c r="P9" i="3"/>
  <c r="M9" i="89"/>
  <c r="R9" i="3"/>
  <c r="S9" i="3"/>
  <c r="T9" i="3"/>
  <c r="U9" i="3"/>
  <c r="V9" i="3"/>
  <c r="N9" i="89"/>
  <c r="W9" i="3"/>
  <c r="Y9" i="3"/>
  <c r="X9" i="3"/>
  <c r="Z9" i="3"/>
  <c r="O9" i="89"/>
  <c r="AA9" i="3"/>
  <c r="AB9" i="3"/>
  <c r="AC9" i="3"/>
  <c r="AD9" i="3"/>
  <c r="AE9" i="3"/>
  <c r="AF9" i="3"/>
  <c r="AG9" i="3"/>
  <c r="AH9" i="3"/>
  <c r="P9" i="89"/>
  <c r="AI9" i="3"/>
  <c r="AJ9" i="3"/>
  <c r="AK9" i="3"/>
  <c r="Q9" i="89"/>
  <c r="AL9" i="3"/>
  <c r="AM9" i="3"/>
  <c r="AN9" i="3"/>
  <c r="AO9" i="3"/>
  <c r="AP9" i="3"/>
  <c r="R9" i="89"/>
  <c r="AR9" i="3"/>
  <c r="AS9" i="3"/>
  <c r="AT9" i="3"/>
  <c r="AU9" i="3"/>
  <c r="AQ9" i="3"/>
  <c r="AV9" i="3"/>
  <c r="S9" i="89"/>
  <c r="C9" i="4"/>
  <c r="D9" i="4"/>
  <c r="E9" i="4"/>
  <c r="T9" i="89"/>
  <c r="F9" i="4"/>
  <c r="G9" i="4"/>
  <c r="H9" i="4"/>
  <c r="U9" i="89"/>
  <c r="I9" i="4"/>
  <c r="J9" i="4"/>
  <c r="V9" i="89"/>
  <c r="Q9" i="4"/>
  <c r="R9" i="4"/>
  <c r="S9" i="4"/>
  <c r="T9" i="4"/>
  <c r="X9" i="89"/>
  <c r="W9" i="4"/>
  <c r="U9" i="4"/>
  <c r="V9" i="4"/>
  <c r="Y9" i="4"/>
  <c r="Z9" i="4"/>
  <c r="AA9" i="4"/>
  <c r="X9" i="4"/>
  <c r="AB9" i="4"/>
  <c r="Y9" i="89"/>
  <c r="AC9" i="4"/>
  <c r="AD9" i="4"/>
  <c r="AE9" i="4"/>
  <c r="AF9" i="4"/>
  <c r="AH9" i="4"/>
  <c r="AG9" i="4"/>
  <c r="AI9" i="4"/>
  <c r="AJ9" i="4"/>
  <c r="AK9" i="4"/>
  <c r="AL9" i="4"/>
  <c r="Z9" i="89"/>
  <c r="AM9" i="4"/>
  <c r="AN9" i="4"/>
  <c r="AO9" i="4"/>
  <c r="AP9" i="4"/>
  <c r="AQ9" i="4"/>
  <c r="AR9" i="4"/>
  <c r="AS9" i="4"/>
  <c r="AT9" i="4"/>
  <c r="AU9" i="4"/>
  <c r="AA9" i="89"/>
  <c r="AB9" i="89"/>
  <c r="N10" i="4"/>
  <c r="K10" i="4"/>
  <c r="L10" i="4"/>
  <c r="M10" i="4"/>
  <c r="O10" i="4"/>
  <c r="W10" i="89"/>
  <c r="F10" i="75"/>
  <c r="S10" i="75"/>
  <c r="AD10" i="75"/>
  <c r="AX10" i="75"/>
  <c r="D10" i="89"/>
  <c r="C10" i="75"/>
  <c r="D10" i="75"/>
  <c r="E10" i="75"/>
  <c r="Q10" i="75"/>
  <c r="AA10" i="75"/>
  <c r="R10" i="75"/>
  <c r="AB10" i="75"/>
  <c r="AC10" i="75"/>
  <c r="AW10" i="75"/>
  <c r="G10" i="75"/>
  <c r="T10" i="75"/>
  <c r="AE10" i="75"/>
  <c r="AY10" i="75"/>
  <c r="AZ10" i="75"/>
  <c r="E10" i="89"/>
  <c r="H10" i="75"/>
  <c r="I10" i="75"/>
  <c r="J10" i="75"/>
  <c r="K10" i="75"/>
  <c r="L10" i="75"/>
  <c r="U10" i="75"/>
  <c r="AF10" i="75"/>
  <c r="V10" i="75"/>
  <c r="AG10" i="75"/>
  <c r="AH10" i="75"/>
  <c r="W10" i="75"/>
  <c r="AI10" i="75"/>
  <c r="AJ10" i="75"/>
  <c r="BA10" i="75"/>
  <c r="F10" i="89"/>
  <c r="AL10" i="75"/>
  <c r="M10" i="75"/>
  <c r="X10" i="75"/>
  <c r="AK10" i="75"/>
  <c r="AV10" i="75"/>
  <c r="BB10" i="75"/>
  <c r="BC10" i="75"/>
  <c r="BD10" i="75"/>
  <c r="N10" i="75"/>
  <c r="O10" i="75"/>
  <c r="P10" i="75"/>
  <c r="Y10" i="75"/>
  <c r="AM10" i="75"/>
  <c r="Z10" i="75"/>
  <c r="AN10" i="75"/>
  <c r="AO10" i="75"/>
  <c r="BE10" i="75"/>
  <c r="BF10" i="75"/>
  <c r="BG10" i="75"/>
  <c r="G10" i="89"/>
  <c r="BL10" i="75"/>
  <c r="BM10" i="75"/>
  <c r="BN10" i="75"/>
  <c r="BI10" i="75"/>
  <c r="BJ10" i="75"/>
  <c r="BK10" i="75"/>
  <c r="BO10" i="75"/>
  <c r="H10" i="89"/>
  <c r="BP10" i="75"/>
  <c r="BQ10" i="75"/>
  <c r="BR10" i="75"/>
  <c r="I10" i="89"/>
  <c r="BS10" i="75"/>
  <c r="BT10" i="75"/>
  <c r="BU10" i="75"/>
  <c r="BV10" i="75"/>
  <c r="J10" i="89"/>
  <c r="D10" i="3"/>
  <c r="E10" i="3"/>
  <c r="F10" i="3"/>
  <c r="G10" i="3"/>
  <c r="C10" i="3"/>
  <c r="H10" i="3"/>
  <c r="K10" i="89"/>
  <c r="I10" i="3"/>
  <c r="J10" i="3"/>
  <c r="K10" i="3"/>
  <c r="L10" i="3"/>
  <c r="L10" i="89"/>
  <c r="O10" i="3"/>
  <c r="N10" i="3"/>
  <c r="M10" i="3"/>
  <c r="P10" i="3"/>
  <c r="M10" i="89"/>
  <c r="R10" i="3"/>
  <c r="S10" i="3"/>
  <c r="T10" i="3"/>
  <c r="U10" i="3"/>
  <c r="V10" i="3"/>
  <c r="N10" i="89"/>
  <c r="W10" i="3"/>
  <c r="Y10" i="3"/>
  <c r="X10" i="3"/>
  <c r="Z10" i="3"/>
  <c r="O10" i="89"/>
  <c r="AA10" i="3"/>
  <c r="AB10" i="3"/>
  <c r="AC10" i="3"/>
  <c r="AD10" i="3"/>
  <c r="AE10" i="3"/>
  <c r="AF10" i="3"/>
  <c r="AG10" i="3"/>
  <c r="AH10" i="3"/>
  <c r="P10" i="89"/>
  <c r="AI10" i="3"/>
  <c r="AJ10" i="3"/>
  <c r="AK10" i="3"/>
  <c r="Q10" i="89"/>
  <c r="AL10" i="3"/>
  <c r="AM10" i="3"/>
  <c r="AN10" i="3"/>
  <c r="AO10" i="3"/>
  <c r="AP10" i="3"/>
  <c r="R10" i="89"/>
  <c r="AR10" i="3"/>
  <c r="AS10" i="3"/>
  <c r="AT10" i="3"/>
  <c r="AU10" i="3"/>
  <c r="AQ10" i="3"/>
  <c r="AV10" i="3"/>
  <c r="S10" i="89"/>
  <c r="C10" i="4"/>
  <c r="D10" i="4"/>
  <c r="E10" i="4"/>
  <c r="T10" i="89"/>
  <c r="F10" i="4"/>
  <c r="G10" i="4"/>
  <c r="H10" i="4"/>
  <c r="U10" i="89"/>
  <c r="I10" i="4"/>
  <c r="J10" i="4"/>
  <c r="V10" i="89"/>
  <c r="Q10" i="4"/>
  <c r="R10" i="4"/>
  <c r="S10" i="4"/>
  <c r="T10" i="4"/>
  <c r="X10" i="89"/>
  <c r="W10" i="4"/>
  <c r="U10" i="4"/>
  <c r="V10" i="4"/>
  <c r="Y10" i="4"/>
  <c r="Z10" i="4"/>
  <c r="AA10" i="4"/>
  <c r="X10" i="4"/>
  <c r="AB10" i="4"/>
  <c r="Y10" i="89"/>
  <c r="AC10" i="4"/>
  <c r="AD10" i="4"/>
  <c r="AE10" i="4"/>
  <c r="AF10" i="4"/>
  <c r="AH10" i="4"/>
  <c r="AG10" i="4"/>
  <c r="AI10" i="4"/>
  <c r="AJ10" i="4"/>
  <c r="AK10" i="4"/>
  <c r="AL10" i="4"/>
  <c r="Z10" i="89"/>
  <c r="AM10" i="4"/>
  <c r="AN10" i="4"/>
  <c r="AO10" i="4"/>
  <c r="AP10" i="4"/>
  <c r="AQ10" i="4"/>
  <c r="AR10" i="4"/>
  <c r="AS10" i="4"/>
  <c r="AT10" i="4"/>
  <c r="AU10" i="4"/>
  <c r="AA10" i="89"/>
  <c r="AB10" i="89"/>
  <c r="N11" i="4"/>
  <c r="K11" i="4"/>
  <c r="L11" i="4"/>
  <c r="M11" i="4"/>
  <c r="O11" i="4"/>
  <c r="W11" i="89"/>
  <c r="F11" i="75"/>
  <c r="S11" i="75"/>
  <c r="AD11" i="75"/>
  <c r="AX11" i="75"/>
  <c r="D11" i="89"/>
  <c r="C11" i="75"/>
  <c r="D11" i="75"/>
  <c r="E11" i="75"/>
  <c r="Q11" i="75"/>
  <c r="AA11" i="75"/>
  <c r="R11" i="75"/>
  <c r="AB11" i="75"/>
  <c r="AC11" i="75"/>
  <c r="AW11" i="75"/>
  <c r="G11" i="75"/>
  <c r="T11" i="75"/>
  <c r="AE11" i="75"/>
  <c r="AY11" i="75"/>
  <c r="AZ11" i="75"/>
  <c r="E11" i="89"/>
  <c r="H11" i="75"/>
  <c r="I11" i="75"/>
  <c r="J11" i="75"/>
  <c r="K11" i="75"/>
  <c r="L11" i="75"/>
  <c r="U11" i="75"/>
  <c r="AF11" i="75"/>
  <c r="V11" i="75"/>
  <c r="AG11" i="75"/>
  <c r="AH11" i="75"/>
  <c r="W11" i="75"/>
  <c r="AI11" i="75"/>
  <c r="AJ11" i="75"/>
  <c r="BA11" i="75"/>
  <c r="F11" i="89"/>
  <c r="AL11" i="75"/>
  <c r="M11" i="75"/>
  <c r="X11" i="75"/>
  <c r="AK11" i="75"/>
  <c r="AV11" i="75"/>
  <c r="BB11" i="75"/>
  <c r="BC11" i="75"/>
  <c r="BD11" i="75"/>
  <c r="N11" i="75"/>
  <c r="O11" i="75"/>
  <c r="P11" i="75"/>
  <c r="Y11" i="75"/>
  <c r="AM11" i="75"/>
  <c r="Z11" i="75"/>
  <c r="AN11" i="75"/>
  <c r="AO11" i="75"/>
  <c r="BE11" i="75"/>
  <c r="BF11" i="75"/>
  <c r="BG11" i="75"/>
  <c r="G11" i="89"/>
  <c r="BL11" i="75"/>
  <c r="BM11" i="75"/>
  <c r="BN11" i="75"/>
  <c r="BI11" i="75"/>
  <c r="BJ11" i="75"/>
  <c r="BK11" i="75"/>
  <c r="BO11" i="75"/>
  <c r="H11" i="89"/>
  <c r="BP11" i="75"/>
  <c r="BQ11" i="75"/>
  <c r="BR11" i="75"/>
  <c r="I11" i="89"/>
  <c r="BS11" i="75"/>
  <c r="BT11" i="75"/>
  <c r="BU11" i="75"/>
  <c r="BV11" i="75"/>
  <c r="J11" i="89"/>
  <c r="D11" i="3"/>
  <c r="E11" i="3"/>
  <c r="F11" i="3"/>
  <c r="G11" i="3"/>
  <c r="C11" i="3"/>
  <c r="H11" i="3"/>
  <c r="K11" i="89"/>
  <c r="I11" i="3"/>
  <c r="J11" i="3"/>
  <c r="K11" i="3"/>
  <c r="L11" i="3"/>
  <c r="L11" i="89"/>
  <c r="O11" i="3"/>
  <c r="N11" i="3"/>
  <c r="M11" i="3"/>
  <c r="P11" i="3"/>
  <c r="M11" i="89"/>
  <c r="R11" i="3"/>
  <c r="S11" i="3"/>
  <c r="T11" i="3"/>
  <c r="U11" i="3"/>
  <c r="V11" i="3"/>
  <c r="N11" i="89"/>
  <c r="W11" i="3"/>
  <c r="Y11" i="3"/>
  <c r="X11" i="3"/>
  <c r="Z11" i="3"/>
  <c r="O11" i="89"/>
  <c r="AA11" i="3"/>
  <c r="AB11" i="3"/>
  <c r="AC11" i="3"/>
  <c r="AD11" i="3"/>
  <c r="AE11" i="3"/>
  <c r="AF11" i="3"/>
  <c r="AG11" i="3"/>
  <c r="AH11" i="3"/>
  <c r="P11" i="89"/>
  <c r="AI11" i="3"/>
  <c r="AJ11" i="3"/>
  <c r="AK11" i="3"/>
  <c r="Q11" i="89"/>
  <c r="AL11" i="3"/>
  <c r="AM11" i="3"/>
  <c r="AN11" i="3"/>
  <c r="AO11" i="3"/>
  <c r="AP11" i="3"/>
  <c r="R11" i="89"/>
  <c r="AR11" i="3"/>
  <c r="AS11" i="3"/>
  <c r="AT11" i="3"/>
  <c r="AU11" i="3"/>
  <c r="AQ11" i="3"/>
  <c r="AV11" i="3"/>
  <c r="S11" i="89"/>
  <c r="C11" i="4"/>
  <c r="D11" i="4"/>
  <c r="E11" i="4"/>
  <c r="T11" i="89"/>
  <c r="F11" i="4"/>
  <c r="G11" i="4"/>
  <c r="H11" i="4"/>
  <c r="U11" i="89"/>
  <c r="I11" i="4"/>
  <c r="J11" i="4"/>
  <c r="V11" i="89"/>
  <c r="Q11" i="4"/>
  <c r="R11" i="4"/>
  <c r="S11" i="4"/>
  <c r="T11" i="4"/>
  <c r="X11" i="89"/>
  <c r="W11" i="4"/>
  <c r="U11" i="4"/>
  <c r="V11" i="4"/>
  <c r="Y11" i="4"/>
  <c r="Z11" i="4"/>
  <c r="AA11" i="4"/>
  <c r="X11" i="4"/>
  <c r="AB11" i="4"/>
  <c r="Y11" i="89"/>
  <c r="AC11" i="4"/>
  <c r="AD11" i="4"/>
  <c r="AE11" i="4"/>
  <c r="AF11" i="4"/>
  <c r="AH11" i="4"/>
  <c r="AG11" i="4"/>
  <c r="AI11" i="4"/>
  <c r="AJ11" i="4"/>
  <c r="AK11" i="4"/>
  <c r="AL11" i="4"/>
  <c r="Z11" i="89"/>
  <c r="AM11" i="4"/>
  <c r="AN11" i="4"/>
  <c r="AO11" i="4"/>
  <c r="AP11" i="4"/>
  <c r="AQ11" i="4"/>
  <c r="AR11" i="4"/>
  <c r="AS11" i="4"/>
  <c r="AT11" i="4"/>
  <c r="AU11" i="4"/>
  <c r="AA11" i="89"/>
  <c r="AB11" i="89"/>
  <c r="N12" i="4"/>
  <c r="K12" i="4"/>
  <c r="L12" i="4"/>
  <c r="M12" i="4"/>
  <c r="O12" i="4"/>
  <c r="W12" i="89"/>
  <c r="F12" i="75"/>
  <c r="S12" i="75"/>
  <c r="AD12" i="75"/>
  <c r="AX12" i="75"/>
  <c r="D12" i="89"/>
  <c r="C12" i="75"/>
  <c r="D12" i="75"/>
  <c r="E12" i="75"/>
  <c r="Q12" i="75"/>
  <c r="AA12" i="75"/>
  <c r="R12" i="75"/>
  <c r="AB12" i="75"/>
  <c r="AC12" i="75"/>
  <c r="AW12" i="75"/>
  <c r="G12" i="75"/>
  <c r="T12" i="75"/>
  <c r="AE12" i="75"/>
  <c r="AY12" i="75"/>
  <c r="AZ12" i="75"/>
  <c r="E12" i="89"/>
  <c r="H12" i="75"/>
  <c r="I12" i="75"/>
  <c r="J12" i="75"/>
  <c r="K12" i="75"/>
  <c r="L12" i="75"/>
  <c r="U12" i="75"/>
  <c r="AF12" i="75"/>
  <c r="V12" i="75"/>
  <c r="AG12" i="75"/>
  <c r="AH12" i="75"/>
  <c r="W12" i="75"/>
  <c r="AI12" i="75"/>
  <c r="AJ12" i="75"/>
  <c r="BA12" i="75"/>
  <c r="F12" i="89"/>
  <c r="AL12" i="75"/>
  <c r="M12" i="75"/>
  <c r="X12" i="75"/>
  <c r="AK12" i="75"/>
  <c r="AV12" i="75"/>
  <c r="BB12" i="75"/>
  <c r="BC12" i="75"/>
  <c r="BD12" i="75"/>
  <c r="N12" i="75"/>
  <c r="O12" i="75"/>
  <c r="P12" i="75"/>
  <c r="Y12" i="75"/>
  <c r="AM12" i="75"/>
  <c r="Z12" i="75"/>
  <c r="AN12" i="75"/>
  <c r="AO12" i="75"/>
  <c r="BE12" i="75"/>
  <c r="BF12" i="75"/>
  <c r="BG12" i="75"/>
  <c r="G12" i="89"/>
  <c r="BL12" i="75"/>
  <c r="BM12" i="75"/>
  <c r="BN12" i="75"/>
  <c r="BI12" i="75"/>
  <c r="BJ12" i="75"/>
  <c r="BK12" i="75"/>
  <c r="BO12" i="75"/>
  <c r="H12" i="89"/>
  <c r="BP12" i="75"/>
  <c r="BQ12" i="75"/>
  <c r="BR12" i="75"/>
  <c r="I12" i="89"/>
  <c r="BS12" i="75"/>
  <c r="BT12" i="75"/>
  <c r="BU12" i="75"/>
  <c r="BV12" i="75"/>
  <c r="J12" i="89"/>
  <c r="D12" i="3"/>
  <c r="E12" i="3"/>
  <c r="F12" i="3"/>
  <c r="G12" i="3"/>
  <c r="C12" i="3"/>
  <c r="H12" i="3"/>
  <c r="K12" i="89"/>
  <c r="I12" i="3"/>
  <c r="J12" i="3"/>
  <c r="K12" i="3"/>
  <c r="L12" i="3"/>
  <c r="L12" i="89"/>
  <c r="O12" i="3"/>
  <c r="N12" i="3"/>
  <c r="M12" i="3"/>
  <c r="P12" i="3"/>
  <c r="M12" i="89"/>
  <c r="R12" i="3"/>
  <c r="S12" i="3"/>
  <c r="T12" i="3"/>
  <c r="U12" i="3"/>
  <c r="V12" i="3"/>
  <c r="N12" i="89"/>
  <c r="W12" i="3"/>
  <c r="Y12" i="3"/>
  <c r="X12" i="3"/>
  <c r="Z12" i="3"/>
  <c r="O12" i="89"/>
  <c r="AA12" i="3"/>
  <c r="AB12" i="3"/>
  <c r="AC12" i="3"/>
  <c r="AD12" i="3"/>
  <c r="AE12" i="3"/>
  <c r="AF12" i="3"/>
  <c r="AG12" i="3"/>
  <c r="AH12" i="3"/>
  <c r="P12" i="89"/>
  <c r="AI12" i="3"/>
  <c r="AJ12" i="3"/>
  <c r="AK12" i="3"/>
  <c r="Q12" i="89"/>
  <c r="AL12" i="3"/>
  <c r="AM12" i="3"/>
  <c r="AN12" i="3"/>
  <c r="AO12" i="3"/>
  <c r="AP12" i="3"/>
  <c r="R12" i="89"/>
  <c r="AR12" i="3"/>
  <c r="AS12" i="3"/>
  <c r="AT12" i="3"/>
  <c r="AU12" i="3"/>
  <c r="AQ12" i="3"/>
  <c r="AV12" i="3"/>
  <c r="S12" i="89"/>
  <c r="C12" i="4"/>
  <c r="D12" i="4"/>
  <c r="E12" i="4"/>
  <c r="T12" i="89"/>
  <c r="F12" i="4"/>
  <c r="G12" i="4"/>
  <c r="H12" i="4"/>
  <c r="U12" i="89"/>
  <c r="I12" i="4"/>
  <c r="J12" i="4"/>
  <c r="V12" i="89"/>
  <c r="Q12" i="4"/>
  <c r="R12" i="4"/>
  <c r="S12" i="4"/>
  <c r="T12" i="4"/>
  <c r="X12" i="89"/>
  <c r="W12" i="4"/>
  <c r="U12" i="4"/>
  <c r="V12" i="4"/>
  <c r="Y12" i="4"/>
  <c r="Z12" i="4"/>
  <c r="AA12" i="4"/>
  <c r="X12" i="4"/>
  <c r="AB12" i="4"/>
  <c r="Y12" i="89"/>
  <c r="AC12" i="4"/>
  <c r="AD12" i="4"/>
  <c r="AE12" i="4"/>
  <c r="AF12" i="4"/>
  <c r="AH12" i="4"/>
  <c r="AG12" i="4"/>
  <c r="AI12" i="4"/>
  <c r="AJ12" i="4"/>
  <c r="AK12" i="4"/>
  <c r="AL12" i="4"/>
  <c r="Z12" i="89"/>
  <c r="AM12" i="4"/>
  <c r="AN12" i="4"/>
  <c r="AO12" i="4"/>
  <c r="AP12" i="4"/>
  <c r="AQ12" i="4"/>
  <c r="AR12" i="4"/>
  <c r="AS12" i="4"/>
  <c r="AT12" i="4"/>
  <c r="AU12" i="4"/>
  <c r="AA12" i="89"/>
  <c r="AB12" i="89"/>
  <c r="N13" i="4"/>
  <c r="K13" i="4"/>
  <c r="L13" i="4"/>
  <c r="M13" i="4"/>
  <c r="O13" i="4"/>
  <c r="W13" i="89"/>
  <c r="F13" i="75"/>
  <c r="S13" i="75"/>
  <c r="AD13" i="75"/>
  <c r="AX13" i="75"/>
  <c r="D13" i="89"/>
  <c r="C13" i="75"/>
  <c r="D13" i="75"/>
  <c r="E13" i="75"/>
  <c r="Q13" i="75"/>
  <c r="AA13" i="75"/>
  <c r="R13" i="75"/>
  <c r="AB13" i="75"/>
  <c r="AC13" i="75"/>
  <c r="AW13" i="75"/>
  <c r="G13" i="75"/>
  <c r="T13" i="75"/>
  <c r="AE13" i="75"/>
  <c r="AY13" i="75"/>
  <c r="AZ13" i="75"/>
  <c r="E13" i="89"/>
  <c r="H13" i="75"/>
  <c r="I13" i="75"/>
  <c r="J13" i="75"/>
  <c r="K13" i="75"/>
  <c r="L13" i="75"/>
  <c r="U13" i="75"/>
  <c r="AF13" i="75"/>
  <c r="V13" i="75"/>
  <c r="AG13" i="75"/>
  <c r="AH13" i="75"/>
  <c r="W13" i="75"/>
  <c r="AI13" i="75"/>
  <c r="AJ13" i="75"/>
  <c r="BA13" i="75"/>
  <c r="F13" i="89"/>
  <c r="AL13" i="75"/>
  <c r="M13" i="75"/>
  <c r="X13" i="75"/>
  <c r="AK13" i="75"/>
  <c r="AV13" i="75"/>
  <c r="BB13" i="75"/>
  <c r="BC13" i="75"/>
  <c r="BD13" i="75"/>
  <c r="N13" i="75"/>
  <c r="O13" i="75"/>
  <c r="P13" i="75"/>
  <c r="Y13" i="75"/>
  <c r="AM13" i="75"/>
  <c r="Z13" i="75"/>
  <c r="AN13" i="75"/>
  <c r="AO13" i="75"/>
  <c r="BE13" i="75"/>
  <c r="BF13" i="75"/>
  <c r="BG13" i="75"/>
  <c r="G13" i="89"/>
  <c r="BL13" i="75"/>
  <c r="BM13" i="75"/>
  <c r="BN13" i="75"/>
  <c r="BI13" i="75"/>
  <c r="BJ13" i="75"/>
  <c r="BK13" i="75"/>
  <c r="BO13" i="75"/>
  <c r="H13" i="89"/>
  <c r="BP13" i="75"/>
  <c r="BQ13" i="75"/>
  <c r="BR13" i="75"/>
  <c r="I13" i="89"/>
  <c r="BS13" i="75"/>
  <c r="BT13" i="75"/>
  <c r="BU13" i="75"/>
  <c r="BV13" i="75"/>
  <c r="J13" i="89"/>
  <c r="D13" i="3"/>
  <c r="E13" i="3"/>
  <c r="F13" i="3"/>
  <c r="G13" i="3"/>
  <c r="C13" i="3"/>
  <c r="H13" i="3"/>
  <c r="K13" i="89"/>
  <c r="I13" i="3"/>
  <c r="J13" i="3"/>
  <c r="K13" i="3"/>
  <c r="L13" i="3"/>
  <c r="L13" i="89"/>
  <c r="O13" i="3"/>
  <c r="N13" i="3"/>
  <c r="M13" i="3"/>
  <c r="P13" i="3"/>
  <c r="M13" i="89"/>
  <c r="R13" i="3"/>
  <c r="S13" i="3"/>
  <c r="T13" i="3"/>
  <c r="U13" i="3"/>
  <c r="V13" i="3"/>
  <c r="N13" i="89"/>
  <c r="W13" i="3"/>
  <c r="Y13" i="3"/>
  <c r="X13" i="3"/>
  <c r="Z13" i="3"/>
  <c r="O13" i="89"/>
  <c r="AA13" i="3"/>
  <c r="AB13" i="3"/>
  <c r="AC13" i="3"/>
  <c r="AD13" i="3"/>
  <c r="AE13" i="3"/>
  <c r="AF13" i="3"/>
  <c r="AG13" i="3"/>
  <c r="AH13" i="3"/>
  <c r="P13" i="89"/>
  <c r="AI13" i="3"/>
  <c r="AJ13" i="3"/>
  <c r="AK13" i="3"/>
  <c r="Q13" i="89"/>
  <c r="AL13" i="3"/>
  <c r="AM13" i="3"/>
  <c r="AN13" i="3"/>
  <c r="AO13" i="3"/>
  <c r="AP13" i="3"/>
  <c r="R13" i="89"/>
  <c r="AR13" i="3"/>
  <c r="AS13" i="3"/>
  <c r="AT13" i="3"/>
  <c r="AU13" i="3"/>
  <c r="AQ13" i="3"/>
  <c r="AV13" i="3"/>
  <c r="S13" i="89"/>
  <c r="C13" i="4"/>
  <c r="D13" i="4"/>
  <c r="E13" i="4"/>
  <c r="T13" i="89"/>
  <c r="F13" i="4"/>
  <c r="G13" i="4"/>
  <c r="H13" i="4"/>
  <c r="U13" i="89"/>
  <c r="I13" i="4"/>
  <c r="J13" i="4"/>
  <c r="V13" i="89"/>
  <c r="Q13" i="4"/>
  <c r="R13" i="4"/>
  <c r="S13" i="4"/>
  <c r="T13" i="4"/>
  <c r="X13" i="89"/>
  <c r="W13" i="4"/>
  <c r="U13" i="4"/>
  <c r="V13" i="4"/>
  <c r="Y13" i="4"/>
  <c r="Z13" i="4"/>
  <c r="AA13" i="4"/>
  <c r="X13" i="4"/>
  <c r="AB13" i="4"/>
  <c r="Y13" i="89"/>
  <c r="AC13" i="4"/>
  <c r="AD13" i="4"/>
  <c r="AE13" i="4"/>
  <c r="AF13" i="4"/>
  <c r="AH13" i="4"/>
  <c r="AG13" i="4"/>
  <c r="AI13" i="4"/>
  <c r="AJ13" i="4"/>
  <c r="AK13" i="4"/>
  <c r="AL13" i="4"/>
  <c r="Z13" i="89"/>
  <c r="AM13" i="4"/>
  <c r="AN13" i="4"/>
  <c r="AO13" i="4"/>
  <c r="AP13" i="4"/>
  <c r="AQ13" i="4"/>
  <c r="AR13" i="4"/>
  <c r="AS13" i="4"/>
  <c r="AT13" i="4"/>
  <c r="AU13" i="4"/>
  <c r="AA13" i="89"/>
  <c r="AB13" i="89"/>
  <c r="N14" i="4"/>
  <c r="K14" i="4"/>
  <c r="L14" i="4"/>
  <c r="M14" i="4"/>
  <c r="O14" i="4"/>
  <c r="W14" i="89"/>
  <c r="F14" i="75"/>
  <c r="S14" i="75"/>
  <c r="AD14" i="75"/>
  <c r="AX14" i="75"/>
  <c r="D14" i="89"/>
  <c r="C14" i="75"/>
  <c r="D14" i="75"/>
  <c r="E14" i="75"/>
  <c r="Q14" i="75"/>
  <c r="AA14" i="75"/>
  <c r="R14" i="75"/>
  <c r="AB14" i="75"/>
  <c r="AC14" i="75"/>
  <c r="AW14" i="75"/>
  <c r="G14" i="75"/>
  <c r="T14" i="75"/>
  <c r="AE14" i="75"/>
  <c r="AY14" i="75"/>
  <c r="AZ14" i="75"/>
  <c r="E14" i="89"/>
  <c r="H14" i="75"/>
  <c r="I14" i="75"/>
  <c r="J14" i="75"/>
  <c r="K14" i="75"/>
  <c r="L14" i="75"/>
  <c r="U14" i="75"/>
  <c r="AF14" i="75"/>
  <c r="V14" i="75"/>
  <c r="AG14" i="75"/>
  <c r="AH14" i="75"/>
  <c r="W14" i="75"/>
  <c r="AI14" i="75"/>
  <c r="AJ14" i="75"/>
  <c r="BA14" i="75"/>
  <c r="F14" i="89"/>
  <c r="AL14" i="75"/>
  <c r="M14" i="75"/>
  <c r="X14" i="75"/>
  <c r="AK14" i="75"/>
  <c r="AV14" i="75"/>
  <c r="BB14" i="75"/>
  <c r="BC14" i="75"/>
  <c r="BD14" i="75"/>
  <c r="N14" i="75"/>
  <c r="O14" i="75"/>
  <c r="P14" i="75"/>
  <c r="Y14" i="75"/>
  <c r="AM14" i="75"/>
  <c r="Z14" i="75"/>
  <c r="AN14" i="75"/>
  <c r="AO14" i="75"/>
  <c r="BE14" i="75"/>
  <c r="BF14" i="75"/>
  <c r="BG14" i="75"/>
  <c r="G14" i="89"/>
  <c r="BL14" i="75"/>
  <c r="BM14" i="75"/>
  <c r="BN14" i="75"/>
  <c r="BI14" i="75"/>
  <c r="BJ14" i="75"/>
  <c r="BK14" i="75"/>
  <c r="BO14" i="75"/>
  <c r="H14" i="89"/>
  <c r="BP14" i="75"/>
  <c r="BQ14" i="75"/>
  <c r="BR14" i="75"/>
  <c r="I14" i="89"/>
  <c r="BS14" i="75"/>
  <c r="BT14" i="75"/>
  <c r="BU14" i="75"/>
  <c r="BV14" i="75"/>
  <c r="J14" i="89"/>
  <c r="D14" i="3"/>
  <c r="E14" i="3"/>
  <c r="F14" i="3"/>
  <c r="G14" i="3"/>
  <c r="C14" i="3"/>
  <c r="H14" i="3"/>
  <c r="K14" i="89"/>
  <c r="I14" i="3"/>
  <c r="J14" i="3"/>
  <c r="K14" i="3"/>
  <c r="L14" i="3"/>
  <c r="L14" i="89"/>
  <c r="O14" i="3"/>
  <c r="N14" i="3"/>
  <c r="M14" i="3"/>
  <c r="P14" i="3"/>
  <c r="M14" i="89"/>
  <c r="R14" i="3"/>
  <c r="S14" i="3"/>
  <c r="T14" i="3"/>
  <c r="U14" i="3"/>
  <c r="V14" i="3"/>
  <c r="N14" i="89"/>
  <c r="W14" i="3"/>
  <c r="Y14" i="3"/>
  <c r="X14" i="3"/>
  <c r="Z14" i="3"/>
  <c r="O14" i="89"/>
  <c r="AA14" i="3"/>
  <c r="AB14" i="3"/>
  <c r="AC14" i="3"/>
  <c r="AD14" i="3"/>
  <c r="AE14" i="3"/>
  <c r="AF14" i="3"/>
  <c r="AG14" i="3"/>
  <c r="AH14" i="3"/>
  <c r="P14" i="89"/>
  <c r="AI14" i="3"/>
  <c r="AJ14" i="3"/>
  <c r="AK14" i="3"/>
  <c r="Q14" i="89"/>
  <c r="AL14" i="3"/>
  <c r="AM14" i="3"/>
  <c r="AN14" i="3"/>
  <c r="AO14" i="3"/>
  <c r="AP14" i="3"/>
  <c r="R14" i="89"/>
  <c r="AR14" i="3"/>
  <c r="AS14" i="3"/>
  <c r="AT14" i="3"/>
  <c r="AU14" i="3"/>
  <c r="AQ14" i="3"/>
  <c r="AV14" i="3"/>
  <c r="S14" i="89"/>
  <c r="C14" i="4"/>
  <c r="D14" i="4"/>
  <c r="E14" i="4"/>
  <c r="T14" i="89"/>
  <c r="F14" i="4"/>
  <c r="G14" i="4"/>
  <c r="H14" i="4"/>
  <c r="U14" i="89"/>
  <c r="I14" i="4"/>
  <c r="J14" i="4"/>
  <c r="V14" i="89"/>
  <c r="Q14" i="4"/>
  <c r="R14" i="4"/>
  <c r="S14" i="4"/>
  <c r="T14" i="4"/>
  <c r="X14" i="89"/>
  <c r="W14" i="4"/>
  <c r="U14" i="4"/>
  <c r="V14" i="4"/>
  <c r="Y14" i="4"/>
  <c r="Z14" i="4"/>
  <c r="AA14" i="4"/>
  <c r="X14" i="4"/>
  <c r="AB14" i="4"/>
  <c r="Y14" i="89"/>
  <c r="AC14" i="4"/>
  <c r="AD14" i="4"/>
  <c r="AE14" i="4"/>
  <c r="AF14" i="4"/>
  <c r="AH14" i="4"/>
  <c r="AG14" i="4"/>
  <c r="AI14" i="4"/>
  <c r="AJ14" i="4"/>
  <c r="AK14" i="4"/>
  <c r="AL14" i="4"/>
  <c r="Z14" i="89"/>
  <c r="AM14" i="4"/>
  <c r="AN14" i="4"/>
  <c r="AO14" i="4"/>
  <c r="AP14" i="4"/>
  <c r="AQ14" i="4"/>
  <c r="AR14" i="4"/>
  <c r="AS14" i="4"/>
  <c r="AT14" i="4"/>
  <c r="AU14" i="4"/>
  <c r="AA14" i="89"/>
  <c r="AB14" i="89"/>
  <c r="N15" i="4"/>
  <c r="K15" i="4"/>
  <c r="L15" i="4"/>
  <c r="M15" i="4"/>
  <c r="O15" i="4"/>
  <c r="W15" i="89"/>
  <c r="F15" i="75"/>
  <c r="S15" i="75"/>
  <c r="AD15" i="75"/>
  <c r="AX15" i="75"/>
  <c r="D15" i="89"/>
  <c r="C15" i="75"/>
  <c r="D15" i="75"/>
  <c r="E15" i="75"/>
  <c r="Q15" i="75"/>
  <c r="AA15" i="75"/>
  <c r="R15" i="75"/>
  <c r="AB15" i="75"/>
  <c r="AC15" i="75"/>
  <c r="AW15" i="75"/>
  <c r="G15" i="75"/>
  <c r="T15" i="75"/>
  <c r="AE15" i="75"/>
  <c r="AY15" i="75"/>
  <c r="AZ15" i="75"/>
  <c r="E15" i="89"/>
  <c r="H15" i="75"/>
  <c r="I15" i="75"/>
  <c r="J15" i="75"/>
  <c r="K15" i="75"/>
  <c r="L15" i="75"/>
  <c r="U15" i="75"/>
  <c r="AF15" i="75"/>
  <c r="V15" i="75"/>
  <c r="AG15" i="75"/>
  <c r="AH15" i="75"/>
  <c r="W15" i="75"/>
  <c r="AI15" i="75"/>
  <c r="AJ15" i="75"/>
  <c r="BA15" i="75"/>
  <c r="F15" i="89"/>
  <c r="AL15" i="75"/>
  <c r="M15" i="75"/>
  <c r="X15" i="75"/>
  <c r="AK15" i="75"/>
  <c r="AV15" i="75"/>
  <c r="BB15" i="75"/>
  <c r="BC15" i="75"/>
  <c r="BD15" i="75"/>
  <c r="N15" i="75"/>
  <c r="O15" i="75"/>
  <c r="P15" i="75"/>
  <c r="Y15" i="75"/>
  <c r="AM15" i="75"/>
  <c r="Z15" i="75"/>
  <c r="AN15" i="75"/>
  <c r="AO15" i="75"/>
  <c r="BE15" i="75"/>
  <c r="BF15" i="75"/>
  <c r="BG15" i="75"/>
  <c r="G15" i="89"/>
  <c r="BL15" i="75"/>
  <c r="BM15" i="75"/>
  <c r="BN15" i="75"/>
  <c r="BI15" i="75"/>
  <c r="BJ15" i="75"/>
  <c r="BK15" i="75"/>
  <c r="BO15" i="75"/>
  <c r="H15" i="89"/>
  <c r="BP15" i="75"/>
  <c r="BQ15" i="75"/>
  <c r="BR15" i="75"/>
  <c r="I15" i="89"/>
  <c r="BS15" i="75"/>
  <c r="BT15" i="75"/>
  <c r="BU15" i="75"/>
  <c r="BV15" i="75"/>
  <c r="J15" i="89"/>
  <c r="D15" i="3"/>
  <c r="E15" i="3"/>
  <c r="F15" i="3"/>
  <c r="G15" i="3"/>
  <c r="C15" i="3"/>
  <c r="H15" i="3"/>
  <c r="K15" i="89"/>
  <c r="I15" i="3"/>
  <c r="J15" i="3"/>
  <c r="K15" i="3"/>
  <c r="L15" i="3"/>
  <c r="L15" i="89"/>
  <c r="O15" i="3"/>
  <c r="N15" i="3"/>
  <c r="M15" i="3"/>
  <c r="P15" i="3"/>
  <c r="M15" i="89"/>
  <c r="R15" i="3"/>
  <c r="S15" i="3"/>
  <c r="T15" i="3"/>
  <c r="U15" i="3"/>
  <c r="V15" i="3"/>
  <c r="N15" i="89"/>
  <c r="W15" i="3"/>
  <c r="Y15" i="3"/>
  <c r="X15" i="3"/>
  <c r="Z15" i="3"/>
  <c r="O15" i="89"/>
  <c r="AA15" i="3"/>
  <c r="AB15" i="3"/>
  <c r="AC15" i="3"/>
  <c r="AD15" i="3"/>
  <c r="AE15" i="3"/>
  <c r="AF15" i="3"/>
  <c r="AG15" i="3"/>
  <c r="AH15" i="3"/>
  <c r="P15" i="89"/>
  <c r="AI15" i="3"/>
  <c r="AJ15" i="3"/>
  <c r="AK15" i="3"/>
  <c r="Q15" i="89"/>
  <c r="AL15" i="3"/>
  <c r="AM15" i="3"/>
  <c r="AN15" i="3"/>
  <c r="AO15" i="3"/>
  <c r="AP15" i="3"/>
  <c r="R15" i="89"/>
  <c r="AR15" i="3"/>
  <c r="AS15" i="3"/>
  <c r="AT15" i="3"/>
  <c r="AU15" i="3"/>
  <c r="AQ15" i="3"/>
  <c r="AV15" i="3"/>
  <c r="S15" i="89"/>
  <c r="C15" i="4"/>
  <c r="D15" i="4"/>
  <c r="E15" i="4"/>
  <c r="T15" i="89"/>
  <c r="F15" i="4"/>
  <c r="G15" i="4"/>
  <c r="H15" i="4"/>
  <c r="U15" i="89"/>
  <c r="I15" i="4"/>
  <c r="J15" i="4"/>
  <c r="V15" i="89"/>
  <c r="Q15" i="4"/>
  <c r="R15" i="4"/>
  <c r="S15" i="4"/>
  <c r="T15" i="4"/>
  <c r="X15" i="89"/>
  <c r="W15" i="4"/>
  <c r="U15" i="4"/>
  <c r="V15" i="4"/>
  <c r="Y15" i="4"/>
  <c r="Z15" i="4"/>
  <c r="AA15" i="4"/>
  <c r="X15" i="4"/>
  <c r="AB15" i="4"/>
  <c r="Y15" i="89"/>
  <c r="AC15" i="4"/>
  <c r="AD15" i="4"/>
  <c r="AE15" i="4"/>
  <c r="AF15" i="4"/>
  <c r="AH15" i="4"/>
  <c r="AG15" i="4"/>
  <c r="AI15" i="4"/>
  <c r="AJ15" i="4"/>
  <c r="AK15" i="4"/>
  <c r="AL15" i="4"/>
  <c r="Z15" i="89"/>
  <c r="AM15" i="4"/>
  <c r="AN15" i="4"/>
  <c r="AO15" i="4"/>
  <c r="AP15" i="4"/>
  <c r="AQ15" i="4"/>
  <c r="AR15" i="4"/>
  <c r="AS15" i="4"/>
  <c r="AT15" i="4"/>
  <c r="AU15" i="4"/>
  <c r="AA15" i="89"/>
  <c r="AB15" i="89"/>
  <c r="N16" i="4"/>
  <c r="K16" i="4"/>
  <c r="L16" i="4"/>
  <c r="M16" i="4"/>
  <c r="O16" i="4"/>
  <c r="W16" i="89"/>
  <c r="F16" i="75"/>
  <c r="S16" i="75"/>
  <c r="AD16" i="75"/>
  <c r="AX16" i="75"/>
  <c r="D16" i="89"/>
  <c r="C16" i="75"/>
  <c r="D16" i="75"/>
  <c r="E16" i="75"/>
  <c r="Q16" i="75"/>
  <c r="AA16" i="75"/>
  <c r="R16" i="75"/>
  <c r="AB16" i="75"/>
  <c r="AC16" i="75"/>
  <c r="AW16" i="75"/>
  <c r="G16" i="75"/>
  <c r="T16" i="75"/>
  <c r="AE16" i="75"/>
  <c r="AY16" i="75"/>
  <c r="AZ16" i="75"/>
  <c r="E16" i="89"/>
  <c r="H16" i="75"/>
  <c r="I16" i="75"/>
  <c r="J16" i="75"/>
  <c r="K16" i="75"/>
  <c r="L16" i="75"/>
  <c r="U16" i="75"/>
  <c r="AF16" i="75"/>
  <c r="V16" i="75"/>
  <c r="AG16" i="75"/>
  <c r="AH16" i="75"/>
  <c r="W16" i="75"/>
  <c r="AI16" i="75"/>
  <c r="AJ16" i="75"/>
  <c r="BA16" i="75"/>
  <c r="F16" i="89"/>
  <c r="AL16" i="75"/>
  <c r="M16" i="75"/>
  <c r="X16" i="75"/>
  <c r="AK16" i="75"/>
  <c r="AV16" i="75"/>
  <c r="BB16" i="75"/>
  <c r="BC16" i="75"/>
  <c r="BD16" i="75"/>
  <c r="N16" i="75"/>
  <c r="O16" i="75"/>
  <c r="P16" i="75"/>
  <c r="Y16" i="75"/>
  <c r="AM16" i="75"/>
  <c r="Z16" i="75"/>
  <c r="AN16" i="75"/>
  <c r="AO16" i="75"/>
  <c r="BE16" i="75"/>
  <c r="BF16" i="75"/>
  <c r="BG16" i="75"/>
  <c r="G16" i="89"/>
  <c r="BL16" i="75"/>
  <c r="BM16" i="75"/>
  <c r="BN16" i="75"/>
  <c r="BI16" i="75"/>
  <c r="BJ16" i="75"/>
  <c r="BK16" i="75"/>
  <c r="BO16" i="75"/>
  <c r="H16" i="89"/>
  <c r="BP16" i="75"/>
  <c r="BQ16" i="75"/>
  <c r="BR16" i="75"/>
  <c r="I16" i="89"/>
  <c r="BS16" i="75"/>
  <c r="BT16" i="75"/>
  <c r="BU16" i="75"/>
  <c r="BV16" i="75"/>
  <c r="J16" i="89"/>
  <c r="D16" i="3"/>
  <c r="E16" i="3"/>
  <c r="F16" i="3"/>
  <c r="G16" i="3"/>
  <c r="C16" i="3"/>
  <c r="H16" i="3"/>
  <c r="K16" i="89"/>
  <c r="I16" i="3"/>
  <c r="J16" i="3"/>
  <c r="K16" i="3"/>
  <c r="L16" i="3"/>
  <c r="L16" i="89"/>
  <c r="O16" i="3"/>
  <c r="N16" i="3"/>
  <c r="M16" i="3"/>
  <c r="P16" i="3"/>
  <c r="M16" i="89"/>
  <c r="R16" i="3"/>
  <c r="S16" i="3"/>
  <c r="T16" i="3"/>
  <c r="U16" i="3"/>
  <c r="V16" i="3"/>
  <c r="N16" i="89"/>
  <c r="W16" i="3"/>
  <c r="Y16" i="3"/>
  <c r="X16" i="3"/>
  <c r="Z16" i="3"/>
  <c r="O16" i="89"/>
  <c r="AA16" i="3"/>
  <c r="AB16" i="3"/>
  <c r="AC16" i="3"/>
  <c r="AD16" i="3"/>
  <c r="AE16" i="3"/>
  <c r="AF16" i="3"/>
  <c r="AG16" i="3"/>
  <c r="AH16" i="3"/>
  <c r="P16" i="89"/>
  <c r="AI16" i="3"/>
  <c r="AJ16" i="3"/>
  <c r="AK16" i="3"/>
  <c r="Q16" i="89"/>
  <c r="AL16" i="3"/>
  <c r="AM16" i="3"/>
  <c r="AN16" i="3"/>
  <c r="AO16" i="3"/>
  <c r="AP16" i="3"/>
  <c r="R16" i="89"/>
  <c r="AR16" i="3"/>
  <c r="AS16" i="3"/>
  <c r="AT16" i="3"/>
  <c r="AU16" i="3"/>
  <c r="AQ16" i="3"/>
  <c r="AV16" i="3"/>
  <c r="S16" i="89"/>
  <c r="C16" i="4"/>
  <c r="D16" i="4"/>
  <c r="E16" i="4"/>
  <c r="T16" i="89"/>
  <c r="F16" i="4"/>
  <c r="G16" i="4"/>
  <c r="H16" i="4"/>
  <c r="U16" i="89"/>
  <c r="I16" i="4"/>
  <c r="J16" i="4"/>
  <c r="V16" i="89"/>
  <c r="Q16" i="4"/>
  <c r="R16" i="4"/>
  <c r="S16" i="4"/>
  <c r="T16" i="4"/>
  <c r="X16" i="89"/>
  <c r="W16" i="4"/>
  <c r="U16" i="4"/>
  <c r="V16" i="4"/>
  <c r="Y16" i="4"/>
  <c r="Z16" i="4"/>
  <c r="AA16" i="4"/>
  <c r="X16" i="4"/>
  <c r="AB16" i="4"/>
  <c r="Y16" i="89"/>
  <c r="AC16" i="4"/>
  <c r="AD16" i="4"/>
  <c r="AE16" i="4"/>
  <c r="AF16" i="4"/>
  <c r="AH16" i="4"/>
  <c r="AG16" i="4"/>
  <c r="AI16" i="4"/>
  <c r="AJ16" i="4"/>
  <c r="AK16" i="4"/>
  <c r="AL16" i="4"/>
  <c r="Z16" i="89"/>
  <c r="AM16" i="4"/>
  <c r="AN16" i="4"/>
  <c r="AO16" i="4"/>
  <c r="AP16" i="4"/>
  <c r="AQ16" i="4"/>
  <c r="AR16" i="4"/>
  <c r="AS16" i="4"/>
  <c r="AT16" i="4"/>
  <c r="AU16" i="4"/>
  <c r="AA16" i="89"/>
  <c r="AB16" i="89"/>
  <c r="N17" i="4"/>
  <c r="K17" i="4"/>
  <c r="L17" i="4"/>
  <c r="M17" i="4"/>
  <c r="O17" i="4"/>
  <c r="W17" i="89"/>
  <c r="F17" i="75"/>
  <c r="S17" i="75"/>
  <c r="AD17" i="75"/>
  <c r="AX17" i="75"/>
  <c r="D17" i="89"/>
  <c r="C17" i="75"/>
  <c r="D17" i="75"/>
  <c r="E17" i="75"/>
  <c r="Q17" i="75"/>
  <c r="AA17" i="75"/>
  <c r="R17" i="75"/>
  <c r="AB17" i="75"/>
  <c r="AC17" i="75"/>
  <c r="AW17" i="75"/>
  <c r="G17" i="75"/>
  <c r="T17" i="75"/>
  <c r="AE17" i="75"/>
  <c r="AY17" i="75"/>
  <c r="AZ17" i="75"/>
  <c r="E17" i="89"/>
  <c r="H17" i="75"/>
  <c r="I17" i="75"/>
  <c r="J17" i="75"/>
  <c r="K17" i="75"/>
  <c r="L17" i="75"/>
  <c r="U17" i="75"/>
  <c r="AF17" i="75"/>
  <c r="V17" i="75"/>
  <c r="AG17" i="75"/>
  <c r="AH17" i="75"/>
  <c r="W17" i="75"/>
  <c r="AI17" i="75"/>
  <c r="AJ17" i="75"/>
  <c r="BA17" i="75"/>
  <c r="F17" i="89"/>
  <c r="AL17" i="75"/>
  <c r="M17" i="75"/>
  <c r="X17" i="75"/>
  <c r="AK17" i="75"/>
  <c r="AV17" i="75"/>
  <c r="BB17" i="75"/>
  <c r="BC17" i="75"/>
  <c r="BD17" i="75"/>
  <c r="N17" i="75"/>
  <c r="O17" i="75"/>
  <c r="P17" i="75"/>
  <c r="Y17" i="75"/>
  <c r="AM17" i="75"/>
  <c r="Z17" i="75"/>
  <c r="AN17" i="75"/>
  <c r="AO17" i="75"/>
  <c r="BE17" i="75"/>
  <c r="BF17" i="75"/>
  <c r="BG17" i="75"/>
  <c r="G17" i="89"/>
  <c r="BL17" i="75"/>
  <c r="BM17" i="75"/>
  <c r="BN17" i="75"/>
  <c r="BI17" i="75"/>
  <c r="BJ17" i="75"/>
  <c r="BK17" i="75"/>
  <c r="BO17" i="75"/>
  <c r="H17" i="89"/>
  <c r="BP17" i="75"/>
  <c r="BQ17" i="75"/>
  <c r="BR17" i="75"/>
  <c r="I17" i="89"/>
  <c r="BS17" i="75"/>
  <c r="BT17" i="75"/>
  <c r="BU17" i="75"/>
  <c r="BV17" i="75"/>
  <c r="J17" i="89"/>
  <c r="D17" i="3"/>
  <c r="E17" i="3"/>
  <c r="F17" i="3"/>
  <c r="G17" i="3"/>
  <c r="C17" i="3"/>
  <c r="H17" i="3"/>
  <c r="K17" i="89"/>
  <c r="I17" i="3"/>
  <c r="J17" i="3"/>
  <c r="K17" i="3"/>
  <c r="L17" i="3"/>
  <c r="L17" i="89"/>
  <c r="O17" i="3"/>
  <c r="N17" i="3"/>
  <c r="M17" i="3"/>
  <c r="P17" i="3"/>
  <c r="M17" i="89"/>
  <c r="R17" i="3"/>
  <c r="S17" i="3"/>
  <c r="T17" i="3"/>
  <c r="U17" i="3"/>
  <c r="V17" i="3"/>
  <c r="N17" i="89"/>
  <c r="W17" i="3"/>
  <c r="Y17" i="3"/>
  <c r="X17" i="3"/>
  <c r="Z17" i="3"/>
  <c r="O17" i="89"/>
  <c r="AA17" i="3"/>
  <c r="AB17" i="3"/>
  <c r="AC17" i="3"/>
  <c r="AD17" i="3"/>
  <c r="AE17" i="3"/>
  <c r="AF17" i="3"/>
  <c r="AG17" i="3"/>
  <c r="AH17" i="3"/>
  <c r="P17" i="89"/>
  <c r="AI17" i="3"/>
  <c r="AJ17" i="3"/>
  <c r="AK17" i="3"/>
  <c r="Q17" i="89"/>
  <c r="AL17" i="3"/>
  <c r="AM17" i="3"/>
  <c r="AN17" i="3"/>
  <c r="AO17" i="3"/>
  <c r="AP17" i="3"/>
  <c r="R17" i="89"/>
  <c r="AR17" i="3"/>
  <c r="AS17" i="3"/>
  <c r="AT17" i="3"/>
  <c r="AU17" i="3"/>
  <c r="AQ17" i="3"/>
  <c r="AV17" i="3"/>
  <c r="S17" i="89"/>
  <c r="C17" i="4"/>
  <c r="D17" i="4"/>
  <c r="E17" i="4"/>
  <c r="T17" i="89"/>
  <c r="F17" i="4"/>
  <c r="G17" i="4"/>
  <c r="H17" i="4"/>
  <c r="U17" i="89"/>
  <c r="I17" i="4"/>
  <c r="J17" i="4"/>
  <c r="V17" i="89"/>
  <c r="Q17" i="4"/>
  <c r="R17" i="4"/>
  <c r="S17" i="4"/>
  <c r="T17" i="4"/>
  <c r="X17" i="89"/>
  <c r="W17" i="4"/>
  <c r="U17" i="4"/>
  <c r="V17" i="4"/>
  <c r="Y17" i="4"/>
  <c r="Z17" i="4"/>
  <c r="AA17" i="4"/>
  <c r="X17" i="4"/>
  <c r="AB17" i="4"/>
  <c r="Y17" i="89"/>
  <c r="AC17" i="4"/>
  <c r="AD17" i="4"/>
  <c r="AE17" i="4"/>
  <c r="AF17" i="4"/>
  <c r="AH17" i="4"/>
  <c r="AG17" i="4"/>
  <c r="AI17" i="4"/>
  <c r="AJ17" i="4"/>
  <c r="AK17" i="4"/>
  <c r="AL17" i="4"/>
  <c r="Z17" i="89"/>
  <c r="AM17" i="4"/>
  <c r="AN17" i="4"/>
  <c r="AO17" i="4"/>
  <c r="AP17" i="4"/>
  <c r="AQ17" i="4"/>
  <c r="AR17" i="4"/>
  <c r="AS17" i="4"/>
  <c r="AT17" i="4"/>
  <c r="AU17" i="4"/>
  <c r="AA17" i="89"/>
  <c r="AB17" i="89"/>
  <c r="N18" i="4"/>
  <c r="K18" i="4"/>
  <c r="L18" i="4"/>
  <c r="M18" i="4"/>
  <c r="O18" i="4"/>
  <c r="W18" i="89"/>
  <c r="F18" i="75"/>
  <c r="S18" i="75"/>
  <c r="AD18" i="75"/>
  <c r="AX18" i="75"/>
  <c r="D18" i="89"/>
  <c r="C18" i="75"/>
  <c r="D18" i="75"/>
  <c r="E18" i="75"/>
  <c r="Q18" i="75"/>
  <c r="AA18" i="75"/>
  <c r="R18" i="75"/>
  <c r="AB18" i="75"/>
  <c r="AC18" i="75"/>
  <c r="AW18" i="75"/>
  <c r="G18" i="75"/>
  <c r="T18" i="75"/>
  <c r="AE18" i="75"/>
  <c r="AY18" i="75"/>
  <c r="AZ18" i="75"/>
  <c r="E18" i="89"/>
  <c r="H18" i="75"/>
  <c r="I18" i="75"/>
  <c r="J18" i="75"/>
  <c r="K18" i="75"/>
  <c r="L18" i="75"/>
  <c r="U18" i="75"/>
  <c r="AF18" i="75"/>
  <c r="V18" i="75"/>
  <c r="AG18" i="75"/>
  <c r="AH18" i="75"/>
  <c r="W18" i="75"/>
  <c r="AI18" i="75"/>
  <c r="AJ18" i="75"/>
  <c r="BA18" i="75"/>
  <c r="F18" i="89"/>
  <c r="AL18" i="75"/>
  <c r="M18" i="75"/>
  <c r="X18" i="75"/>
  <c r="AK18" i="75"/>
  <c r="AV18" i="75"/>
  <c r="BB18" i="75"/>
  <c r="BC18" i="75"/>
  <c r="BD18" i="75"/>
  <c r="N18" i="75"/>
  <c r="O18" i="75"/>
  <c r="P18" i="75"/>
  <c r="Y18" i="75"/>
  <c r="AM18" i="75"/>
  <c r="Z18" i="75"/>
  <c r="AN18" i="75"/>
  <c r="AO18" i="75"/>
  <c r="BE18" i="75"/>
  <c r="BF18" i="75"/>
  <c r="BG18" i="75"/>
  <c r="G18" i="89"/>
  <c r="BL18" i="75"/>
  <c r="BM18" i="75"/>
  <c r="BN18" i="75"/>
  <c r="BO18" i="75"/>
  <c r="H18" i="89"/>
  <c r="BP18" i="75"/>
  <c r="BQ18" i="75"/>
  <c r="BR18" i="75"/>
  <c r="I18" i="89"/>
  <c r="BS18" i="75"/>
  <c r="BT18" i="75"/>
  <c r="BU18" i="75"/>
  <c r="BV18" i="75"/>
  <c r="J18" i="89"/>
  <c r="D18" i="3"/>
  <c r="E18" i="3"/>
  <c r="F18" i="3"/>
  <c r="G18" i="3"/>
  <c r="C18" i="3"/>
  <c r="H18" i="3"/>
  <c r="K18" i="89"/>
  <c r="I18" i="3"/>
  <c r="J18" i="3"/>
  <c r="K18" i="3"/>
  <c r="L18" i="3"/>
  <c r="L18" i="89"/>
  <c r="O18" i="3"/>
  <c r="N18" i="3"/>
  <c r="M18" i="3"/>
  <c r="P18" i="3"/>
  <c r="M18" i="89"/>
  <c r="R18" i="3"/>
  <c r="S18" i="3"/>
  <c r="T18" i="3"/>
  <c r="U18" i="3"/>
  <c r="V18" i="3"/>
  <c r="N18" i="89"/>
  <c r="W18" i="3"/>
  <c r="Y18" i="3"/>
  <c r="X18" i="3"/>
  <c r="Z18" i="3"/>
  <c r="O18" i="89"/>
  <c r="AA18" i="3"/>
  <c r="AB18" i="3"/>
  <c r="AC18" i="3"/>
  <c r="AD18" i="3"/>
  <c r="AE18" i="3"/>
  <c r="AF18" i="3"/>
  <c r="AG18" i="3"/>
  <c r="AH18" i="3"/>
  <c r="P18" i="89"/>
  <c r="AI18" i="3"/>
  <c r="AJ18" i="3"/>
  <c r="AK18" i="3"/>
  <c r="Q18" i="89"/>
  <c r="AL18" i="3"/>
  <c r="AM18" i="3"/>
  <c r="AN18" i="3"/>
  <c r="AO18" i="3"/>
  <c r="AP18" i="3"/>
  <c r="R18" i="89"/>
  <c r="AR18" i="3"/>
  <c r="AS18" i="3"/>
  <c r="AT18" i="3"/>
  <c r="AU18" i="3"/>
  <c r="AQ18" i="3"/>
  <c r="AV18" i="3"/>
  <c r="S18" i="89"/>
  <c r="C18" i="4"/>
  <c r="D18" i="4"/>
  <c r="E18" i="4"/>
  <c r="T18" i="89"/>
  <c r="F18" i="4"/>
  <c r="G18" i="4"/>
  <c r="H18" i="4"/>
  <c r="U18" i="89"/>
  <c r="I18" i="4"/>
  <c r="J18" i="4"/>
  <c r="V18" i="89"/>
  <c r="Q18" i="4"/>
  <c r="R18" i="4"/>
  <c r="S18" i="4"/>
  <c r="T18" i="4"/>
  <c r="X18" i="89"/>
  <c r="W18" i="4"/>
  <c r="U18" i="4"/>
  <c r="V18" i="4"/>
  <c r="Y18" i="4"/>
  <c r="Z18" i="4"/>
  <c r="AA18" i="4"/>
  <c r="X18" i="4"/>
  <c r="AB18" i="4"/>
  <c r="Y18" i="89"/>
  <c r="AC18" i="4"/>
  <c r="AD18" i="4"/>
  <c r="AE18" i="4"/>
  <c r="AF18" i="4"/>
  <c r="AH18" i="4"/>
  <c r="AG18" i="4"/>
  <c r="AI18" i="4"/>
  <c r="AJ18" i="4"/>
  <c r="AK18" i="4"/>
  <c r="AL18" i="4"/>
  <c r="Z18" i="89"/>
  <c r="AM18" i="4"/>
  <c r="AN18" i="4"/>
  <c r="AO18" i="4"/>
  <c r="AP18" i="4"/>
  <c r="AQ18" i="4"/>
  <c r="AR18" i="4"/>
  <c r="AS18" i="4"/>
  <c r="AT18" i="4"/>
  <c r="AU18" i="4"/>
  <c r="AA18" i="89"/>
  <c r="AB18" i="89"/>
  <c r="N19" i="4"/>
  <c r="K19" i="4"/>
  <c r="L19" i="4"/>
  <c r="M19" i="4"/>
  <c r="O19" i="4"/>
  <c r="W19" i="89"/>
  <c r="F19" i="75"/>
  <c r="S19" i="75"/>
  <c r="AD19" i="75"/>
  <c r="AX19" i="75"/>
  <c r="D19" i="89"/>
  <c r="C19" i="75"/>
  <c r="D19" i="75"/>
  <c r="E19" i="75"/>
  <c r="Q19" i="75"/>
  <c r="AA19" i="75"/>
  <c r="R19" i="75"/>
  <c r="AB19" i="75"/>
  <c r="AC19" i="75"/>
  <c r="AW19" i="75"/>
  <c r="G19" i="75"/>
  <c r="T19" i="75"/>
  <c r="AE19" i="75"/>
  <c r="AY19" i="75"/>
  <c r="AZ19" i="75"/>
  <c r="E19" i="89"/>
  <c r="H19" i="75"/>
  <c r="I19" i="75"/>
  <c r="J19" i="75"/>
  <c r="K19" i="75"/>
  <c r="L19" i="75"/>
  <c r="U19" i="75"/>
  <c r="AF19" i="75"/>
  <c r="V19" i="75"/>
  <c r="AG19" i="75"/>
  <c r="AH19" i="75"/>
  <c r="W19" i="75"/>
  <c r="AI19" i="75"/>
  <c r="AJ19" i="75"/>
  <c r="BA19" i="75"/>
  <c r="F19" i="89"/>
  <c r="AL19" i="75"/>
  <c r="M19" i="75"/>
  <c r="X19" i="75"/>
  <c r="AK19" i="75"/>
  <c r="AV19" i="75"/>
  <c r="BB19" i="75"/>
  <c r="BC19" i="75"/>
  <c r="BD19" i="75"/>
  <c r="N19" i="75"/>
  <c r="O19" i="75"/>
  <c r="P19" i="75"/>
  <c r="Y19" i="75"/>
  <c r="AM19" i="75"/>
  <c r="Z19" i="75"/>
  <c r="AN19" i="75"/>
  <c r="AO19" i="75"/>
  <c r="BE19" i="75"/>
  <c r="BF19" i="75"/>
  <c r="BG19" i="75"/>
  <c r="G19" i="89"/>
  <c r="BL19" i="75"/>
  <c r="BM19" i="75"/>
  <c r="BN19" i="75"/>
  <c r="BI19" i="75"/>
  <c r="BJ19" i="75"/>
  <c r="BK19" i="75"/>
  <c r="BO19" i="75"/>
  <c r="H19" i="89"/>
  <c r="BP19" i="75"/>
  <c r="BQ19" i="75"/>
  <c r="BR19" i="75"/>
  <c r="I19" i="89"/>
  <c r="BS19" i="75"/>
  <c r="BT19" i="75"/>
  <c r="BU19" i="75"/>
  <c r="BV19" i="75"/>
  <c r="J19" i="89"/>
  <c r="D19" i="3"/>
  <c r="E19" i="3"/>
  <c r="F19" i="3"/>
  <c r="G19" i="3"/>
  <c r="C19" i="3"/>
  <c r="H19" i="3"/>
  <c r="K19" i="89"/>
  <c r="I19" i="3"/>
  <c r="J19" i="3"/>
  <c r="K19" i="3"/>
  <c r="L19" i="3"/>
  <c r="L19" i="89"/>
  <c r="O19" i="3"/>
  <c r="N19" i="3"/>
  <c r="M19" i="3"/>
  <c r="P19" i="3"/>
  <c r="M19" i="89"/>
  <c r="R19" i="3"/>
  <c r="S19" i="3"/>
  <c r="T19" i="3"/>
  <c r="U19" i="3"/>
  <c r="V19" i="3"/>
  <c r="N19" i="89"/>
  <c r="W19" i="3"/>
  <c r="Y19" i="3"/>
  <c r="X19" i="3"/>
  <c r="Z19" i="3"/>
  <c r="O19" i="89"/>
  <c r="AA19" i="3"/>
  <c r="AB19" i="3"/>
  <c r="AC19" i="3"/>
  <c r="AD19" i="3"/>
  <c r="AE19" i="3"/>
  <c r="AF19" i="3"/>
  <c r="AG19" i="3"/>
  <c r="AH19" i="3"/>
  <c r="P19" i="89"/>
  <c r="AI19" i="3"/>
  <c r="AJ19" i="3"/>
  <c r="AK19" i="3"/>
  <c r="Q19" i="89"/>
  <c r="AL19" i="3"/>
  <c r="AM19" i="3"/>
  <c r="AN19" i="3"/>
  <c r="AO19" i="3"/>
  <c r="AP19" i="3"/>
  <c r="R19" i="89"/>
  <c r="AR19" i="3"/>
  <c r="AS19" i="3"/>
  <c r="AT19" i="3"/>
  <c r="AU19" i="3"/>
  <c r="AQ19" i="3"/>
  <c r="AV19" i="3"/>
  <c r="S19" i="89"/>
  <c r="C19" i="4"/>
  <c r="D19" i="4"/>
  <c r="E19" i="4"/>
  <c r="T19" i="89"/>
  <c r="F19" i="4"/>
  <c r="G19" i="4"/>
  <c r="H19" i="4"/>
  <c r="U19" i="89"/>
  <c r="I19" i="4"/>
  <c r="J19" i="4"/>
  <c r="V19" i="89"/>
  <c r="Q19" i="4"/>
  <c r="R19" i="4"/>
  <c r="S19" i="4"/>
  <c r="T19" i="4"/>
  <c r="X19" i="89"/>
  <c r="W19" i="4"/>
  <c r="U19" i="4"/>
  <c r="V19" i="4"/>
  <c r="Y19" i="4"/>
  <c r="Z19" i="4"/>
  <c r="AA19" i="4"/>
  <c r="X19" i="4"/>
  <c r="AB19" i="4"/>
  <c r="Y19" i="89"/>
  <c r="AC19" i="4"/>
  <c r="AD19" i="4"/>
  <c r="AE19" i="4"/>
  <c r="AF19" i="4"/>
  <c r="AH19" i="4"/>
  <c r="AG19" i="4"/>
  <c r="AI19" i="4"/>
  <c r="AJ19" i="4"/>
  <c r="AK19" i="4"/>
  <c r="AL19" i="4"/>
  <c r="Z19" i="89"/>
  <c r="AM19" i="4"/>
  <c r="AN19" i="4"/>
  <c r="AO19" i="4"/>
  <c r="AP19" i="4"/>
  <c r="AQ19" i="4"/>
  <c r="AR19" i="4"/>
  <c r="AS19" i="4"/>
  <c r="AT19" i="4"/>
  <c r="AU19" i="4"/>
  <c r="AA19" i="89"/>
  <c r="AB19" i="89"/>
  <c r="N20" i="4"/>
  <c r="K20" i="4"/>
  <c r="L20" i="4"/>
  <c r="M20" i="4"/>
  <c r="O20" i="4"/>
  <c r="W20" i="89"/>
  <c r="F20" i="75"/>
  <c r="S20" i="75"/>
  <c r="AD20" i="75"/>
  <c r="AX20" i="75"/>
  <c r="D20" i="89"/>
  <c r="C20" i="75"/>
  <c r="D20" i="75"/>
  <c r="E20" i="75"/>
  <c r="Q20" i="75"/>
  <c r="AA20" i="75"/>
  <c r="R20" i="75"/>
  <c r="AB20" i="75"/>
  <c r="AC20" i="75"/>
  <c r="AW20" i="75"/>
  <c r="G20" i="75"/>
  <c r="T20" i="75"/>
  <c r="AE20" i="75"/>
  <c r="AY20" i="75"/>
  <c r="AZ20" i="75"/>
  <c r="E20" i="89"/>
  <c r="H20" i="75"/>
  <c r="I20" i="75"/>
  <c r="J20" i="75"/>
  <c r="K20" i="75"/>
  <c r="L20" i="75"/>
  <c r="U20" i="75"/>
  <c r="AF20" i="75"/>
  <c r="V20" i="75"/>
  <c r="AG20" i="75"/>
  <c r="AH20" i="75"/>
  <c r="W20" i="75"/>
  <c r="AI20" i="75"/>
  <c r="AJ20" i="75"/>
  <c r="BA20" i="75"/>
  <c r="F20" i="89"/>
  <c r="AL20" i="75"/>
  <c r="M20" i="75"/>
  <c r="X20" i="75"/>
  <c r="AK20" i="75"/>
  <c r="AV20" i="75"/>
  <c r="BB20" i="75"/>
  <c r="BC20" i="75"/>
  <c r="BD20" i="75"/>
  <c r="N20" i="75"/>
  <c r="O20" i="75"/>
  <c r="P20" i="75"/>
  <c r="Y20" i="75"/>
  <c r="AM20" i="75"/>
  <c r="Z20" i="75"/>
  <c r="AN20" i="75"/>
  <c r="AO20" i="75"/>
  <c r="BE20" i="75"/>
  <c r="BF20" i="75"/>
  <c r="BG20" i="75"/>
  <c r="G20" i="89"/>
  <c r="BL20" i="75"/>
  <c r="BM20" i="75"/>
  <c r="BN20" i="75"/>
  <c r="BI20" i="75"/>
  <c r="BJ20" i="75"/>
  <c r="BK20" i="75"/>
  <c r="BO20" i="75"/>
  <c r="H20" i="89"/>
  <c r="BP20" i="75"/>
  <c r="BQ20" i="75"/>
  <c r="BR20" i="75"/>
  <c r="I20" i="89"/>
  <c r="BS20" i="75"/>
  <c r="BT20" i="75"/>
  <c r="BU20" i="75"/>
  <c r="BV20" i="75"/>
  <c r="J20" i="89"/>
  <c r="D20" i="3"/>
  <c r="E20" i="3"/>
  <c r="F20" i="3"/>
  <c r="G20" i="3"/>
  <c r="C20" i="3"/>
  <c r="H20" i="3"/>
  <c r="K20" i="89"/>
  <c r="I20" i="3"/>
  <c r="J20" i="3"/>
  <c r="K20" i="3"/>
  <c r="L20" i="3"/>
  <c r="L20" i="89"/>
  <c r="O20" i="3"/>
  <c r="N20" i="3"/>
  <c r="M20" i="3"/>
  <c r="P20" i="3"/>
  <c r="M20" i="89"/>
  <c r="R20" i="3"/>
  <c r="S20" i="3"/>
  <c r="T20" i="3"/>
  <c r="U20" i="3"/>
  <c r="V20" i="3"/>
  <c r="N20" i="89"/>
  <c r="W20" i="3"/>
  <c r="Y20" i="3"/>
  <c r="X20" i="3"/>
  <c r="Z20" i="3"/>
  <c r="O20" i="89"/>
  <c r="AA20" i="3"/>
  <c r="AB20" i="3"/>
  <c r="AC20" i="3"/>
  <c r="AD20" i="3"/>
  <c r="AE20" i="3"/>
  <c r="AF20" i="3"/>
  <c r="AG20" i="3"/>
  <c r="AH20" i="3"/>
  <c r="P20" i="89"/>
  <c r="AI20" i="3"/>
  <c r="AJ20" i="3"/>
  <c r="AK20" i="3"/>
  <c r="Q20" i="89"/>
  <c r="AL20" i="3"/>
  <c r="AM20" i="3"/>
  <c r="AN20" i="3"/>
  <c r="AO20" i="3"/>
  <c r="AP20" i="3"/>
  <c r="R20" i="89"/>
  <c r="AR20" i="3"/>
  <c r="AS20" i="3"/>
  <c r="AT20" i="3"/>
  <c r="AU20" i="3"/>
  <c r="AQ20" i="3"/>
  <c r="AV20" i="3"/>
  <c r="S20" i="89"/>
  <c r="C20" i="4"/>
  <c r="D20" i="4"/>
  <c r="E20" i="4"/>
  <c r="T20" i="89"/>
  <c r="F20" i="4"/>
  <c r="G20" i="4"/>
  <c r="H20" i="4"/>
  <c r="U20" i="89"/>
  <c r="I20" i="4"/>
  <c r="J20" i="4"/>
  <c r="V20" i="89"/>
  <c r="Q20" i="4"/>
  <c r="R20" i="4"/>
  <c r="S20" i="4"/>
  <c r="T20" i="4"/>
  <c r="X20" i="89"/>
  <c r="W20" i="4"/>
  <c r="U20" i="4"/>
  <c r="V20" i="4"/>
  <c r="Y20" i="4"/>
  <c r="Z20" i="4"/>
  <c r="AA20" i="4"/>
  <c r="X20" i="4"/>
  <c r="AB20" i="4"/>
  <c r="Y20" i="89"/>
  <c r="AC20" i="4"/>
  <c r="AD20" i="4"/>
  <c r="AE20" i="4"/>
  <c r="AF20" i="4"/>
  <c r="AH20" i="4"/>
  <c r="AG20" i="4"/>
  <c r="AI20" i="4"/>
  <c r="AJ20" i="4"/>
  <c r="AK20" i="4"/>
  <c r="AL20" i="4"/>
  <c r="Z20" i="89"/>
  <c r="AM20" i="4"/>
  <c r="AN20" i="4"/>
  <c r="AO20" i="4"/>
  <c r="AP20" i="4"/>
  <c r="AQ20" i="4"/>
  <c r="AR20" i="4"/>
  <c r="AS20" i="4"/>
  <c r="AT20" i="4"/>
  <c r="AU20" i="4"/>
  <c r="AA20" i="89"/>
  <c r="AB20" i="89"/>
  <c r="N21" i="4"/>
  <c r="K21" i="4"/>
  <c r="L21" i="4"/>
  <c r="M21" i="4"/>
  <c r="O21" i="4"/>
  <c r="W21" i="89"/>
  <c r="F21" i="75"/>
  <c r="S21" i="75"/>
  <c r="AD21" i="75"/>
  <c r="AX21" i="75"/>
  <c r="D21" i="89"/>
  <c r="C21" i="75"/>
  <c r="D21" i="75"/>
  <c r="E21" i="75"/>
  <c r="Q21" i="75"/>
  <c r="AA21" i="75"/>
  <c r="R21" i="75"/>
  <c r="AB21" i="75"/>
  <c r="AC21" i="75"/>
  <c r="AW21" i="75"/>
  <c r="G21" i="75"/>
  <c r="T21" i="75"/>
  <c r="AE21" i="75"/>
  <c r="AY21" i="75"/>
  <c r="AZ21" i="75"/>
  <c r="E21" i="89"/>
  <c r="H21" i="75"/>
  <c r="I21" i="75"/>
  <c r="J21" i="75"/>
  <c r="K21" i="75"/>
  <c r="L21" i="75"/>
  <c r="U21" i="75"/>
  <c r="AF21" i="75"/>
  <c r="V21" i="75"/>
  <c r="AG21" i="75"/>
  <c r="AH21" i="75"/>
  <c r="W21" i="75"/>
  <c r="AI21" i="75"/>
  <c r="AJ21" i="75"/>
  <c r="BA21" i="75"/>
  <c r="F21" i="89"/>
  <c r="AL21" i="75"/>
  <c r="M21" i="75"/>
  <c r="X21" i="75"/>
  <c r="AK21" i="75"/>
  <c r="AV21" i="75"/>
  <c r="BB21" i="75"/>
  <c r="BC21" i="75"/>
  <c r="BD21" i="75"/>
  <c r="N21" i="75"/>
  <c r="O21" i="75"/>
  <c r="P21" i="75"/>
  <c r="Y21" i="75"/>
  <c r="AM21" i="75"/>
  <c r="Z21" i="75"/>
  <c r="AN21" i="75"/>
  <c r="AO21" i="75"/>
  <c r="BE21" i="75"/>
  <c r="BF21" i="75"/>
  <c r="BG21" i="75"/>
  <c r="G21" i="89"/>
  <c r="BL21" i="75"/>
  <c r="BM21" i="75"/>
  <c r="BN21" i="75"/>
  <c r="BO21" i="75"/>
  <c r="H21" i="89"/>
  <c r="BP21" i="75"/>
  <c r="BQ21" i="75"/>
  <c r="BR21" i="75"/>
  <c r="I21" i="89"/>
  <c r="BS21" i="75"/>
  <c r="BT21" i="75"/>
  <c r="BU21" i="75"/>
  <c r="BV21" i="75"/>
  <c r="J21" i="89"/>
  <c r="D21" i="3"/>
  <c r="E21" i="3"/>
  <c r="F21" i="3"/>
  <c r="G21" i="3"/>
  <c r="C21" i="3"/>
  <c r="H21" i="3"/>
  <c r="K21" i="89"/>
  <c r="I21" i="3"/>
  <c r="J21" i="3"/>
  <c r="K21" i="3"/>
  <c r="L21" i="3"/>
  <c r="L21" i="89"/>
  <c r="O21" i="3"/>
  <c r="N21" i="3"/>
  <c r="M21" i="3"/>
  <c r="P21" i="3"/>
  <c r="M21" i="89"/>
  <c r="R21" i="3"/>
  <c r="S21" i="3"/>
  <c r="T21" i="3"/>
  <c r="U21" i="3"/>
  <c r="V21" i="3"/>
  <c r="N21" i="89"/>
  <c r="W21" i="3"/>
  <c r="Y21" i="3"/>
  <c r="X21" i="3"/>
  <c r="Z21" i="3"/>
  <c r="O21" i="89"/>
  <c r="AA21" i="3"/>
  <c r="AB21" i="3"/>
  <c r="AC21" i="3"/>
  <c r="AD21" i="3"/>
  <c r="AE21" i="3"/>
  <c r="AF21" i="3"/>
  <c r="AG21" i="3"/>
  <c r="AH21" i="3"/>
  <c r="P21" i="89"/>
  <c r="AI21" i="3"/>
  <c r="AJ21" i="3"/>
  <c r="AK21" i="3"/>
  <c r="Q21" i="89"/>
  <c r="AL21" i="3"/>
  <c r="AM21" i="3"/>
  <c r="AN21" i="3"/>
  <c r="AO21" i="3"/>
  <c r="AP21" i="3"/>
  <c r="R21" i="89"/>
  <c r="AR21" i="3"/>
  <c r="AS21" i="3"/>
  <c r="AT21" i="3"/>
  <c r="AU21" i="3"/>
  <c r="AQ21" i="3"/>
  <c r="AV21" i="3"/>
  <c r="S21" i="89"/>
  <c r="C21" i="4"/>
  <c r="D21" i="4"/>
  <c r="E21" i="4"/>
  <c r="T21" i="89"/>
  <c r="F21" i="4"/>
  <c r="G21" i="4"/>
  <c r="H21" i="4"/>
  <c r="U21" i="89"/>
  <c r="I21" i="4"/>
  <c r="J21" i="4"/>
  <c r="V21" i="89"/>
  <c r="Q21" i="4"/>
  <c r="R21" i="4"/>
  <c r="S21" i="4"/>
  <c r="T21" i="4"/>
  <c r="X21" i="89"/>
  <c r="W21" i="4"/>
  <c r="U21" i="4"/>
  <c r="V21" i="4"/>
  <c r="Y21" i="4"/>
  <c r="Z21" i="4"/>
  <c r="AA21" i="4"/>
  <c r="X21" i="4"/>
  <c r="AB21" i="4"/>
  <c r="Y21" i="89"/>
  <c r="AC21" i="4"/>
  <c r="AD21" i="4"/>
  <c r="AE21" i="4"/>
  <c r="AF21" i="4"/>
  <c r="AH21" i="4"/>
  <c r="AG21" i="4"/>
  <c r="AI21" i="4"/>
  <c r="AJ21" i="4"/>
  <c r="AK21" i="4"/>
  <c r="AL21" i="4"/>
  <c r="Z21" i="89"/>
  <c r="AM21" i="4"/>
  <c r="AN21" i="4"/>
  <c r="AO21" i="4"/>
  <c r="AP21" i="4"/>
  <c r="AQ21" i="4"/>
  <c r="AR21" i="4"/>
  <c r="AS21" i="4"/>
  <c r="AT21" i="4"/>
  <c r="AU21" i="4"/>
  <c r="AA21" i="89"/>
  <c r="AB21" i="89"/>
  <c r="N22" i="4"/>
  <c r="K22" i="4"/>
  <c r="L22" i="4"/>
  <c r="M22" i="4"/>
  <c r="O22" i="4"/>
  <c r="W22" i="89"/>
  <c r="F22" i="75"/>
  <c r="S22" i="75"/>
  <c r="AD22" i="75"/>
  <c r="AX22" i="75"/>
  <c r="D22" i="89"/>
  <c r="C22" i="75"/>
  <c r="D22" i="75"/>
  <c r="E22" i="75"/>
  <c r="Q22" i="75"/>
  <c r="AA22" i="75"/>
  <c r="R22" i="75"/>
  <c r="AB22" i="75"/>
  <c r="AC22" i="75"/>
  <c r="AW22" i="75"/>
  <c r="G22" i="75"/>
  <c r="T22" i="75"/>
  <c r="AE22" i="75"/>
  <c r="AY22" i="75"/>
  <c r="AZ22" i="75"/>
  <c r="E22" i="89"/>
  <c r="H22" i="75"/>
  <c r="I22" i="75"/>
  <c r="J22" i="75"/>
  <c r="K22" i="75"/>
  <c r="L22" i="75"/>
  <c r="U22" i="75"/>
  <c r="AF22" i="75"/>
  <c r="V22" i="75"/>
  <c r="AG22" i="75"/>
  <c r="AH22" i="75"/>
  <c r="W22" i="75"/>
  <c r="AI22" i="75"/>
  <c r="AJ22" i="75"/>
  <c r="BA22" i="75"/>
  <c r="F22" i="89"/>
  <c r="AL22" i="75"/>
  <c r="M22" i="75"/>
  <c r="X22" i="75"/>
  <c r="AK22" i="75"/>
  <c r="AV22" i="75"/>
  <c r="BB22" i="75"/>
  <c r="BC22" i="75"/>
  <c r="BD22" i="75"/>
  <c r="N22" i="75"/>
  <c r="O22" i="75"/>
  <c r="P22" i="75"/>
  <c r="Y22" i="75"/>
  <c r="AM22" i="75"/>
  <c r="Z22" i="75"/>
  <c r="AN22" i="75"/>
  <c r="AO22" i="75"/>
  <c r="BE22" i="75"/>
  <c r="BF22" i="75"/>
  <c r="BG22" i="75"/>
  <c r="G22" i="89"/>
  <c r="BL22" i="75"/>
  <c r="BM22" i="75"/>
  <c r="BN22" i="75"/>
  <c r="BI22" i="75"/>
  <c r="BJ22" i="75"/>
  <c r="BK22" i="75"/>
  <c r="BO22" i="75"/>
  <c r="H22" i="89"/>
  <c r="BP22" i="75"/>
  <c r="BQ22" i="75"/>
  <c r="BR22" i="75"/>
  <c r="I22" i="89"/>
  <c r="BS22" i="75"/>
  <c r="BT22" i="75"/>
  <c r="BU22" i="75"/>
  <c r="BV22" i="75"/>
  <c r="J22" i="89"/>
  <c r="D22" i="3"/>
  <c r="E22" i="3"/>
  <c r="F22" i="3"/>
  <c r="G22" i="3"/>
  <c r="C22" i="3"/>
  <c r="H22" i="3"/>
  <c r="K22" i="89"/>
  <c r="I22" i="3"/>
  <c r="J22" i="3"/>
  <c r="K22" i="3"/>
  <c r="L22" i="3"/>
  <c r="L22" i="89"/>
  <c r="O22" i="3"/>
  <c r="N22" i="3"/>
  <c r="M22" i="3"/>
  <c r="P22" i="3"/>
  <c r="M22" i="89"/>
  <c r="R22" i="3"/>
  <c r="S22" i="3"/>
  <c r="T22" i="3"/>
  <c r="U22" i="3"/>
  <c r="V22" i="3"/>
  <c r="N22" i="89"/>
  <c r="W22" i="3"/>
  <c r="Y22" i="3"/>
  <c r="X22" i="3"/>
  <c r="Z22" i="3"/>
  <c r="O22" i="89"/>
  <c r="AA22" i="3"/>
  <c r="AB22" i="3"/>
  <c r="AC22" i="3"/>
  <c r="AD22" i="3"/>
  <c r="AE22" i="3"/>
  <c r="AF22" i="3"/>
  <c r="AG22" i="3"/>
  <c r="AH22" i="3"/>
  <c r="P22" i="89"/>
  <c r="AI22" i="3"/>
  <c r="AJ22" i="3"/>
  <c r="AK22" i="3"/>
  <c r="Q22" i="89"/>
  <c r="AL22" i="3"/>
  <c r="AM22" i="3"/>
  <c r="AN22" i="3"/>
  <c r="AO22" i="3"/>
  <c r="AP22" i="3"/>
  <c r="R22" i="89"/>
  <c r="AR22" i="3"/>
  <c r="AS22" i="3"/>
  <c r="AT22" i="3"/>
  <c r="AU22" i="3"/>
  <c r="AQ22" i="3"/>
  <c r="AV22" i="3"/>
  <c r="S22" i="89"/>
  <c r="C22" i="4"/>
  <c r="D22" i="4"/>
  <c r="E22" i="4"/>
  <c r="T22" i="89"/>
  <c r="F22" i="4"/>
  <c r="G22" i="4"/>
  <c r="H22" i="4"/>
  <c r="U22" i="89"/>
  <c r="I22" i="4"/>
  <c r="J22" i="4"/>
  <c r="V22" i="89"/>
  <c r="Q22" i="4"/>
  <c r="R22" i="4"/>
  <c r="S22" i="4"/>
  <c r="T22" i="4"/>
  <c r="X22" i="89"/>
  <c r="W22" i="4"/>
  <c r="U22" i="4"/>
  <c r="V22" i="4"/>
  <c r="Y22" i="4"/>
  <c r="Z22" i="4"/>
  <c r="AA22" i="4"/>
  <c r="X22" i="4"/>
  <c r="AB22" i="4"/>
  <c r="Y22" i="89"/>
  <c r="AC22" i="4"/>
  <c r="AD22" i="4"/>
  <c r="AE22" i="4"/>
  <c r="AF22" i="4"/>
  <c r="AH22" i="4"/>
  <c r="AG22" i="4"/>
  <c r="AI22" i="4"/>
  <c r="AJ22" i="4"/>
  <c r="AK22" i="4"/>
  <c r="AL22" i="4"/>
  <c r="Z22" i="89"/>
  <c r="AM22" i="4"/>
  <c r="AN22" i="4"/>
  <c r="AO22" i="4"/>
  <c r="AP22" i="4"/>
  <c r="AQ22" i="4"/>
  <c r="AR22" i="4"/>
  <c r="AS22" i="4"/>
  <c r="AT22" i="4"/>
  <c r="AU22" i="4"/>
  <c r="AA22" i="89"/>
  <c r="AB22" i="89"/>
  <c r="N23" i="4"/>
  <c r="K23" i="4"/>
  <c r="L23" i="4"/>
  <c r="M23" i="4"/>
  <c r="O23" i="4"/>
  <c r="W23" i="89"/>
  <c r="F23" i="75"/>
  <c r="S23" i="75"/>
  <c r="AD23" i="75"/>
  <c r="AX23" i="75"/>
  <c r="D23" i="89"/>
  <c r="C23" i="75"/>
  <c r="D23" i="75"/>
  <c r="E23" i="75"/>
  <c r="Q23" i="75"/>
  <c r="AA23" i="75"/>
  <c r="R23" i="75"/>
  <c r="AB23" i="75"/>
  <c r="AC23" i="75"/>
  <c r="AW23" i="75"/>
  <c r="G23" i="75"/>
  <c r="T23" i="75"/>
  <c r="AE23" i="75"/>
  <c r="AY23" i="75"/>
  <c r="AZ23" i="75"/>
  <c r="E23" i="89"/>
  <c r="H23" i="75"/>
  <c r="I23" i="75"/>
  <c r="J23" i="75"/>
  <c r="K23" i="75"/>
  <c r="L23" i="75"/>
  <c r="U23" i="75"/>
  <c r="AF23" i="75"/>
  <c r="V23" i="75"/>
  <c r="AG23" i="75"/>
  <c r="AH23" i="75"/>
  <c r="W23" i="75"/>
  <c r="AI23" i="75"/>
  <c r="AJ23" i="75"/>
  <c r="BA23" i="75"/>
  <c r="F23" i="89"/>
  <c r="AL23" i="75"/>
  <c r="M23" i="75"/>
  <c r="X23" i="75"/>
  <c r="AK23" i="75"/>
  <c r="AV23" i="75"/>
  <c r="BB23" i="75"/>
  <c r="BC23" i="75"/>
  <c r="BD23" i="75"/>
  <c r="N23" i="75"/>
  <c r="O23" i="75"/>
  <c r="P23" i="75"/>
  <c r="Y23" i="75"/>
  <c r="AM23" i="75"/>
  <c r="Z23" i="75"/>
  <c r="AN23" i="75"/>
  <c r="AO23" i="75"/>
  <c r="BE23" i="75"/>
  <c r="BF23" i="75"/>
  <c r="BG23" i="75"/>
  <c r="G23" i="89"/>
  <c r="BL23" i="75"/>
  <c r="BM23" i="75"/>
  <c r="BN23" i="75"/>
  <c r="BI23" i="75"/>
  <c r="BJ23" i="75"/>
  <c r="BK23" i="75"/>
  <c r="BO23" i="75"/>
  <c r="H23" i="89"/>
  <c r="BP23" i="75"/>
  <c r="BQ23" i="75"/>
  <c r="BR23" i="75"/>
  <c r="I23" i="89"/>
  <c r="BS23" i="75"/>
  <c r="BT23" i="75"/>
  <c r="BU23" i="75"/>
  <c r="BV23" i="75"/>
  <c r="J23" i="89"/>
  <c r="D23" i="3"/>
  <c r="E23" i="3"/>
  <c r="F23" i="3"/>
  <c r="G23" i="3"/>
  <c r="C23" i="3"/>
  <c r="H23" i="3"/>
  <c r="K23" i="89"/>
  <c r="I23" i="3"/>
  <c r="J23" i="3"/>
  <c r="K23" i="3"/>
  <c r="L23" i="3"/>
  <c r="L23" i="89"/>
  <c r="O23" i="3"/>
  <c r="N23" i="3"/>
  <c r="M23" i="3"/>
  <c r="P23" i="3"/>
  <c r="M23" i="89"/>
  <c r="R23" i="3"/>
  <c r="S23" i="3"/>
  <c r="T23" i="3"/>
  <c r="U23" i="3"/>
  <c r="V23" i="3"/>
  <c r="N23" i="89"/>
  <c r="W23" i="3"/>
  <c r="Y23" i="3"/>
  <c r="X23" i="3"/>
  <c r="Z23" i="3"/>
  <c r="O23" i="89"/>
  <c r="AA23" i="3"/>
  <c r="AB23" i="3"/>
  <c r="AC23" i="3"/>
  <c r="AD23" i="3"/>
  <c r="AE23" i="3"/>
  <c r="AF23" i="3"/>
  <c r="AG23" i="3"/>
  <c r="AH23" i="3"/>
  <c r="P23" i="89"/>
  <c r="AI23" i="3"/>
  <c r="AJ23" i="3"/>
  <c r="AK23" i="3"/>
  <c r="Q23" i="89"/>
  <c r="AL23" i="3"/>
  <c r="AM23" i="3"/>
  <c r="AN23" i="3"/>
  <c r="AO23" i="3"/>
  <c r="AP23" i="3"/>
  <c r="R23" i="89"/>
  <c r="AR23" i="3"/>
  <c r="AS23" i="3"/>
  <c r="AT23" i="3"/>
  <c r="AU23" i="3"/>
  <c r="AQ23" i="3"/>
  <c r="AV23" i="3"/>
  <c r="S23" i="89"/>
  <c r="C23" i="4"/>
  <c r="D23" i="4"/>
  <c r="E23" i="4"/>
  <c r="T23" i="89"/>
  <c r="F23" i="4"/>
  <c r="G23" i="4"/>
  <c r="H23" i="4"/>
  <c r="U23" i="89"/>
  <c r="I23" i="4"/>
  <c r="J23" i="4"/>
  <c r="V23" i="89"/>
  <c r="Q23" i="4"/>
  <c r="R23" i="4"/>
  <c r="S23" i="4"/>
  <c r="T23" i="4"/>
  <c r="X23" i="89"/>
  <c r="W23" i="4"/>
  <c r="U23" i="4"/>
  <c r="V23" i="4"/>
  <c r="Y23" i="4"/>
  <c r="Z23" i="4"/>
  <c r="AA23" i="4"/>
  <c r="X23" i="4"/>
  <c r="AB23" i="4"/>
  <c r="Y23" i="89"/>
  <c r="AC23" i="4"/>
  <c r="AD23" i="4"/>
  <c r="AE23" i="4"/>
  <c r="AF23" i="4"/>
  <c r="AH23" i="4"/>
  <c r="AG23" i="4"/>
  <c r="AI23" i="4"/>
  <c r="AJ23" i="4"/>
  <c r="AK23" i="4"/>
  <c r="AL23" i="4"/>
  <c r="Z23" i="89"/>
  <c r="AM23" i="4"/>
  <c r="AN23" i="4"/>
  <c r="AO23" i="4"/>
  <c r="AP23" i="4"/>
  <c r="AQ23" i="4"/>
  <c r="AR23" i="4"/>
  <c r="AS23" i="4"/>
  <c r="AT23" i="4"/>
  <c r="AU23" i="4"/>
  <c r="AA23" i="89"/>
  <c r="AB23" i="89"/>
  <c r="N24" i="4"/>
  <c r="K24" i="4"/>
  <c r="L24" i="4"/>
  <c r="M24" i="4"/>
  <c r="O24" i="4"/>
  <c r="W24" i="89"/>
  <c r="F24" i="75"/>
  <c r="S24" i="75"/>
  <c r="AD24" i="75"/>
  <c r="AX24" i="75"/>
  <c r="D24" i="89"/>
  <c r="C24" i="75"/>
  <c r="D24" i="75"/>
  <c r="E24" i="75"/>
  <c r="Q24" i="75"/>
  <c r="AA24" i="75"/>
  <c r="R24" i="75"/>
  <c r="AB24" i="75"/>
  <c r="AC24" i="75"/>
  <c r="AW24" i="75"/>
  <c r="G24" i="75"/>
  <c r="T24" i="75"/>
  <c r="AE24" i="75"/>
  <c r="AY24" i="75"/>
  <c r="AZ24" i="75"/>
  <c r="E24" i="89"/>
  <c r="H24" i="75"/>
  <c r="I24" i="75"/>
  <c r="J24" i="75"/>
  <c r="K24" i="75"/>
  <c r="L24" i="75"/>
  <c r="U24" i="75"/>
  <c r="AF24" i="75"/>
  <c r="V24" i="75"/>
  <c r="AG24" i="75"/>
  <c r="AH24" i="75"/>
  <c r="W24" i="75"/>
  <c r="AI24" i="75"/>
  <c r="AJ24" i="75"/>
  <c r="BA24" i="75"/>
  <c r="F24" i="89"/>
  <c r="AL24" i="75"/>
  <c r="M24" i="75"/>
  <c r="X24" i="75"/>
  <c r="AK24" i="75"/>
  <c r="AV24" i="75"/>
  <c r="BB24" i="75"/>
  <c r="BC24" i="75"/>
  <c r="BD24" i="75"/>
  <c r="N24" i="75"/>
  <c r="O24" i="75"/>
  <c r="P24" i="75"/>
  <c r="Y24" i="75"/>
  <c r="AM24" i="75"/>
  <c r="Z24" i="75"/>
  <c r="AN24" i="75"/>
  <c r="AO24" i="75"/>
  <c r="BE24" i="75"/>
  <c r="BF24" i="75"/>
  <c r="BG24" i="75"/>
  <c r="G24" i="89"/>
  <c r="BL24" i="75"/>
  <c r="BM24" i="75"/>
  <c r="BN24" i="75"/>
  <c r="BI24" i="75"/>
  <c r="BJ24" i="75"/>
  <c r="BK24" i="75"/>
  <c r="BO24" i="75"/>
  <c r="H24" i="89"/>
  <c r="BP24" i="75"/>
  <c r="BQ24" i="75"/>
  <c r="BR24" i="75"/>
  <c r="I24" i="89"/>
  <c r="BS24" i="75"/>
  <c r="BT24" i="75"/>
  <c r="BU24" i="75"/>
  <c r="BV24" i="75"/>
  <c r="J24" i="89"/>
  <c r="D24" i="3"/>
  <c r="E24" i="3"/>
  <c r="F24" i="3"/>
  <c r="G24" i="3"/>
  <c r="C24" i="3"/>
  <c r="H24" i="3"/>
  <c r="K24" i="89"/>
  <c r="I24" i="3"/>
  <c r="J24" i="3"/>
  <c r="K24" i="3"/>
  <c r="L24" i="3"/>
  <c r="L24" i="89"/>
  <c r="O24" i="3"/>
  <c r="N24" i="3"/>
  <c r="M24" i="3"/>
  <c r="P24" i="3"/>
  <c r="M24" i="89"/>
  <c r="R24" i="3"/>
  <c r="S24" i="3"/>
  <c r="T24" i="3"/>
  <c r="U24" i="3"/>
  <c r="V24" i="3"/>
  <c r="N24" i="89"/>
  <c r="W24" i="3"/>
  <c r="Y24" i="3"/>
  <c r="X24" i="3"/>
  <c r="Z24" i="3"/>
  <c r="O24" i="89"/>
  <c r="AA24" i="3"/>
  <c r="AB24" i="3"/>
  <c r="AC24" i="3"/>
  <c r="AD24" i="3"/>
  <c r="AE24" i="3"/>
  <c r="AF24" i="3"/>
  <c r="AG24" i="3"/>
  <c r="AH24" i="3"/>
  <c r="P24" i="89"/>
  <c r="AI24" i="3"/>
  <c r="AJ24" i="3"/>
  <c r="AK24" i="3"/>
  <c r="Q24" i="89"/>
  <c r="AL24" i="3"/>
  <c r="AM24" i="3"/>
  <c r="AN24" i="3"/>
  <c r="AO24" i="3"/>
  <c r="AP24" i="3"/>
  <c r="R24" i="89"/>
  <c r="AR24" i="3"/>
  <c r="AS24" i="3"/>
  <c r="AU24" i="3"/>
  <c r="AQ24" i="3"/>
  <c r="AV24" i="3"/>
  <c r="S24" i="89"/>
  <c r="C24" i="4"/>
  <c r="D24" i="4"/>
  <c r="E24" i="4"/>
  <c r="T24" i="89"/>
  <c r="F24" i="4"/>
  <c r="G24" i="4"/>
  <c r="H24" i="4"/>
  <c r="U24" i="89"/>
  <c r="I24" i="4"/>
  <c r="J24" i="4"/>
  <c r="V24" i="89"/>
  <c r="Q24" i="4"/>
  <c r="R24" i="4"/>
  <c r="S24" i="4"/>
  <c r="T24" i="4"/>
  <c r="X24" i="89"/>
  <c r="W24" i="4"/>
  <c r="U24" i="4"/>
  <c r="V24" i="4"/>
  <c r="Y24" i="4"/>
  <c r="Z24" i="4"/>
  <c r="AA24" i="4"/>
  <c r="X24" i="4"/>
  <c r="AB24" i="4"/>
  <c r="Y24" i="89"/>
  <c r="AC24" i="4"/>
  <c r="AD24" i="4"/>
  <c r="AE24" i="4"/>
  <c r="AF24" i="4"/>
  <c r="AH24" i="4"/>
  <c r="AG24" i="4"/>
  <c r="AI24" i="4"/>
  <c r="AJ24" i="4"/>
  <c r="AK24" i="4"/>
  <c r="AL24" i="4"/>
  <c r="Z24" i="89"/>
  <c r="AM24" i="4"/>
  <c r="AN24" i="4"/>
  <c r="AO24" i="4"/>
  <c r="AP24" i="4"/>
  <c r="AQ24" i="4"/>
  <c r="AR24" i="4"/>
  <c r="AS24" i="4"/>
  <c r="AT24" i="4"/>
  <c r="AU24" i="4"/>
  <c r="AA24" i="89"/>
  <c r="AB24" i="89"/>
  <c r="N25" i="4"/>
  <c r="K25" i="4"/>
  <c r="L25" i="4"/>
  <c r="M25" i="4"/>
  <c r="O25" i="4"/>
  <c r="W25" i="89"/>
  <c r="F25" i="75"/>
  <c r="S25" i="75"/>
  <c r="AD25" i="75"/>
  <c r="AX25" i="75"/>
  <c r="D25" i="89"/>
  <c r="C25" i="75"/>
  <c r="D25" i="75"/>
  <c r="E25" i="75"/>
  <c r="Q25" i="75"/>
  <c r="AA25" i="75"/>
  <c r="R25" i="75"/>
  <c r="AB25" i="75"/>
  <c r="AC25" i="75"/>
  <c r="AW25" i="75"/>
  <c r="G25" i="75"/>
  <c r="T25" i="75"/>
  <c r="AE25" i="75"/>
  <c r="AY25" i="75"/>
  <c r="AZ25" i="75"/>
  <c r="E25" i="89"/>
  <c r="H25" i="75"/>
  <c r="I25" i="75"/>
  <c r="J25" i="75"/>
  <c r="K25" i="75"/>
  <c r="L25" i="75"/>
  <c r="U25" i="75"/>
  <c r="AF25" i="75"/>
  <c r="V25" i="75"/>
  <c r="AG25" i="75"/>
  <c r="AH25" i="75"/>
  <c r="W25" i="75"/>
  <c r="AI25" i="75"/>
  <c r="AJ25" i="75"/>
  <c r="BA25" i="75"/>
  <c r="F25" i="89"/>
  <c r="AL25" i="75"/>
  <c r="M25" i="75"/>
  <c r="X25" i="75"/>
  <c r="AK25" i="75"/>
  <c r="AV25" i="75"/>
  <c r="BB25" i="75"/>
  <c r="BC25" i="75"/>
  <c r="BD25" i="75"/>
  <c r="N25" i="75"/>
  <c r="O25" i="75"/>
  <c r="P25" i="75"/>
  <c r="Y25" i="75"/>
  <c r="AM25" i="75"/>
  <c r="Z25" i="75"/>
  <c r="AN25" i="75"/>
  <c r="AO25" i="75"/>
  <c r="BE25" i="75"/>
  <c r="BF25" i="75"/>
  <c r="BG25" i="75"/>
  <c r="G25" i="89"/>
  <c r="BL25" i="75"/>
  <c r="BM25" i="75"/>
  <c r="BN25" i="75"/>
  <c r="BI25" i="75"/>
  <c r="BJ25" i="75"/>
  <c r="BK25" i="75"/>
  <c r="BO25" i="75"/>
  <c r="H25" i="89"/>
  <c r="BP25" i="75"/>
  <c r="BQ25" i="75"/>
  <c r="BR25" i="75"/>
  <c r="I25" i="89"/>
  <c r="BS25" i="75"/>
  <c r="BT25" i="75"/>
  <c r="BU25" i="75"/>
  <c r="BV25" i="75"/>
  <c r="J25" i="89"/>
  <c r="D25" i="3"/>
  <c r="E25" i="3"/>
  <c r="F25" i="3"/>
  <c r="G25" i="3"/>
  <c r="C25" i="3"/>
  <c r="H25" i="3"/>
  <c r="K25" i="89"/>
  <c r="I25" i="3"/>
  <c r="J25" i="3"/>
  <c r="K25" i="3"/>
  <c r="L25" i="3"/>
  <c r="L25" i="89"/>
  <c r="O25" i="3"/>
  <c r="N25" i="3"/>
  <c r="M25" i="3"/>
  <c r="P25" i="3"/>
  <c r="M25" i="89"/>
  <c r="R25" i="3"/>
  <c r="S25" i="3"/>
  <c r="T25" i="3"/>
  <c r="U25" i="3"/>
  <c r="V25" i="3"/>
  <c r="N25" i="89"/>
  <c r="W25" i="3"/>
  <c r="Y25" i="3"/>
  <c r="X25" i="3"/>
  <c r="Z25" i="3"/>
  <c r="O25" i="89"/>
  <c r="AA25" i="3"/>
  <c r="AB25" i="3"/>
  <c r="AC25" i="3"/>
  <c r="AD25" i="3"/>
  <c r="AE25" i="3"/>
  <c r="AF25" i="3"/>
  <c r="AG25" i="3"/>
  <c r="AH25" i="3"/>
  <c r="P25" i="89"/>
  <c r="AI25" i="3"/>
  <c r="AJ25" i="3"/>
  <c r="AK25" i="3"/>
  <c r="Q25" i="89"/>
  <c r="AL25" i="3"/>
  <c r="AM25" i="3"/>
  <c r="AN25" i="3"/>
  <c r="AO25" i="3"/>
  <c r="AP25" i="3"/>
  <c r="R25" i="89"/>
  <c r="AR25" i="3"/>
  <c r="AS25" i="3"/>
  <c r="AT25" i="3"/>
  <c r="AU25" i="3"/>
  <c r="AQ25" i="3"/>
  <c r="AV25" i="3"/>
  <c r="S25" i="89"/>
  <c r="C25" i="4"/>
  <c r="D25" i="4"/>
  <c r="E25" i="4"/>
  <c r="T25" i="89"/>
  <c r="F25" i="4"/>
  <c r="G25" i="4"/>
  <c r="H25" i="4"/>
  <c r="U25" i="89"/>
  <c r="I25" i="4"/>
  <c r="J25" i="4"/>
  <c r="V25" i="89"/>
  <c r="Q25" i="4"/>
  <c r="R25" i="4"/>
  <c r="S25" i="4"/>
  <c r="T25" i="4"/>
  <c r="X25" i="89"/>
  <c r="W25" i="4"/>
  <c r="U25" i="4"/>
  <c r="V25" i="4"/>
  <c r="Y25" i="4"/>
  <c r="Z25" i="4"/>
  <c r="AA25" i="4"/>
  <c r="X25" i="4"/>
  <c r="AB25" i="4"/>
  <c r="Y25" i="89"/>
  <c r="AC25" i="4"/>
  <c r="AD25" i="4"/>
  <c r="AE25" i="4"/>
  <c r="AF25" i="4"/>
  <c r="AH25" i="4"/>
  <c r="AG25" i="4"/>
  <c r="AI25" i="4"/>
  <c r="AJ25" i="4"/>
  <c r="AK25" i="4"/>
  <c r="AL25" i="4"/>
  <c r="Z25" i="89"/>
  <c r="AM25" i="4"/>
  <c r="AN25" i="4"/>
  <c r="AO25" i="4"/>
  <c r="AP25" i="4"/>
  <c r="AQ25" i="4"/>
  <c r="AR25" i="4"/>
  <c r="AS25" i="4"/>
  <c r="AT25" i="4"/>
  <c r="AU25" i="4"/>
  <c r="AA25" i="89"/>
  <c r="AB25" i="89"/>
  <c r="N26" i="4"/>
  <c r="K26" i="4"/>
  <c r="L26" i="4"/>
  <c r="M26" i="4"/>
  <c r="O26" i="4"/>
  <c r="W26" i="89"/>
  <c r="F26" i="75"/>
  <c r="S26" i="75"/>
  <c r="AD26" i="75"/>
  <c r="AX26" i="75"/>
  <c r="D26" i="89"/>
  <c r="C26" i="75"/>
  <c r="D26" i="75"/>
  <c r="E26" i="75"/>
  <c r="Q26" i="75"/>
  <c r="AA26" i="75"/>
  <c r="R26" i="75"/>
  <c r="AB26" i="75"/>
  <c r="AC26" i="75"/>
  <c r="AW26" i="75"/>
  <c r="G26" i="75"/>
  <c r="T26" i="75"/>
  <c r="AE26" i="75"/>
  <c r="AY26" i="75"/>
  <c r="AZ26" i="75"/>
  <c r="E26" i="89"/>
  <c r="H26" i="75"/>
  <c r="I26" i="75"/>
  <c r="J26" i="75"/>
  <c r="K26" i="75"/>
  <c r="L26" i="75"/>
  <c r="U26" i="75"/>
  <c r="AF26" i="75"/>
  <c r="V26" i="75"/>
  <c r="AG26" i="75"/>
  <c r="AH26" i="75"/>
  <c r="W26" i="75"/>
  <c r="AI26" i="75"/>
  <c r="AJ26" i="75"/>
  <c r="BA26" i="75"/>
  <c r="F26" i="89"/>
  <c r="AL26" i="75"/>
  <c r="M26" i="75"/>
  <c r="X26" i="75"/>
  <c r="AK26" i="75"/>
  <c r="AV26" i="75"/>
  <c r="BB26" i="75"/>
  <c r="BC26" i="75"/>
  <c r="BD26" i="75"/>
  <c r="N26" i="75"/>
  <c r="O26" i="75"/>
  <c r="P26" i="75"/>
  <c r="Y26" i="75"/>
  <c r="AM26" i="75"/>
  <c r="Z26" i="75"/>
  <c r="AN26" i="75"/>
  <c r="AO26" i="75"/>
  <c r="BE26" i="75"/>
  <c r="BF26" i="75"/>
  <c r="BG26" i="75"/>
  <c r="G26" i="89"/>
  <c r="BL26" i="75"/>
  <c r="BM26" i="75"/>
  <c r="BN26" i="75"/>
  <c r="BO26" i="75"/>
  <c r="H26" i="89"/>
  <c r="BP26" i="75"/>
  <c r="BQ26" i="75"/>
  <c r="BR26" i="75"/>
  <c r="I26" i="89"/>
  <c r="BS26" i="75"/>
  <c r="BT26" i="75"/>
  <c r="BU26" i="75"/>
  <c r="BV26" i="75"/>
  <c r="J26" i="89"/>
  <c r="D26" i="3"/>
  <c r="E26" i="3"/>
  <c r="F26" i="3"/>
  <c r="G26" i="3"/>
  <c r="C26" i="3"/>
  <c r="H26" i="3"/>
  <c r="K26" i="89"/>
  <c r="I26" i="3"/>
  <c r="J26" i="3"/>
  <c r="K26" i="3"/>
  <c r="L26" i="3"/>
  <c r="L26" i="89"/>
  <c r="O26" i="3"/>
  <c r="N26" i="3"/>
  <c r="M26" i="3"/>
  <c r="P26" i="3"/>
  <c r="M26" i="89"/>
  <c r="R26" i="3"/>
  <c r="S26" i="3"/>
  <c r="T26" i="3"/>
  <c r="U26" i="3"/>
  <c r="V26" i="3"/>
  <c r="N26" i="89"/>
  <c r="W26" i="3"/>
  <c r="Y26" i="3"/>
  <c r="X26" i="3"/>
  <c r="Z26" i="3"/>
  <c r="O26" i="89"/>
  <c r="AA26" i="3"/>
  <c r="AB26" i="3"/>
  <c r="AC26" i="3"/>
  <c r="AD26" i="3"/>
  <c r="AE26" i="3"/>
  <c r="AF26" i="3"/>
  <c r="AG26" i="3"/>
  <c r="AH26" i="3"/>
  <c r="P26" i="89"/>
  <c r="AI26" i="3"/>
  <c r="AJ26" i="3"/>
  <c r="AK26" i="3"/>
  <c r="Q26" i="89"/>
  <c r="AL26" i="3"/>
  <c r="AM26" i="3"/>
  <c r="AN26" i="3"/>
  <c r="AO26" i="3"/>
  <c r="AP26" i="3"/>
  <c r="R26" i="89"/>
  <c r="AR26" i="3"/>
  <c r="AS26" i="3"/>
  <c r="AT26" i="3"/>
  <c r="AU26" i="3"/>
  <c r="AQ26" i="3"/>
  <c r="AV26" i="3"/>
  <c r="S26" i="89"/>
  <c r="C26" i="4"/>
  <c r="D26" i="4"/>
  <c r="E26" i="4"/>
  <c r="T26" i="89"/>
  <c r="F26" i="4"/>
  <c r="G26" i="4"/>
  <c r="H26" i="4"/>
  <c r="U26" i="89"/>
  <c r="I26" i="4"/>
  <c r="J26" i="4"/>
  <c r="V26" i="89"/>
  <c r="Q26" i="4"/>
  <c r="R26" i="4"/>
  <c r="S26" i="4"/>
  <c r="T26" i="4"/>
  <c r="X26" i="89"/>
  <c r="W26" i="4"/>
  <c r="U26" i="4"/>
  <c r="V26" i="4"/>
  <c r="Y26" i="4"/>
  <c r="Z26" i="4"/>
  <c r="AA26" i="4"/>
  <c r="X26" i="4"/>
  <c r="AB26" i="4"/>
  <c r="Y26" i="89"/>
  <c r="AC26" i="4"/>
  <c r="AD26" i="4"/>
  <c r="AE26" i="4"/>
  <c r="AF26" i="4"/>
  <c r="AH26" i="4"/>
  <c r="AG26" i="4"/>
  <c r="AI26" i="4"/>
  <c r="AJ26" i="4"/>
  <c r="AK26" i="4"/>
  <c r="AL26" i="4"/>
  <c r="Z26" i="89"/>
  <c r="AM26" i="4"/>
  <c r="AN26" i="4"/>
  <c r="AO26" i="4"/>
  <c r="AP26" i="4"/>
  <c r="AQ26" i="4"/>
  <c r="AR26" i="4"/>
  <c r="AS26" i="4"/>
  <c r="AT26" i="4"/>
  <c r="AU26" i="4"/>
  <c r="AA26" i="89"/>
  <c r="AB26" i="89"/>
  <c r="N27" i="4"/>
  <c r="K27" i="4"/>
  <c r="L27" i="4"/>
  <c r="M27" i="4"/>
  <c r="O27" i="4"/>
  <c r="W27" i="89"/>
  <c r="F27" i="75"/>
  <c r="S27" i="75"/>
  <c r="AD27" i="75"/>
  <c r="AX27" i="75"/>
  <c r="D27" i="89"/>
  <c r="C27" i="75"/>
  <c r="D27" i="75"/>
  <c r="E27" i="75"/>
  <c r="Q27" i="75"/>
  <c r="AA27" i="75"/>
  <c r="R27" i="75"/>
  <c r="AB27" i="75"/>
  <c r="AC27" i="75"/>
  <c r="AW27" i="75"/>
  <c r="G27" i="75"/>
  <c r="T27" i="75"/>
  <c r="AE27" i="75"/>
  <c r="AY27" i="75"/>
  <c r="AZ27" i="75"/>
  <c r="E27" i="89"/>
  <c r="H27" i="75"/>
  <c r="I27" i="75"/>
  <c r="J27" i="75"/>
  <c r="K27" i="75"/>
  <c r="L27" i="75"/>
  <c r="U27" i="75"/>
  <c r="AF27" i="75"/>
  <c r="V27" i="75"/>
  <c r="AG27" i="75"/>
  <c r="AH27" i="75"/>
  <c r="W27" i="75"/>
  <c r="AI27" i="75"/>
  <c r="AJ27" i="75"/>
  <c r="BA27" i="75"/>
  <c r="F27" i="89"/>
  <c r="AL27" i="75"/>
  <c r="M27" i="75"/>
  <c r="X27" i="75"/>
  <c r="AK27" i="75"/>
  <c r="AV27" i="75"/>
  <c r="BB27" i="75"/>
  <c r="BC27" i="75"/>
  <c r="BD27" i="75"/>
  <c r="N27" i="75"/>
  <c r="O27" i="75"/>
  <c r="P27" i="75"/>
  <c r="Y27" i="75"/>
  <c r="AM27" i="75"/>
  <c r="Z27" i="75"/>
  <c r="AN27" i="75"/>
  <c r="AO27" i="75"/>
  <c r="BE27" i="75"/>
  <c r="BF27" i="75"/>
  <c r="BG27" i="75"/>
  <c r="G27" i="89"/>
  <c r="BL27" i="75"/>
  <c r="BM27" i="75"/>
  <c r="BN27" i="75"/>
  <c r="BI27" i="75"/>
  <c r="BJ27" i="75"/>
  <c r="BK27" i="75"/>
  <c r="BO27" i="75"/>
  <c r="H27" i="89"/>
  <c r="BP27" i="75"/>
  <c r="BQ27" i="75"/>
  <c r="BR27" i="75"/>
  <c r="I27" i="89"/>
  <c r="BS27" i="75"/>
  <c r="BT27" i="75"/>
  <c r="BU27" i="75"/>
  <c r="BV27" i="75"/>
  <c r="J27" i="89"/>
  <c r="D27" i="3"/>
  <c r="E27" i="3"/>
  <c r="F27" i="3"/>
  <c r="G27" i="3"/>
  <c r="C27" i="3"/>
  <c r="H27" i="3"/>
  <c r="K27" i="89"/>
  <c r="I27" i="3"/>
  <c r="J27" i="3"/>
  <c r="K27" i="3"/>
  <c r="L27" i="3"/>
  <c r="L27" i="89"/>
  <c r="O27" i="3"/>
  <c r="N27" i="3"/>
  <c r="M27" i="3"/>
  <c r="P27" i="3"/>
  <c r="M27" i="89"/>
  <c r="R27" i="3"/>
  <c r="S27" i="3"/>
  <c r="T27" i="3"/>
  <c r="U27" i="3"/>
  <c r="V27" i="3"/>
  <c r="N27" i="89"/>
  <c r="W27" i="3"/>
  <c r="Y27" i="3"/>
  <c r="X27" i="3"/>
  <c r="Z27" i="3"/>
  <c r="O27" i="89"/>
  <c r="AA27" i="3"/>
  <c r="AB27" i="3"/>
  <c r="AC27" i="3"/>
  <c r="AD27" i="3"/>
  <c r="AE27" i="3"/>
  <c r="AF27" i="3"/>
  <c r="AG27" i="3"/>
  <c r="AH27" i="3"/>
  <c r="P27" i="89"/>
  <c r="AI27" i="3"/>
  <c r="AJ27" i="3"/>
  <c r="AK27" i="3"/>
  <c r="Q27" i="89"/>
  <c r="AL27" i="3"/>
  <c r="AM27" i="3"/>
  <c r="AN27" i="3"/>
  <c r="AO27" i="3"/>
  <c r="AP27" i="3"/>
  <c r="R27" i="89"/>
  <c r="AR27" i="3"/>
  <c r="AS27" i="3"/>
  <c r="AT27" i="3"/>
  <c r="AU27" i="3"/>
  <c r="AQ27" i="3"/>
  <c r="AV27" i="3"/>
  <c r="S27" i="89"/>
  <c r="C27" i="4"/>
  <c r="D27" i="4"/>
  <c r="E27" i="4"/>
  <c r="T27" i="89"/>
  <c r="F27" i="4"/>
  <c r="G27" i="4"/>
  <c r="H27" i="4"/>
  <c r="U27" i="89"/>
  <c r="I27" i="4"/>
  <c r="J27" i="4"/>
  <c r="V27" i="89"/>
  <c r="Q27" i="4"/>
  <c r="R27" i="4"/>
  <c r="S27" i="4"/>
  <c r="T27" i="4"/>
  <c r="X27" i="89"/>
  <c r="W27" i="4"/>
  <c r="U27" i="4"/>
  <c r="V27" i="4"/>
  <c r="Y27" i="4"/>
  <c r="Z27" i="4"/>
  <c r="AA27" i="4"/>
  <c r="X27" i="4"/>
  <c r="AB27" i="4"/>
  <c r="Y27" i="89"/>
  <c r="AC27" i="4"/>
  <c r="AD27" i="4"/>
  <c r="AE27" i="4"/>
  <c r="AF27" i="4"/>
  <c r="AH27" i="4"/>
  <c r="AG27" i="4"/>
  <c r="AI27" i="4"/>
  <c r="AJ27" i="4"/>
  <c r="AK27" i="4"/>
  <c r="AL27" i="4"/>
  <c r="Z27" i="89"/>
  <c r="AM27" i="4"/>
  <c r="AN27" i="4"/>
  <c r="AO27" i="4"/>
  <c r="AP27" i="4"/>
  <c r="AQ27" i="4"/>
  <c r="AR27" i="4"/>
  <c r="AS27" i="4"/>
  <c r="AT27" i="4"/>
  <c r="AU27" i="4"/>
  <c r="AA27" i="89"/>
  <c r="AB27" i="89"/>
  <c r="N28" i="4"/>
  <c r="K28" i="4"/>
  <c r="L28" i="4"/>
  <c r="M28" i="4"/>
  <c r="O28" i="4"/>
  <c r="W28" i="89"/>
  <c r="F28" i="75"/>
  <c r="S28" i="75"/>
  <c r="AD28" i="75"/>
  <c r="AX28" i="75"/>
  <c r="D28" i="89"/>
  <c r="C28" i="75"/>
  <c r="D28" i="75"/>
  <c r="E28" i="75"/>
  <c r="Q28" i="75"/>
  <c r="AA28" i="75"/>
  <c r="R28" i="75"/>
  <c r="AB28" i="75"/>
  <c r="AC28" i="75"/>
  <c r="AW28" i="75"/>
  <c r="G28" i="75"/>
  <c r="T28" i="75"/>
  <c r="AE28" i="75"/>
  <c r="AY28" i="75"/>
  <c r="AZ28" i="75"/>
  <c r="E28" i="89"/>
  <c r="H28" i="75"/>
  <c r="I28" i="75"/>
  <c r="J28" i="75"/>
  <c r="K28" i="75"/>
  <c r="L28" i="75"/>
  <c r="U28" i="75"/>
  <c r="AF28" i="75"/>
  <c r="V28" i="75"/>
  <c r="AG28" i="75"/>
  <c r="AH28" i="75"/>
  <c r="W28" i="75"/>
  <c r="AI28" i="75"/>
  <c r="AJ28" i="75"/>
  <c r="BA28" i="75"/>
  <c r="F28" i="89"/>
  <c r="AL28" i="75"/>
  <c r="M28" i="75"/>
  <c r="X28" i="75"/>
  <c r="AK28" i="75"/>
  <c r="AV28" i="75"/>
  <c r="BB28" i="75"/>
  <c r="BC28" i="75"/>
  <c r="BD28" i="75"/>
  <c r="N28" i="75"/>
  <c r="O28" i="75"/>
  <c r="P28" i="75"/>
  <c r="Y28" i="75"/>
  <c r="AM28" i="75"/>
  <c r="Z28" i="75"/>
  <c r="AN28" i="75"/>
  <c r="AO28" i="75"/>
  <c r="BE28" i="75"/>
  <c r="BF28" i="75"/>
  <c r="BG28" i="75"/>
  <c r="G28" i="89"/>
  <c r="BL28" i="75"/>
  <c r="BM28" i="75"/>
  <c r="BN28" i="75"/>
  <c r="BO28" i="75"/>
  <c r="H28" i="89"/>
  <c r="BP28" i="75"/>
  <c r="BQ28" i="75"/>
  <c r="BR28" i="75"/>
  <c r="I28" i="89"/>
  <c r="BS28" i="75"/>
  <c r="BT28" i="75"/>
  <c r="BU28" i="75"/>
  <c r="BV28" i="75"/>
  <c r="J28" i="89"/>
  <c r="D28" i="3"/>
  <c r="E28" i="3"/>
  <c r="F28" i="3"/>
  <c r="G28" i="3"/>
  <c r="C28" i="3"/>
  <c r="H28" i="3"/>
  <c r="K28" i="89"/>
  <c r="I28" i="3"/>
  <c r="J28" i="3"/>
  <c r="K28" i="3"/>
  <c r="L28" i="3"/>
  <c r="L28" i="89"/>
  <c r="O28" i="3"/>
  <c r="N28" i="3"/>
  <c r="M28" i="3"/>
  <c r="P28" i="3"/>
  <c r="M28" i="89"/>
  <c r="R28" i="3"/>
  <c r="S28" i="3"/>
  <c r="T28" i="3"/>
  <c r="U28" i="3"/>
  <c r="V28" i="3"/>
  <c r="N28" i="89"/>
  <c r="W28" i="3"/>
  <c r="Y28" i="3"/>
  <c r="X28" i="3"/>
  <c r="Z28" i="3"/>
  <c r="O28" i="89"/>
  <c r="AA28" i="3"/>
  <c r="AB28" i="3"/>
  <c r="AC28" i="3"/>
  <c r="AD28" i="3"/>
  <c r="AE28" i="3"/>
  <c r="AF28" i="3"/>
  <c r="AG28" i="3"/>
  <c r="AH28" i="3"/>
  <c r="P28" i="89"/>
  <c r="AI28" i="3"/>
  <c r="AJ28" i="3"/>
  <c r="AK28" i="3"/>
  <c r="Q28" i="89"/>
  <c r="AL28" i="3"/>
  <c r="AM28" i="3"/>
  <c r="AN28" i="3"/>
  <c r="AO28" i="3"/>
  <c r="AP28" i="3"/>
  <c r="R28" i="89"/>
  <c r="AR28" i="3"/>
  <c r="AS28" i="3"/>
  <c r="AT28" i="3"/>
  <c r="AU28" i="3"/>
  <c r="AQ28" i="3"/>
  <c r="AV28" i="3"/>
  <c r="S28" i="89"/>
  <c r="C28" i="4"/>
  <c r="D28" i="4"/>
  <c r="E28" i="4"/>
  <c r="T28" i="89"/>
  <c r="F28" i="4"/>
  <c r="G28" i="4"/>
  <c r="H28" i="4"/>
  <c r="U28" i="89"/>
  <c r="I28" i="4"/>
  <c r="J28" i="4"/>
  <c r="V28" i="89"/>
  <c r="Q28" i="4"/>
  <c r="R28" i="4"/>
  <c r="S28" i="4"/>
  <c r="T28" i="4"/>
  <c r="X28" i="89"/>
  <c r="W28" i="4"/>
  <c r="U28" i="4"/>
  <c r="V28" i="4"/>
  <c r="Y28" i="4"/>
  <c r="Z28" i="4"/>
  <c r="AA28" i="4"/>
  <c r="X28" i="4"/>
  <c r="AB28" i="4"/>
  <c r="Y28" i="89"/>
  <c r="AC28" i="4"/>
  <c r="AD28" i="4"/>
  <c r="AE28" i="4"/>
  <c r="AF28" i="4"/>
  <c r="AH28" i="4"/>
  <c r="AG28" i="4"/>
  <c r="AI28" i="4"/>
  <c r="AJ28" i="4"/>
  <c r="AK28" i="4"/>
  <c r="AL28" i="4"/>
  <c r="Z28" i="89"/>
  <c r="AM28" i="4"/>
  <c r="AN28" i="4"/>
  <c r="AO28" i="4"/>
  <c r="AP28" i="4"/>
  <c r="AQ28" i="4"/>
  <c r="AR28" i="4"/>
  <c r="AS28" i="4"/>
  <c r="AT28" i="4"/>
  <c r="AU28" i="4"/>
  <c r="AA28" i="89"/>
  <c r="AB28" i="89"/>
  <c r="N29" i="4"/>
  <c r="K29" i="4"/>
  <c r="L29" i="4"/>
  <c r="M29" i="4"/>
  <c r="O29" i="4"/>
  <c r="W29" i="89"/>
  <c r="F29" i="75"/>
  <c r="S29" i="75"/>
  <c r="AD29" i="75"/>
  <c r="AX29" i="75"/>
  <c r="D29" i="89"/>
  <c r="C29" i="75"/>
  <c r="D29" i="75"/>
  <c r="E29" i="75"/>
  <c r="Q29" i="75"/>
  <c r="AA29" i="75"/>
  <c r="R29" i="75"/>
  <c r="AB29" i="75"/>
  <c r="AC29" i="75"/>
  <c r="AW29" i="75"/>
  <c r="G29" i="75"/>
  <c r="T29" i="75"/>
  <c r="AE29" i="75"/>
  <c r="AY29" i="75"/>
  <c r="AZ29" i="75"/>
  <c r="E29" i="89"/>
  <c r="H29" i="75"/>
  <c r="I29" i="75"/>
  <c r="J29" i="75"/>
  <c r="K29" i="75"/>
  <c r="L29" i="75"/>
  <c r="U29" i="75"/>
  <c r="AF29" i="75"/>
  <c r="V29" i="75"/>
  <c r="AG29" i="75"/>
  <c r="AH29" i="75"/>
  <c r="W29" i="75"/>
  <c r="AI29" i="75"/>
  <c r="AJ29" i="75"/>
  <c r="BA29" i="75"/>
  <c r="F29" i="89"/>
  <c r="AL29" i="75"/>
  <c r="M29" i="75"/>
  <c r="X29" i="75"/>
  <c r="AK29" i="75"/>
  <c r="AV29" i="75"/>
  <c r="BB29" i="75"/>
  <c r="BC29" i="75"/>
  <c r="BD29" i="75"/>
  <c r="N29" i="75"/>
  <c r="O29" i="75"/>
  <c r="P29" i="75"/>
  <c r="Y29" i="75"/>
  <c r="AM29" i="75"/>
  <c r="Z29" i="75"/>
  <c r="AN29" i="75"/>
  <c r="AO29" i="75"/>
  <c r="BE29" i="75"/>
  <c r="BF29" i="75"/>
  <c r="BG29" i="75"/>
  <c r="G29" i="89"/>
  <c r="BL29" i="75"/>
  <c r="BM29" i="75"/>
  <c r="BN29" i="75"/>
  <c r="BI29" i="75"/>
  <c r="BJ29" i="75"/>
  <c r="BK29" i="75"/>
  <c r="BO29" i="75"/>
  <c r="H29" i="89"/>
  <c r="BP29" i="75"/>
  <c r="BQ29" i="75"/>
  <c r="BR29" i="75"/>
  <c r="I29" i="89"/>
  <c r="BS29" i="75"/>
  <c r="BT29" i="75"/>
  <c r="BU29" i="75"/>
  <c r="BV29" i="75"/>
  <c r="J29" i="89"/>
  <c r="D29" i="3"/>
  <c r="E29" i="3"/>
  <c r="F29" i="3"/>
  <c r="G29" i="3"/>
  <c r="C29" i="3"/>
  <c r="H29" i="3"/>
  <c r="K29" i="89"/>
  <c r="I29" i="3"/>
  <c r="J29" i="3"/>
  <c r="K29" i="3"/>
  <c r="L29" i="3"/>
  <c r="L29" i="89"/>
  <c r="O29" i="3"/>
  <c r="N29" i="3"/>
  <c r="M29" i="3"/>
  <c r="P29" i="3"/>
  <c r="M29" i="89"/>
  <c r="R29" i="3"/>
  <c r="S29" i="3"/>
  <c r="T29" i="3"/>
  <c r="U29" i="3"/>
  <c r="V29" i="3"/>
  <c r="N29" i="89"/>
  <c r="W29" i="3"/>
  <c r="Y29" i="3"/>
  <c r="X29" i="3"/>
  <c r="Z29" i="3"/>
  <c r="O29" i="89"/>
  <c r="AA29" i="3"/>
  <c r="AB29" i="3"/>
  <c r="AC29" i="3"/>
  <c r="AD29" i="3"/>
  <c r="AE29" i="3"/>
  <c r="AF29" i="3"/>
  <c r="AG29" i="3"/>
  <c r="AH29" i="3"/>
  <c r="P29" i="89"/>
  <c r="AI29" i="3"/>
  <c r="AJ29" i="3"/>
  <c r="AK29" i="3"/>
  <c r="Q29" i="89"/>
  <c r="AL29" i="3"/>
  <c r="AM29" i="3"/>
  <c r="AN29" i="3"/>
  <c r="AO29" i="3"/>
  <c r="AP29" i="3"/>
  <c r="R29" i="89"/>
  <c r="AR29" i="3"/>
  <c r="AS29" i="3"/>
  <c r="AT29" i="3"/>
  <c r="AU29" i="3"/>
  <c r="AQ29" i="3"/>
  <c r="AV29" i="3"/>
  <c r="S29" i="89"/>
  <c r="C29" i="4"/>
  <c r="D29" i="4"/>
  <c r="E29" i="4"/>
  <c r="T29" i="89"/>
  <c r="F29" i="4"/>
  <c r="G29" i="4"/>
  <c r="H29" i="4"/>
  <c r="U29" i="89"/>
  <c r="I29" i="4"/>
  <c r="J29" i="4"/>
  <c r="V29" i="89"/>
  <c r="Q29" i="4"/>
  <c r="R29" i="4"/>
  <c r="S29" i="4"/>
  <c r="T29" i="4"/>
  <c r="X29" i="89"/>
  <c r="W29" i="4"/>
  <c r="U29" i="4"/>
  <c r="V29" i="4"/>
  <c r="Y29" i="4"/>
  <c r="Z29" i="4"/>
  <c r="AA29" i="4"/>
  <c r="X29" i="4"/>
  <c r="AB29" i="4"/>
  <c r="Y29" i="89"/>
  <c r="AC29" i="4"/>
  <c r="AD29" i="4"/>
  <c r="AE29" i="4"/>
  <c r="AF29" i="4"/>
  <c r="AH29" i="4"/>
  <c r="AG29" i="4"/>
  <c r="AI29" i="4"/>
  <c r="AJ29" i="4"/>
  <c r="AK29" i="4"/>
  <c r="AL29" i="4"/>
  <c r="Z29" i="89"/>
  <c r="AM29" i="4"/>
  <c r="AN29" i="4"/>
  <c r="AO29" i="4"/>
  <c r="AP29" i="4"/>
  <c r="AQ29" i="4"/>
  <c r="AR29" i="4"/>
  <c r="AS29" i="4"/>
  <c r="AT29" i="4"/>
  <c r="AU29" i="4"/>
  <c r="AA29" i="89"/>
  <c r="AB29" i="89"/>
  <c r="N30" i="4"/>
  <c r="K30" i="4"/>
  <c r="L30" i="4"/>
  <c r="M30" i="4"/>
  <c r="O30" i="4"/>
  <c r="W30" i="89"/>
  <c r="F30" i="75"/>
  <c r="S30" i="75"/>
  <c r="AD30" i="75"/>
  <c r="AX30" i="75"/>
  <c r="D30" i="89"/>
  <c r="C30" i="75"/>
  <c r="D30" i="75"/>
  <c r="E30" i="75"/>
  <c r="Q30" i="75"/>
  <c r="AA30" i="75"/>
  <c r="R30" i="75"/>
  <c r="AB30" i="75"/>
  <c r="AC30" i="75"/>
  <c r="AW30" i="75"/>
  <c r="G30" i="75"/>
  <c r="T30" i="75"/>
  <c r="AE30" i="75"/>
  <c r="AY30" i="75"/>
  <c r="AZ30" i="75"/>
  <c r="E30" i="89"/>
  <c r="H30" i="75"/>
  <c r="I30" i="75"/>
  <c r="J30" i="75"/>
  <c r="K30" i="75"/>
  <c r="L30" i="75"/>
  <c r="U30" i="75"/>
  <c r="AF30" i="75"/>
  <c r="V30" i="75"/>
  <c r="AG30" i="75"/>
  <c r="AH30" i="75"/>
  <c r="W30" i="75"/>
  <c r="AI30" i="75"/>
  <c r="AJ30" i="75"/>
  <c r="BA30" i="75"/>
  <c r="F30" i="89"/>
  <c r="AL30" i="75"/>
  <c r="M30" i="75"/>
  <c r="X30" i="75"/>
  <c r="AK30" i="75"/>
  <c r="AV30" i="75"/>
  <c r="BB30" i="75"/>
  <c r="BC30" i="75"/>
  <c r="BD30" i="75"/>
  <c r="N30" i="75"/>
  <c r="O30" i="75"/>
  <c r="P30" i="75"/>
  <c r="Y30" i="75"/>
  <c r="AM30" i="75"/>
  <c r="Z30" i="75"/>
  <c r="AN30" i="75"/>
  <c r="AO30" i="75"/>
  <c r="BE30" i="75"/>
  <c r="BF30" i="75"/>
  <c r="BG30" i="75"/>
  <c r="G30" i="89"/>
  <c r="BL30" i="75"/>
  <c r="BM30" i="75"/>
  <c r="BN30" i="75"/>
  <c r="BI30" i="75"/>
  <c r="BJ30" i="75"/>
  <c r="BK30" i="75"/>
  <c r="BO30" i="75"/>
  <c r="H30" i="89"/>
  <c r="BP30" i="75"/>
  <c r="BQ30" i="75"/>
  <c r="BR30" i="75"/>
  <c r="I30" i="89"/>
  <c r="BS30" i="75"/>
  <c r="BT30" i="75"/>
  <c r="BU30" i="75"/>
  <c r="BV30" i="75"/>
  <c r="J30" i="89"/>
  <c r="D30" i="3"/>
  <c r="E30" i="3"/>
  <c r="F30" i="3"/>
  <c r="G30" i="3"/>
  <c r="C30" i="3"/>
  <c r="H30" i="3"/>
  <c r="K30" i="89"/>
  <c r="I30" i="3"/>
  <c r="J30" i="3"/>
  <c r="K30" i="3"/>
  <c r="L30" i="3"/>
  <c r="L30" i="89"/>
  <c r="O30" i="3"/>
  <c r="N30" i="3"/>
  <c r="M30" i="3"/>
  <c r="P30" i="3"/>
  <c r="M30" i="89"/>
  <c r="R30" i="3"/>
  <c r="S30" i="3"/>
  <c r="T30" i="3"/>
  <c r="U30" i="3"/>
  <c r="V30" i="3"/>
  <c r="N30" i="89"/>
  <c r="W30" i="3"/>
  <c r="Y30" i="3"/>
  <c r="X30" i="3"/>
  <c r="Z30" i="3"/>
  <c r="O30" i="89"/>
  <c r="AA30" i="3"/>
  <c r="AB30" i="3"/>
  <c r="AC30" i="3"/>
  <c r="AD30" i="3"/>
  <c r="AE30" i="3"/>
  <c r="AF30" i="3"/>
  <c r="AG30" i="3"/>
  <c r="AH30" i="3"/>
  <c r="P30" i="89"/>
  <c r="AI30" i="3"/>
  <c r="AJ30" i="3"/>
  <c r="AK30" i="3"/>
  <c r="Q30" i="89"/>
  <c r="AL30" i="3"/>
  <c r="AM30" i="3"/>
  <c r="AN30" i="3"/>
  <c r="AO30" i="3"/>
  <c r="AP30" i="3"/>
  <c r="R30" i="89"/>
  <c r="AR30" i="3"/>
  <c r="AS30" i="3"/>
  <c r="AU30" i="3"/>
  <c r="AQ30" i="3"/>
  <c r="AV30" i="3"/>
  <c r="S30" i="89"/>
  <c r="C30" i="4"/>
  <c r="D30" i="4"/>
  <c r="E30" i="4"/>
  <c r="T30" i="89"/>
  <c r="F30" i="4"/>
  <c r="G30" i="4"/>
  <c r="H30" i="4"/>
  <c r="U30" i="89"/>
  <c r="I30" i="4"/>
  <c r="J30" i="4"/>
  <c r="V30" i="89"/>
  <c r="Q30" i="4"/>
  <c r="R30" i="4"/>
  <c r="S30" i="4"/>
  <c r="T30" i="4"/>
  <c r="X30" i="89"/>
  <c r="W30" i="4"/>
  <c r="U30" i="4"/>
  <c r="V30" i="4"/>
  <c r="Y30" i="4"/>
  <c r="Z30" i="4"/>
  <c r="AA30" i="4"/>
  <c r="X30" i="4"/>
  <c r="AB30" i="4"/>
  <c r="Y30" i="89"/>
  <c r="AC30" i="4"/>
  <c r="AD30" i="4"/>
  <c r="AE30" i="4"/>
  <c r="AF30" i="4"/>
  <c r="AH30" i="4"/>
  <c r="AG30" i="4"/>
  <c r="AI30" i="4"/>
  <c r="AJ30" i="4"/>
  <c r="AK30" i="4"/>
  <c r="AL30" i="4"/>
  <c r="Z30" i="89"/>
  <c r="AM30" i="4"/>
  <c r="AN30" i="4"/>
  <c r="AO30" i="4"/>
  <c r="AP30" i="4"/>
  <c r="AQ30" i="4"/>
  <c r="AR30" i="4"/>
  <c r="AS30" i="4"/>
  <c r="AT30" i="4"/>
  <c r="AU30" i="4"/>
  <c r="AA30" i="89"/>
  <c r="AB30" i="89"/>
  <c r="N31" i="4"/>
  <c r="K31" i="4"/>
  <c r="L31" i="4"/>
  <c r="M31" i="4"/>
  <c r="O31" i="4"/>
  <c r="W31" i="89"/>
  <c r="F31" i="75"/>
  <c r="S31" i="75"/>
  <c r="AD31" i="75"/>
  <c r="AX31" i="75"/>
  <c r="D31" i="89"/>
  <c r="C31" i="75"/>
  <c r="D31" i="75"/>
  <c r="E31" i="75"/>
  <c r="Q31" i="75"/>
  <c r="AA31" i="75"/>
  <c r="R31" i="75"/>
  <c r="AB31" i="75"/>
  <c r="AC31" i="75"/>
  <c r="AW31" i="75"/>
  <c r="G31" i="75"/>
  <c r="T31" i="75"/>
  <c r="AE31" i="75"/>
  <c r="AY31" i="75"/>
  <c r="AZ31" i="75"/>
  <c r="E31" i="89"/>
  <c r="H31" i="75"/>
  <c r="I31" i="75"/>
  <c r="J31" i="75"/>
  <c r="K31" i="75"/>
  <c r="L31" i="75"/>
  <c r="U31" i="75"/>
  <c r="AF31" i="75"/>
  <c r="V31" i="75"/>
  <c r="AG31" i="75"/>
  <c r="AH31" i="75"/>
  <c r="W31" i="75"/>
  <c r="AI31" i="75"/>
  <c r="AJ31" i="75"/>
  <c r="BA31" i="75"/>
  <c r="F31" i="89"/>
  <c r="AL31" i="75"/>
  <c r="M31" i="75"/>
  <c r="X31" i="75"/>
  <c r="AK31" i="75"/>
  <c r="AV31" i="75"/>
  <c r="BB31" i="75"/>
  <c r="BC31" i="75"/>
  <c r="BD31" i="75"/>
  <c r="N31" i="75"/>
  <c r="O31" i="75"/>
  <c r="P31" i="75"/>
  <c r="Y31" i="75"/>
  <c r="AM31" i="75"/>
  <c r="Z31" i="75"/>
  <c r="AN31" i="75"/>
  <c r="AO31" i="75"/>
  <c r="BE31" i="75"/>
  <c r="BF31" i="75"/>
  <c r="BG31" i="75"/>
  <c r="G31" i="89"/>
  <c r="BL31" i="75"/>
  <c r="BM31" i="75"/>
  <c r="BN31" i="75"/>
  <c r="BI31" i="75"/>
  <c r="BJ31" i="75"/>
  <c r="BK31" i="75"/>
  <c r="BO31" i="75"/>
  <c r="H31" i="89"/>
  <c r="BP31" i="75"/>
  <c r="BQ31" i="75"/>
  <c r="BR31" i="75"/>
  <c r="I31" i="89"/>
  <c r="BS31" i="75"/>
  <c r="BT31" i="75"/>
  <c r="BU31" i="75"/>
  <c r="BV31" i="75"/>
  <c r="J31" i="89"/>
  <c r="D31" i="3"/>
  <c r="E31" i="3"/>
  <c r="F31" i="3"/>
  <c r="G31" i="3"/>
  <c r="C31" i="3"/>
  <c r="H31" i="3"/>
  <c r="K31" i="89"/>
  <c r="I31" i="3"/>
  <c r="J31" i="3"/>
  <c r="K31" i="3"/>
  <c r="L31" i="3"/>
  <c r="L31" i="89"/>
  <c r="O31" i="3"/>
  <c r="N31" i="3"/>
  <c r="M31" i="3"/>
  <c r="P31" i="3"/>
  <c r="M31" i="89"/>
  <c r="R31" i="3"/>
  <c r="S31" i="3"/>
  <c r="T31" i="3"/>
  <c r="U31" i="3"/>
  <c r="V31" i="3"/>
  <c r="N31" i="89"/>
  <c r="W31" i="3"/>
  <c r="Y31" i="3"/>
  <c r="X31" i="3"/>
  <c r="Z31" i="3"/>
  <c r="O31" i="89"/>
  <c r="AA31" i="3"/>
  <c r="AB31" i="3"/>
  <c r="AC31" i="3"/>
  <c r="AD31" i="3"/>
  <c r="AE31" i="3"/>
  <c r="AF31" i="3"/>
  <c r="AG31" i="3"/>
  <c r="AH31" i="3"/>
  <c r="P31" i="89"/>
  <c r="AI31" i="3"/>
  <c r="AJ31" i="3"/>
  <c r="AK31" i="3"/>
  <c r="Q31" i="89"/>
  <c r="AL31" i="3"/>
  <c r="AM31" i="3"/>
  <c r="AN31" i="3"/>
  <c r="AO31" i="3"/>
  <c r="AP31" i="3"/>
  <c r="R31" i="89"/>
  <c r="AR31" i="3"/>
  <c r="AS31" i="3"/>
  <c r="AT31" i="3"/>
  <c r="AU31" i="3"/>
  <c r="AQ31" i="3"/>
  <c r="AV31" i="3"/>
  <c r="S31" i="89"/>
  <c r="C31" i="4"/>
  <c r="D31" i="4"/>
  <c r="E31" i="4"/>
  <c r="T31" i="89"/>
  <c r="F31" i="4"/>
  <c r="G31" i="4"/>
  <c r="H31" i="4"/>
  <c r="U31" i="89"/>
  <c r="I31" i="4"/>
  <c r="J31" i="4"/>
  <c r="V31" i="89"/>
  <c r="Q31" i="4"/>
  <c r="R31" i="4"/>
  <c r="S31" i="4"/>
  <c r="T31" i="4"/>
  <c r="X31" i="89"/>
  <c r="W31" i="4"/>
  <c r="U31" i="4"/>
  <c r="V31" i="4"/>
  <c r="Y31" i="4"/>
  <c r="Z31" i="4"/>
  <c r="AA31" i="4"/>
  <c r="X31" i="4"/>
  <c r="AB31" i="4"/>
  <c r="Y31" i="89"/>
  <c r="AC31" i="4"/>
  <c r="AD31" i="4"/>
  <c r="AE31" i="4"/>
  <c r="AF31" i="4"/>
  <c r="AH31" i="4"/>
  <c r="AG31" i="4"/>
  <c r="AI31" i="4"/>
  <c r="AJ31" i="4"/>
  <c r="AK31" i="4"/>
  <c r="AL31" i="4"/>
  <c r="Z31" i="89"/>
  <c r="AM31" i="4"/>
  <c r="AN31" i="4"/>
  <c r="AO31" i="4"/>
  <c r="AP31" i="4"/>
  <c r="AQ31" i="4"/>
  <c r="AR31" i="4"/>
  <c r="AS31" i="4"/>
  <c r="AT31" i="4"/>
  <c r="AU31" i="4"/>
  <c r="AA31" i="89"/>
  <c r="AB31" i="89"/>
  <c r="N32" i="4"/>
  <c r="K32" i="4"/>
  <c r="L32" i="4"/>
  <c r="M32" i="4"/>
  <c r="O32" i="4"/>
  <c r="W32" i="89"/>
  <c r="F32" i="75"/>
  <c r="S32" i="75"/>
  <c r="AD32" i="75"/>
  <c r="AX32" i="75"/>
  <c r="D32" i="89"/>
  <c r="C32" i="75"/>
  <c r="D32" i="75"/>
  <c r="E32" i="75"/>
  <c r="Q32" i="75"/>
  <c r="AA32" i="75"/>
  <c r="R32" i="75"/>
  <c r="AB32" i="75"/>
  <c r="AC32" i="75"/>
  <c r="AW32" i="75"/>
  <c r="G32" i="75"/>
  <c r="T32" i="75"/>
  <c r="AE32" i="75"/>
  <c r="AY32" i="75"/>
  <c r="AZ32" i="75"/>
  <c r="E32" i="89"/>
  <c r="H32" i="75"/>
  <c r="I32" i="75"/>
  <c r="J32" i="75"/>
  <c r="K32" i="75"/>
  <c r="L32" i="75"/>
  <c r="U32" i="75"/>
  <c r="AF32" i="75"/>
  <c r="V32" i="75"/>
  <c r="AG32" i="75"/>
  <c r="AH32" i="75"/>
  <c r="W32" i="75"/>
  <c r="AI32" i="75"/>
  <c r="AJ32" i="75"/>
  <c r="BA32" i="75"/>
  <c r="F32" i="89"/>
  <c r="AL32" i="75"/>
  <c r="M32" i="75"/>
  <c r="X32" i="75"/>
  <c r="AK32" i="75"/>
  <c r="AV32" i="75"/>
  <c r="BB32" i="75"/>
  <c r="BC32" i="75"/>
  <c r="BD32" i="75"/>
  <c r="N32" i="75"/>
  <c r="O32" i="75"/>
  <c r="P32" i="75"/>
  <c r="Y32" i="75"/>
  <c r="AM32" i="75"/>
  <c r="Z32" i="75"/>
  <c r="AN32" i="75"/>
  <c r="AO32" i="75"/>
  <c r="BE32" i="75"/>
  <c r="BF32" i="75"/>
  <c r="BG32" i="75"/>
  <c r="G32" i="89"/>
  <c r="BL32" i="75"/>
  <c r="BM32" i="75"/>
  <c r="BN32" i="75"/>
  <c r="BI32" i="75"/>
  <c r="BJ32" i="75"/>
  <c r="BK32" i="75"/>
  <c r="BO32" i="75"/>
  <c r="H32" i="89"/>
  <c r="BP32" i="75"/>
  <c r="BQ32" i="75"/>
  <c r="BR32" i="75"/>
  <c r="I32" i="89"/>
  <c r="BS32" i="75"/>
  <c r="BT32" i="75"/>
  <c r="BU32" i="75"/>
  <c r="BV32" i="75"/>
  <c r="J32" i="89"/>
  <c r="D32" i="3"/>
  <c r="E32" i="3"/>
  <c r="F32" i="3"/>
  <c r="G32" i="3"/>
  <c r="C32" i="3"/>
  <c r="H32" i="3"/>
  <c r="K32" i="89"/>
  <c r="I32" i="3"/>
  <c r="J32" i="3"/>
  <c r="K32" i="3"/>
  <c r="L32" i="3"/>
  <c r="L32" i="89"/>
  <c r="O32" i="3"/>
  <c r="N32" i="3"/>
  <c r="M32" i="3"/>
  <c r="P32" i="3"/>
  <c r="M32" i="89"/>
  <c r="R32" i="3"/>
  <c r="S32" i="3"/>
  <c r="T32" i="3"/>
  <c r="U32" i="3"/>
  <c r="V32" i="3"/>
  <c r="N32" i="89"/>
  <c r="W32" i="3"/>
  <c r="Y32" i="3"/>
  <c r="X32" i="3"/>
  <c r="Z32" i="3"/>
  <c r="O32" i="89"/>
  <c r="AA32" i="3"/>
  <c r="AB32" i="3"/>
  <c r="AC32" i="3"/>
  <c r="AD32" i="3"/>
  <c r="AE32" i="3"/>
  <c r="AF32" i="3"/>
  <c r="AG32" i="3"/>
  <c r="AH32" i="3"/>
  <c r="P32" i="89"/>
  <c r="AI32" i="3"/>
  <c r="AJ32" i="3"/>
  <c r="AK32" i="3"/>
  <c r="Q32" i="89"/>
  <c r="AL32" i="3"/>
  <c r="AM32" i="3"/>
  <c r="AN32" i="3"/>
  <c r="AO32" i="3"/>
  <c r="AP32" i="3"/>
  <c r="R32" i="89"/>
  <c r="AR32" i="3"/>
  <c r="AS32" i="3"/>
  <c r="AT32" i="3"/>
  <c r="AU32" i="3"/>
  <c r="AQ32" i="3"/>
  <c r="AV32" i="3"/>
  <c r="S32" i="89"/>
  <c r="C32" i="4"/>
  <c r="D32" i="4"/>
  <c r="E32" i="4"/>
  <c r="T32" i="89"/>
  <c r="F32" i="4"/>
  <c r="G32" i="4"/>
  <c r="H32" i="4"/>
  <c r="U32" i="89"/>
  <c r="I32" i="4"/>
  <c r="J32" i="4"/>
  <c r="V32" i="89"/>
  <c r="Q32" i="4"/>
  <c r="R32" i="4"/>
  <c r="S32" i="4"/>
  <c r="T32" i="4"/>
  <c r="X32" i="89"/>
  <c r="W32" i="4"/>
  <c r="U32" i="4"/>
  <c r="V32" i="4"/>
  <c r="Y32" i="4"/>
  <c r="Z32" i="4"/>
  <c r="AA32" i="4"/>
  <c r="X32" i="4"/>
  <c r="AB32" i="4"/>
  <c r="Y32" i="89"/>
  <c r="AC32" i="4"/>
  <c r="AD32" i="4"/>
  <c r="AE32" i="4"/>
  <c r="AF32" i="4"/>
  <c r="AH32" i="4"/>
  <c r="AG32" i="4"/>
  <c r="AI32" i="4"/>
  <c r="AJ32" i="4"/>
  <c r="AK32" i="4"/>
  <c r="AL32" i="4"/>
  <c r="Z32" i="89"/>
  <c r="AM32" i="4"/>
  <c r="AN32" i="4"/>
  <c r="AO32" i="4"/>
  <c r="AP32" i="4"/>
  <c r="AQ32" i="4"/>
  <c r="AR32" i="4"/>
  <c r="AS32" i="4"/>
  <c r="AT32" i="4"/>
  <c r="AU32" i="4"/>
  <c r="AA32" i="89"/>
  <c r="AB32" i="89"/>
  <c r="N33" i="4"/>
  <c r="K33" i="4"/>
  <c r="L33" i="4"/>
  <c r="M33" i="4"/>
  <c r="O33" i="4"/>
  <c r="W33" i="89"/>
  <c r="F33" i="75"/>
  <c r="S33" i="75"/>
  <c r="AD33" i="75"/>
  <c r="AX33" i="75"/>
  <c r="D33" i="89"/>
  <c r="C33" i="75"/>
  <c r="D33" i="75"/>
  <c r="E33" i="75"/>
  <c r="Q33" i="75"/>
  <c r="AA33" i="75"/>
  <c r="R33" i="75"/>
  <c r="AB33" i="75"/>
  <c r="AC33" i="75"/>
  <c r="AW33" i="75"/>
  <c r="G33" i="75"/>
  <c r="T33" i="75"/>
  <c r="AE33" i="75"/>
  <c r="AY33" i="75"/>
  <c r="AZ33" i="75"/>
  <c r="E33" i="89"/>
  <c r="H33" i="75"/>
  <c r="I33" i="75"/>
  <c r="J33" i="75"/>
  <c r="K33" i="75"/>
  <c r="L33" i="75"/>
  <c r="U33" i="75"/>
  <c r="AF33" i="75"/>
  <c r="V33" i="75"/>
  <c r="AG33" i="75"/>
  <c r="AH33" i="75"/>
  <c r="W33" i="75"/>
  <c r="AI33" i="75"/>
  <c r="AJ33" i="75"/>
  <c r="BA33" i="75"/>
  <c r="F33" i="89"/>
  <c r="AL33" i="75"/>
  <c r="M33" i="75"/>
  <c r="X33" i="75"/>
  <c r="AK33" i="75"/>
  <c r="AV33" i="75"/>
  <c r="BB33" i="75"/>
  <c r="BC33" i="75"/>
  <c r="BD33" i="75"/>
  <c r="N33" i="75"/>
  <c r="O33" i="75"/>
  <c r="P33" i="75"/>
  <c r="Y33" i="75"/>
  <c r="AM33" i="75"/>
  <c r="Z33" i="75"/>
  <c r="AN33" i="75"/>
  <c r="AO33" i="75"/>
  <c r="BE33" i="75"/>
  <c r="BF33" i="75"/>
  <c r="BG33" i="75"/>
  <c r="G33" i="89"/>
  <c r="BL33" i="75"/>
  <c r="BM33" i="75"/>
  <c r="BN33" i="75"/>
  <c r="BI33" i="75"/>
  <c r="BJ33" i="75"/>
  <c r="BK33" i="75"/>
  <c r="BO33" i="75"/>
  <c r="H33" i="89"/>
  <c r="BP33" i="75"/>
  <c r="BQ33" i="75"/>
  <c r="BR33" i="75"/>
  <c r="I33" i="89"/>
  <c r="BS33" i="75"/>
  <c r="BT33" i="75"/>
  <c r="BU33" i="75"/>
  <c r="BV33" i="75"/>
  <c r="J33" i="89"/>
  <c r="D33" i="3"/>
  <c r="E33" i="3"/>
  <c r="F33" i="3"/>
  <c r="G33" i="3"/>
  <c r="C33" i="3"/>
  <c r="H33" i="3"/>
  <c r="K33" i="89"/>
  <c r="I33" i="3"/>
  <c r="J33" i="3"/>
  <c r="K33" i="3"/>
  <c r="L33" i="3"/>
  <c r="L33" i="89"/>
  <c r="O33" i="3"/>
  <c r="N33" i="3"/>
  <c r="M33" i="3"/>
  <c r="P33" i="3"/>
  <c r="M33" i="89"/>
  <c r="R33" i="3"/>
  <c r="S33" i="3"/>
  <c r="T33" i="3"/>
  <c r="U33" i="3"/>
  <c r="V33" i="3"/>
  <c r="N33" i="89"/>
  <c r="W33" i="3"/>
  <c r="Y33" i="3"/>
  <c r="X33" i="3"/>
  <c r="Z33" i="3"/>
  <c r="O33" i="89"/>
  <c r="AA33" i="3"/>
  <c r="AB33" i="3"/>
  <c r="AC33" i="3"/>
  <c r="AD33" i="3"/>
  <c r="AE33" i="3"/>
  <c r="AF33" i="3"/>
  <c r="AG33" i="3"/>
  <c r="AH33" i="3"/>
  <c r="P33" i="89"/>
  <c r="AI33" i="3"/>
  <c r="AJ33" i="3"/>
  <c r="AK33" i="3"/>
  <c r="Q33" i="89"/>
  <c r="AL33" i="3"/>
  <c r="AM33" i="3"/>
  <c r="AN33" i="3"/>
  <c r="AO33" i="3"/>
  <c r="AP33" i="3"/>
  <c r="R33" i="89"/>
  <c r="AR33" i="3"/>
  <c r="AS33" i="3"/>
  <c r="AT33" i="3"/>
  <c r="AU33" i="3"/>
  <c r="AQ33" i="3"/>
  <c r="AV33" i="3"/>
  <c r="S33" i="89"/>
  <c r="C33" i="4"/>
  <c r="D33" i="4"/>
  <c r="E33" i="4"/>
  <c r="T33" i="89"/>
  <c r="F33" i="4"/>
  <c r="G33" i="4"/>
  <c r="H33" i="4"/>
  <c r="U33" i="89"/>
  <c r="I33" i="4"/>
  <c r="J33" i="4"/>
  <c r="V33" i="89"/>
  <c r="Q33" i="4"/>
  <c r="R33" i="4"/>
  <c r="S33" i="4"/>
  <c r="T33" i="4"/>
  <c r="X33" i="89"/>
  <c r="W33" i="4"/>
  <c r="U33" i="4"/>
  <c r="V33" i="4"/>
  <c r="Y33" i="4"/>
  <c r="Z33" i="4"/>
  <c r="AA33" i="4"/>
  <c r="X33" i="4"/>
  <c r="AB33" i="4"/>
  <c r="Y33" i="89"/>
  <c r="AC33" i="4"/>
  <c r="AD33" i="4"/>
  <c r="AE33" i="4"/>
  <c r="AF33" i="4"/>
  <c r="AH33" i="4"/>
  <c r="AG33" i="4"/>
  <c r="AI33" i="4"/>
  <c r="AJ33" i="4"/>
  <c r="AK33" i="4"/>
  <c r="AL33" i="4"/>
  <c r="Z33" i="89"/>
  <c r="AM33" i="4"/>
  <c r="AN33" i="4"/>
  <c r="AO33" i="4"/>
  <c r="AP33" i="4"/>
  <c r="AQ33" i="4"/>
  <c r="AR33" i="4"/>
  <c r="AS33" i="4"/>
  <c r="AT33" i="4"/>
  <c r="AU33" i="4"/>
  <c r="AA33" i="89"/>
  <c r="AB33" i="89"/>
  <c r="N34" i="4"/>
  <c r="K34" i="4"/>
  <c r="L34" i="4"/>
  <c r="M34" i="4"/>
  <c r="O34" i="4"/>
  <c r="W34" i="89"/>
  <c r="F34" i="75"/>
  <c r="S34" i="75"/>
  <c r="AD34" i="75"/>
  <c r="AX34" i="75"/>
  <c r="D34" i="89"/>
  <c r="C34" i="75"/>
  <c r="D34" i="75"/>
  <c r="E34" i="75"/>
  <c r="Q34" i="75"/>
  <c r="AA34" i="75"/>
  <c r="R34" i="75"/>
  <c r="AB34" i="75"/>
  <c r="AC34" i="75"/>
  <c r="AW34" i="75"/>
  <c r="G34" i="75"/>
  <c r="T34" i="75"/>
  <c r="AE34" i="75"/>
  <c r="AY34" i="75"/>
  <c r="AZ34" i="75"/>
  <c r="E34" i="89"/>
  <c r="H34" i="75"/>
  <c r="I34" i="75"/>
  <c r="J34" i="75"/>
  <c r="K34" i="75"/>
  <c r="L34" i="75"/>
  <c r="U34" i="75"/>
  <c r="AF34" i="75"/>
  <c r="V34" i="75"/>
  <c r="AG34" i="75"/>
  <c r="AH34" i="75"/>
  <c r="W34" i="75"/>
  <c r="AI34" i="75"/>
  <c r="AJ34" i="75"/>
  <c r="BA34" i="75"/>
  <c r="F34" i="89"/>
  <c r="AL34" i="75"/>
  <c r="M34" i="75"/>
  <c r="X34" i="75"/>
  <c r="AK34" i="75"/>
  <c r="AV34" i="75"/>
  <c r="BB34" i="75"/>
  <c r="BC34" i="75"/>
  <c r="BD34" i="75"/>
  <c r="N34" i="75"/>
  <c r="O34" i="75"/>
  <c r="P34" i="75"/>
  <c r="Y34" i="75"/>
  <c r="AM34" i="75"/>
  <c r="Z34" i="75"/>
  <c r="AN34" i="75"/>
  <c r="AO34" i="75"/>
  <c r="BE34" i="75"/>
  <c r="BF34" i="75"/>
  <c r="BG34" i="75"/>
  <c r="G34" i="89"/>
  <c r="BL34" i="75"/>
  <c r="BM34" i="75"/>
  <c r="BN34" i="75"/>
  <c r="BI34" i="75"/>
  <c r="BJ34" i="75"/>
  <c r="BK34" i="75"/>
  <c r="BO34" i="75"/>
  <c r="H34" i="89"/>
  <c r="BP34" i="75"/>
  <c r="BQ34" i="75"/>
  <c r="BR34" i="75"/>
  <c r="I34" i="89"/>
  <c r="BS34" i="75"/>
  <c r="BT34" i="75"/>
  <c r="BU34" i="75"/>
  <c r="BV34" i="75"/>
  <c r="J34" i="89"/>
  <c r="D34" i="3"/>
  <c r="E34" i="3"/>
  <c r="F34" i="3"/>
  <c r="G34" i="3"/>
  <c r="C34" i="3"/>
  <c r="H34" i="3"/>
  <c r="K34" i="89"/>
  <c r="I34" i="3"/>
  <c r="J34" i="3"/>
  <c r="K34" i="3"/>
  <c r="L34" i="3"/>
  <c r="L34" i="89"/>
  <c r="O34" i="3"/>
  <c r="N34" i="3"/>
  <c r="M34" i="3"/>
  <c r="P34" i="3"/>
  <c r="M34" i="89"/>
  <c r="R34" i="3"/>
  <c r="S34" i="3"/>
  <c r="T34" i="3"/>
  <c r="U34" i="3"/>
  <c r="V34" i="3"/>
  <c r="N34" i="89"/>
  <c r="W34" i="3"/>
  <c r="Y34" i="3"/>
  <c r="X34" i="3"/>
  <c r="Z34" i="3"/>
  <c r="O34" i="89"/>
  <c r="AA34" i="3"/>
  <c r="AB34" i="3"/>
  <c r="AC34" i="3"/>
  <c r="AD34" i="3"/>
  <c r="AE34" i="3"/>
  <c r="AF34" i="3"/>
  <c r="AG34" i="3"/>
  <c r="AH34" i="3"/>
  <c r="P34" i="89"/>
  <c r="AI34" i="3"/>
  <c r="AJ34" i="3"/>
  <c r="AK34" i="3"/>
  <c r="Q34" i="89"/>
  <c r="AL34" i="3"/>
  <c r="AM34" i="3"/>
  <c r="AN34" i="3"/>
  <c r="AO34" i="3"/>
  <c r="AP34" i="3"/>
  <c r="R34" i="89"/>
  <c r="AR34" i="3"/>
  <c r="AS34" i="3"/>
  <c r="AT34" i="3"/>
  <c r="AU34" i="3"/>
  <c r="AQ34" i="3"/>
  <c r="AV34" i="3"/>
  <c r="S34" i="89"/>
  <c r="C34" i="4"/>
  <c r="D34" i="4"/>
  <c r="E34" i="4"/>
  <c r="T34" i="89"/>
  <c r="F34" i="4"/>
  <c r="G34" i="4"/>
  <c r="H34" i="4"/>
  <c r="U34" i="89"/>
  <c r="I34" i="4"/>
  <c r="J34" i="4"/>
  <c r="V34" i="89"/>
  <c r="Q34" i="4"/>
  <c r="R34" i="4"/>
  <c r="S34" i="4"/>
  <c r="T34" i="4"/>
  <c r="X34" i="89"/>
  <c r="W34" i="4"/>
  <c r="U34" i="4"/>
  <c r="V34" i="4"/>
  <c r="Y34" i="4"/>
  <c r="Z34" i="4"/>
  <c r="AA34" i="4"/>
  <c r="X34" i="4"/>
  <c r="AB34" i="4"/>
  <c r="Y34" i="89"/>
  <c r="AC34" i="4"/>
  <c r="AD34" i="4"/>
  <c r="AE34" i="4"/>
  <c r="AF34" i="4"/>
  <c r="AH34" i="4"/>
  <c r="AG34" i="4"/>
  <c r="AI34" i="4"/>
  <c r="AJ34" i="4"/>
  <c r="AK34" i="4"/>
  <c r="AL34" i="4"/>
  <c r="Z34" i="89"/>
  <c r="AM34" i="4"/>
  <c r="AN34" i="4"/>
  <c r="AO34" i="4"/>
  <c r="AP34" i="4"/>
  <c r="AQ34" i="4"/>
  <c r="AR34" i="4"/>
  <c r="AS34" i="4"/>
  <c r="AT34" i="4"/>
  <c r="AU34" i="4"/>
  <c r="AA34" i="89"/>
  <c r="AB34" i="89"/>
  <c r="N35" i="4"/>
  <c r="K35" i="4"/>
  <c r="L35" i="4"/>
  <c r="M35" i="4"/>
  <c r="O35" i="4"/>
  <c r="W35" i="89"/>
  <c r="F35" i="75"/>
  <c r="S35" i="75"/>
  <c r="AD35" i="75"/>
  <c r="AX35" i="75"/>
  <c r="D35" i="89"/>
  <c r="C35" i="75"/>
  <c r="D35" i="75"/>
  <c r="E35" i="75"/>
  <c r="Q35" i="75"/>
  <c r="AA35" i="75"/>
  <c r="R35" i="75"/>
  <c r="AB35" i="75"/>
  <c r="AC35" i="75"/>
  <c r="AW35" i="75"/>
  <c r="G35" i="75"/>
  <c r="T35" i="75"/>
  <c r="AE35" i="75"/>
  <c r="AY35" i="75"/>
  <c r="AZ35" i="75"/>
  <c r="E35" i="89"/>
  <c r="H35" i="75"/>
  <c r="I35" i="75"/>
  <c r="J35" i="75"/>
  <c r="K35" i="75"/>
  <c r="L35" i="75"/>
  <c r="U35" i="75"/>
  <c r="AF35" i="75"/>
  <c r="V35" i="75"/>
  <c r="AG35" i="75"/>
  <c r="AH35" i="75"/>
  <c r="W35" i="75"/>
  <c r="AI35" i="75"/>
  <c r="AJ35" i="75"/>
  <c r="BA35" i="75"/>
  <c r="F35" i="89"/>
  <c r="AL35" i="75"/>
  <c r="M35" i="75"/>
  <c r="X35" i="75"/>
  <c r="AK35" i="75"/>
  <c r="AV35" i="75"/>
  <c r="BB35" i="75"/>
  <c r="BC35" i="75"/>
  <c r="BD35" i="75"/>
  <c r="N35" i="75"/>
  <c r="O35" i="75"/>
  <c r="P35" i="75"/>
  <c r="Y35" i="75"/>
  <c r="AM35" i="75"/>
  <c r="Z35" i="75"/>
  <c r="AN35" i="75"/>
  <c r="AO35" i="75"/>
  <c r="BE35" i="75"/>
  <c r="BF35" i="75"/>
  <c r="BG35" i="75"/>
  <c r="G35" i="89"/>
  <c r="BL35" i="75"/>
  <c r="BM35" i="75"/>
  <c r="BN35" i="75"/>
  <c r="BI35" i="75"/>
  <c r="BJ35" i="75"/>
  <c r="BK35" i="75"/>
  <c r="BO35" i="75"/>
  <c r="H35" i="89"/>
  <c r="BP35" i="75"/>
  <c r="BQ35" i="75"/>
  <c r="BR35" i="75"/>
  <c r="I35" i="89"/>
  <c r="BS35" i="75"/>
  <c r="BT35" i="75"/>
  <c r="BU35" i="75"/>
  <c r="BV35" i="75"/>
  <c r="J35" i="89"/>
  <c r="D35" i="3"/>
  <c r="E35" i="3"/>
  <c r="F35" i="3"/>
  <c r="G35" i="3"/>
  <c r="C35" i="3"/>
  <c r="H35" i="3"/>
  <c r="K35" i="89"/>
  <c r="I35" i="3"/>
  <c r="J35" i="3"/>
  <c r="K35" i="3"/>
  <c r="L35" i="3"/>
  <c r="L35" i="89"/>
  <c r="O35" i="3"/>
  <c r="N35" i="3"/>
  <c r="M35" i="3"/>
  <c r="P35" i="3"/>
  <c r="M35" i="89"/>
  <c r="R35" i="3"/>
  <c r="S35" i="3"/>
  <c r="T35" i="3"/>
  <c r="U35" i="3"/>
  <c r="V35" i="3"/>
  <c r="N35" i="89"/>
  <c r="W35" i="3"/>
  <c r="Y35" i="3"/>
  <c r="X35" i="3"/>
  <c r="Z35" i="3"/>
  <c r="O35" i="89"/>
  <c r="AA35" i="3"/>
  <c r="AB35" i="3"/>
  <c r="AC35" i="3"/>
  <c r="AD35" i="3"/>
  <c r="AE35" i="3"/>
  <c r="AF35" i="3"/>
  <c r="AG35" i="3"/>
  <c r="AH35" i="3"/>
  <c r="P35" i="89"/>
  <c r="AI35" i="3"/>
  <c r="AJ35" i="3"/>
  <c r="AK35" i="3"/>
  <c r="Q35" i="89"/>
  <c r="AL35" i="3"/>
  <c r="AM35" i="3"/>
  <c r="AN35" i="3"/>
  <c r="AO35" i="3"/>
  <c r="AP35" i="3"/>
  <c r="R35" i="89"/>
  <c r="AR35" i="3"/>
  <c r="AS35" i="3"/>
  <c r="AT35" i="3"/>
  <c r="AU35" i="3"/>
  <c r="AQ35" i="3"/>
  <c r="AV35" i="3"/>
  <c r="S35" i="89"/>
  <c r="C35" i="4"/>
  <c r="D35" i="4"/>
  <c r="E35" i="4"/>
  <c r="T35" i="89"/>
  <c r="F35" i="4"/>
  <c r="G35" i="4"/>
  <c r="H35" i="4"/>
  <c r="U35" i="89"/>
  <c r="I35" i="4"/>
  <c r="J35" i="4"/>
  <c r="V35" i="89"/>
  <c r="Q35" i="4"/>
  <c r="R35" i="4"/>
  <c r="S35" i="4"/>
  <c r="T35" i="4"/>
  <c r="X35" i="89"/>
  <c r="W35" i="4"/>
  <c r="U35" i="4"/>
  <c r="V35" i="4"/>
  <c r="Y35" i="4"/>
  <c r="Z35" i="4"/>
  <c r="AA35" i="4"/>
  <c r="X35" i="4"/>
  <c r="AB35" i="4"/>
  <c r="Y35" i="89"/>
  <c r="AC35" i="4"/>
  <c r="AD35" i="4"/>
  <c r="AE35" i="4"/>
  <c r="AF35" i="4"/>
  <c r="AH35" i="4"/>
  <c r="AG35" i="4"/>
  <c r="AI35" i="4"/>
  <c r="AJ35" i="4"/>
  <c r="AK35" i="4"/>
  <c r="AL35" i="4"/>
  <c r="Z35" i="89"/>
  <c r="AM35" i="4"/>
  <c r="AN35" i="4"/>
  <c r="AO35" i="4"/>
  <c r="AP35" i="4"/>
  <c r="AQ35" i="4"/>
  <c r="AR35" i="4"/>
  <c r="AS35" i="4"/>
  <c r="AT35" i="4"/>
  <c r="AU35" i="4"/>
  <c r="AA35" i="89"/>
  <c r="AB35" i="89"/>
  <c r="N3" i="4"/>
  <c r="K3" i="4"/>
  <c r="L3" i="4"/>
  <c r="M3" i="4"/>
  <c r="O3" i="4"/>
  <c r="W3" i="89"/>
  <c r="F3" i="75"/>
  <c r="S3" i="75"/>
  <c r="AD3" i="75"/>
  <c r="AX3" i="75"/>
  <c r="D3" i="89"/>
  <c r="C3" i="75"/>
  <c r="D3" i="75"/>
  <c r="E3" i="75"/>
  <c r="Q3" i="75"/>
  <c r="AA3" i="75"/>
  <c r="R3" i="75"/>
  <c r="AB3" i="75"/>
  <c r="AC3" i="75"/>
  <c r="AW3" i="75"/>
  <c r="G3" i="75"/>
  <c r="T3" i="75"/>
  <c r="AE3" i="75"/>
  <c r="AY3" i="75"/>
  <c r="AZ3" i="75"/>
  <c r="E3" i="89"/>
  <c r="H3" i="75"/>
  <c r="I3" i="75"/>
  <c r="J3" i="75"/>
  <c r="K3" i="75"/>
  <c r="L3" i="75"/>
  <c r="U3" i="75"/>
  <c r="AF3" i="75"/>
  <c r="V3" i="75"/>
  <c r="AG3" i="75"/>
  <c r="AH3" i="75"/>
  <c r="W3" i="75"/>
  <c r="AI3" i="75"/>
  <c r="AJ3" i="75"/>
  <c r="BA3" i="75"/>
  <c r="F3" i="89"/>
  <c r="AL3" i="75"/>
  <c r="M3" i="75"/>
  <c r="X3" i="75"/>
  <c r="AK3" i="75"/>
  <c r="AV3" i="75"/>
  <c r="BB3" i="75"/>
  <c r="BC3" i="75"/>
  <c r="BD3" i="75"/>
  <c r="N3" i="75"/>
  <c r="O3" i="75"/>
  <c r="P3" i="75"/>
  <c r="Y3" i="75"/>
  <c r="AM3" i="75"/>
  <c r="Z3" i="75"/>
  <c r="AN3" i="75"/>
  <c r="AO3" i="75"/>
  <c r="BE3" i="75"/>
  <c r="BF3" i="75"/>
  <c r="BG3" i="75"/>
  <c r="G3" i="89"/>
  <c r="BL3" i="75"/>
  <c r="BM3" i="75"/>
  <c r="BN3" i="75"/>
  <c r="BI3" i="75"/>
  <c r="BJ3" i="75"/>
  <c r="BK3" i="75"/>
  <c r="BO3" i="75"/>
  <c r="H3" i="89"/>
  <c r="BP3" i="75"/>
  <c r="BQ3" i="75"/>
  <c r="BR3" i="75"/>
  <c r="I3" i="89"/>
  <c r="BS3" i="75"/>
  <c r="BT3" i="75"/>
  <c r="BU3" i="75"/>
  <c r="BV3" i="75"/>
  <c r="J3" i="89"/>
  <c r="D3" i="3"/>
  <c r="E3" i="3"/>
  <c r="F3" i="3"/>
  <c r="G3" i="3"/>
  <c r="C3" i="3"/>
  <c r="H3" i="3"/>
  <c r="K3" i="89"/>
  <c r="I3" i="3"/>
  <c r="J3" i="3"/>
  <c r="K3" i="3"/>
  <c r="L3" i="3"/>
  <c r="L3" i="89"/>
  <c r="O3" i="3"/>
  <c r="N3" i="3"/>
  <c r="M3" i="3"/>
  <c r="P3" i="3"/>
  <c r="M3" i="89"/>
  <c r="R3" i="3"/>
  <c r="S3" i="3"/>
  <c r="T3" i="3"/>
  <c r="U3" i="3"/>
  <c r="V3" i="3"/>
  <c r="N3" i="89"/>
  <c r="W3" i="3"/>
  <c r="Y3" i="3"/>
  <c r="X3" i="3"/>
  <c r="Z3" i="3"/>
  <c r="O3" i="89"/>
  <c r="AA3" i="3"/>
  <c r="AB3" i="3"/>
  <c r="AC3" i="3"/>
  <c r="AD3" i="3"/>
  <c r="AE3" i="3"/>
  <c r="AF3" i="3"/>
  <c r="AG3" i="3"/>
  <c r="AH3" i="3"/>
  <c r="P3" i="89"/>
  <c r="AI3" i="3"/>
  <c r="AJ3" i="3"/>
  <c r="AK3" i="3"/>
  <c r="Q3" i="89"/>
  <c r="AL3" i="3"/>
  <c r="AM3" i="3"/>
  <c r="AN3" i="3"/>
  <c r="AO3" i="3"/>
  <c r="AP3" i="3"/>
  <c r="R3" i="89"/>
  <c r="AR3" i="3"/>
  <c r="AS3" i="3"/>
  <c r="AT3" i="3"/>
  <c r="AU3" i="3"/>
  <c r="AQ3" i="3"/>
  <c r="AV3" i="3"/>
  <c r="S3" i="89"/>
  <c r="C3" i="4"/>
  <c r="D3" i="4"/>
  <c r="E3" i="4"/>
  <c r="T3" i="89"/>
  <c r="F3" i="4"/>
  <c r="G3" i="4"/>
  <c r="H3" i="4"/>
  <c r="U3" i="89"/>
  <c r="I3" i="4"/>
  <c r="J3" i="4"/>
  <c r="V3" i="89"/>
  <c r="Q3" i="4"/>
  <c r="R3" i="4"/>
  <c r="S3" i="4"/>
  <c r="T3" i="4"/>
  <c r="X3" i="89"/>
  <c r="W3" i="4"/>
  <c r="U3" i="4"/>
  <c r="V3" i="4"/>
  <c r="Y3" i="4"/>
  <c r="Z3" i="4"/>
  <c r="AA3" i="4"/>
  <c r="X3" i="4"/>
  <c r="AB3" i="4"/>
  <c r="Y3" i="89"/>
  <c r="AC3" i="4"/>
  <c r="AD3" i="4"/>
  <c r="AE3" i="4"/>
  <c r="AF3" i="4"/>
  <c r="AH3" i="4"/>
  <c r="AG3" i="4"/>
  <c r="AI3" i="4"/>
  <c r="AJ3" i="4"/>
  <c r="AK3" i="4"/>
  <c r="AL3" i="4"/>
  <c r="Z3" i="89"/>
  <c r="AM3" i="4"/>
  <c r="AN3" i="4"/>
  <c r="AO3" i="4"/>
  <c r="AP3" i="4"/>
  <c r="AQ3" i="4"/>
  <c r="AR3" i="4"/>
  <c r="AS3" i="4"/>
  <c r="AT3" i="4"/>
  <c r="AU3" i="4"/>
  <c r="AA3" i="89"/>
  <c r="AB3" i="89"/>
  <c r="D5" i="87"/>
  <c r="E5" i="87"/>
  <c r="F5" i="87"/>
  <c r="G5" i="87"/>
  <c r="H5" i="87"/>
  <c r="I5" i="87"/>
  <c r="J5" i="87"/>
  <c r="K5" i="87"/>
  <c r="L5" i="87"/>
  <c r="M5" i="87"/>
  <c r="N5" i="87"/>
  <c r="O5" i="87"/>
  <c r="P5" i="87"/>
  <c r="Q5" i="87"/>
  <c r="R5" i="87"/>
  <c r="S5" i="87"/>
  <c r="T5" i="87"/>
  <c r="U5" i="87"/>
  <c r="V5" i="87"/>
  <c r="W5" i="87"/>
  <c r="X6" i="79"/>
  <c r="X5" i="87"/>
  <c r="Y5" i="87"/>
  <c r="Z5" i="87"/>
  <c r="AA5" i="87"/>
  <c r="AB5" i="87"/>
  <c r="AC5" i="87"/>
  <c r="AD5" i="87"/>
  <c r="AE5" i="87"/>
  <c r="AF5" i="87"/>
  <c r="AG5" i="87"/>
  <c r="AH5" i="87"/>
  <c r="AI5" i="87"/>
  <c r="AJ5" i="87"/>
  <c r="AK5" i="87"/>
  <c r="AL5" i="87"/>
  <c r="AM5" i="87"/>
  <c r="AN5" i="87"/>
  <c r="AO5" i="87"/>
  <c r="AP5" i="87"/>
  <c r="AQ5" i="87"/>
  <c r="AR5" i="87"/>
  <c r="AS5" i="87"/>
  <c r="AT5" i="87"/>
  <c r="AU5" i="87"/>
  <c r="AV5" i="87"/>
  <c r="AW5" i="87"/>
  <c r="AX5" i="87"/>
  <c r="AY5" i="87"/>
  <c r="AZ5" i="87"/>
  <c r="BA5" i="87"/>
  <c r="BB5" i="87"/>
  <c r="BC5" i="87"/>
  <c r="BD5" i="87"/>
  <c r="BE5" i="87"/>
  <c r="BF5" i="87"/>
  <c r="BG5" i="87"/>
  <c r="BH5" i="87"/>
  <c r="BI5" i="87"/>
  <c r="BJ5" i="87"/>
  <c r="BK5" i="87"/>
  <c r="BL5" i="87"/>
  <c r="BM5" i="87"/>
  <c r="BN5" i="87"/>
  <c r="BO5" i="87"/>
  <c r="BP5" i="87"/>
  <c r="BQ5" i="87"/>
  <c r="BR5" i="87"/>
  <c r="BS5" i="87"/>
  <c r="BT5" i="87"/>
  <c r="BU5" i="87"/>
  <c r="BV5" i="87"/>
  <c r="BW5" i="87"/>
  <c r="BX5" i="87"/>
  <c r="BY5" i="87"/>
  <c r="BZ5" i="87"/>
  <c r="CA5" i="87"/>
  <c r="CB5" i="87"/>
  <c r="CC5" i="87"/>
  <c r="CD5" i="87"/>
  <c r="CE5" i="87"/>
  <c r="CF5" i="87"/>
  <c r="CG5" i="87"/>
  <c r="CH5" i="87"/>
  <c r="CI5" i="87"/>
  <c r="D6" i="87"/>
  <c r="E6" i="87"/>
  <c r="F6" i="87"/>
  <c r="G6" i="87"/>
  <c r="H6" i="87"/>
  <c r="I6" i="87"/>
  <c r="J6" i="87"/>
  <c r="K6" i="87"/>
  <c r="L6" i="87"/>
  <c r="M6" i="87"/>
  <c r="N6" i="87"/>
  <c r="O6" i="87"/>
  <c r="P6" i="87"/>
  <c r="Q6" i="87"/>
  <c r="R6" i="87"/>
  <c r="S6" i="87"/>
  <c r="T6" i="87"/>
  <c r="U6" i="87"/>
  <c r="V6" i="87"/>
  <c r="W6" i="87"/>
  <c r="X7" i="79"/>
  <c r="X6" i="87"/>
  <c r="Y6" i="87"/>
  <c r="Z6" i="87"/>
  <c r="AA6" i="87"/>
  <c r="AB6" i="87"/>
  <c r="AC6" i="87"/>
  <c r="AD6" i="87"/>
  <c r="AE6" i="87"/>
  <c r="AF6" i="87"/>
  <c r="AG6" i="87"/>
  <c r="AH6" i="87"/>
  <c r="AI6" i="87"/>
  <c r="AJ6" i="87"/>
  <c r="AK6" i="87"/>
  <c r="AL6" i="87"/>
  <c r="AM6" i="87"/>
  <c r="AN6" i="87"/>
  <c r="AO6" i="87"/>
  <c r="AP6" i="87"/>
  <c r="AQ6" i="87"/>
  <c r="AR6" i="87"/>
  <c r="AS6" i="87"/>
  <c r="AT6" i="87"/>
  <c r="AU6" i="87"/>
  <c r="AV6" i="87"/>
  <c r="AW6" i="87"/>
  <c r="AX6" i="87"/>
  <c r="AY6" i="87"/>
  <c r="AZ6" i="87"/>
  <c r="BA6" i="87"/>
  <c r="BB6" i="87"/>
  <c r="BC6" i="87"/>
  <c r="BD6" i="87"/>
  <c r="BE6" i="87"/>
  <c r="BF6" i="87"/>
  <c r="BG6" i="87"/>
  <c r="BH6" i="87"/>
  <c r="BI6" i="87"/>
  <c r="BJ6" i="87"/>
  <c r="BK6" i="87"/>
  <c r="BL6" i="87"/>
  <c r="BM6" i="87"/>
  <c r="BN6" i="87"/>
  <c r="BO6" i="87"/>
  <c r="BP6" i="87"/>
  <c r="BQ6" i="87"/>
  <c r="BR6" i="87"/>
  <c r="BS6" i="87"/>
  <c r="BT6" i="87"/>
  <c r="BU6" i="87"/>
  <c r="BV6" i="87"/>
  <c r="BW6" i="87"/>
  <c r="BX6" i="87"/>
  <c r="BY6" i="87"/>
  <c r="BZ6" i="87"/>
  <c r="CA6" i="87"/>
  <c r="CB6" i="87"/>
  <c r="CC6" i="87"/>
  <c r="CD6" i="87"/>
  <c r="CE6" i="87"/>
  <c r="CF6" i="87"/>
  <c r="CG6" i="87"/>
  <c r="CH6" i="87"/>
  <c r="CI6" i="87"/>
  <c r="D7" i="87"/>
  <c r="E7" i="87"/>
  <c r="F7" i="87"/>
  <c r="G7" i="87"/>
  <c r="H7" i="87"/>
  <c r="I7" i="87"/>
  <c r="J7" i="87"/>
  <c r="K7" i="87"/>
  <c r="L7" i="87"/>
  <c r="M7" i="87"/>
  <c r="N7" i="87"/>
  <c r="O7" i="87"/>
  <c r="P7" i="87"/>
  <c r="Q7" i="87"/>
  <c r="R7" i="87"/>
  <c r="S7" i="87"/>
  <c r="T7" i="87"/>
  <c r="U7" i="87"/>
  <c r="V7" i="87"/>
  <c r="W7" i="87"/>
  <c r="X8" i="79"/>
  <c r="X7" i="87"/>
  <c r="Y7" i="87"/>
  <c r="Z7" i="87"/>
  <c r="AA7" i="87"/>
  <c r="AB7" i="87"/>
  <c r="AC7" i="87"/>
  <c r="AD7" i="87"/>
  <c r="AE7" i="87"/>
  <c r="AF7" i="87"/>
  <c r="AG7" i="87"/>
  <c r="AH7" i="87"/>
  <c r="AI7" i="87"/>
  <c r="AJ7" i="87"/>
  <c r="AK7" i="87"/>
  <c r="AL7" i="87"/>
  <c r="AM7" i="87"/>
  <c r="AN7" i="87"/>
  <c r="AO7" i="87"/>
  <c r="AP7" i="87"/>
  <c r="AQ7" i="87"/>
  <c r="AR7" i="87"/>
  <c r="AS7" i="87"/>
  <c r="AT7" i="87"/>
  <c r="AU7" i="87"/>
  <c r="AV7" i="87"/>
  <c r="AW7" i="87"/>
  <c r="AX7" i="87"/>
  <c r="AY7" i="87"/>
  <c r="AZ7" i="87"/>
  <c r="BA7" i="87"/>
  <c r="BB7" i="87"/>
  <c r="BC7" i="87"/>
  <c r="BD7" i="87"/>
  <c r="BE7" i="87"/>
  <c r="BF7" i="87"/>
  <c r="BG7" i="87"/>
  <c r="BH7" i="87"/>
  <c r="BI7" i="87"/>
  <c r="BJ7" i="87"/>
  <c r="BK7" i="87"/>
  <c r="BL7" i="87"/>
  <c r="BM7" i="87"/>
  <c r="BN7" i="87"/>
  <c r="BO7" i="87"/>
  <c r="BP7" i="87"/>
  <c r="BQ7" i="87"/>
  <c r="BR7" i="87"/>
  <c r="BS7" i="87"/>
  <c r="BT7" i="87"/>
  <c r="BU7" i="87"/>
  <c r="BV7" i="87"/>
  <c r="BW7" i="87"/>
  <c r="BX7" i="87"/>
  <c r="BY7" i="87"/>
  <c r="BZ7" i="87"/>
  <c r="CA7" i="87"/>
  <c r="CB7" i="87"/>
  <c r="CC7" i="87"/>
  <c r="CD7" i="87"/>
  <c r="CE7" i="87"/>
  <c r="CF7" i="87"/>
  <c r="CG7" i="87"/>
  <c r="CH7" i="87"/>
  <c r="CI7" i="87"/>
  <c r="D8" i="87"/>
  <c r="E8" i="87"/>
  <c r="F8" i="87"/>
  <c r="G8" i="87"/>
  <c r="H8" i="87"/>
  <c r="I8" i="87"/>
  <c r="J8" i="87"/>
  <c r="K8" i="87"/>
  <c r="L8" i="87"/>
  <c r="M8" i="87"/>
  <c r="N8" i="87"/>
  <c r="O8" i="87"/>
  <c r="P8" i="87"/>
  <c r="Q8" i="87"/>
  <c r="R8" i="87"/>
  <c r="S8" i="87"/>
  <c r="T8" i="87"/>
  <c r="U8" i="87"/>
  <c r="V8" i="87"/>
  <c r="W8" i="87"/>
  <c r="X9" i="79"/>
  <c r="X8" i="87"/>
  <c r="Y8" i="87"/>
  <c r="Z8" i="87"/>
  <c r="AA8" i="87"/>
  <c r="AB8" i="87"/>
  <c r="AC8" i="87"/>
  <c r="AD8" i="87"/>
  <c r="AE8" i="87"/>
  <c r="AF8" i="87"/>
  <c r="AG8" i="87"/>
  <c r="AH8" i="87"/>
  <c r="AI8" i="87"/>
  <c r="AJ8" i="87"/>
  <c r="AK8" i="87"/>
  <c r="AL8" i="87"/>
  <c r="AM8" i="87"/>
  <c r="AN8" i="87"/>
  <c r="AO8" i="87"/>
  <c r="AP8" i="87"/>
  <c r="AQ8" i="87"/>
  <c r="AR8" i="87"/>
  <c r="AS8" i="87"/>
  <c r="AT8" i="87"/>
  <c r="AU8" i="87"/>
  <c r="AV8" i="87"/>
  <c r="AW8" i="87"/>
  <c r="AX8" i="87"/>
  <c r="AY8" i="87"/>
  <c r="AZ8" i="87"/>
  <c r="BA8" i="87"/>
  <c r="BB8" i="87"/>
  <c r="BC8" i="87"/>
  <c r="BD8" i="87"/>
  <c r="BE8" i="87"/>
  <c r="BF8" i="87"/>
  <c r="BG8" i="87"/>
  <c r="BH8" i="87"/>
  <c r="BI8" i="87"/>
  <c r="BJ8" i="87"/>
  <c r="BK8" i="87"/>
  <c r="BL8" i="87"/>
  <c r="BM8" i="87"/>
  <c r="BN8" i="87"/>
  <c r="BO8" i="87"/>
  <c r="BP8" i="87"/>
  <c r="BQ8" i="87"/>
  <c r="BR8" i="87"/>
  <c r="BS8" i="87"/>
  <c r="BT8" i="87"/>
  <c r="BU8" i="87"/>
  <c r="BV8" i="87"/>
  <c r="BW8" i="87"/>
  <c r="BX8" i="87"/>
  <c r="BY8" i="87"/>
  <c r="BZ8" i="87"/>
  <c r="CA8" i="87"/>
  <c r="CB8" i="87"/>
  <c r="CC8" i="87"/>
  <c r="CD8" i="87"/>
  <c r="CE8" i="87"/>
  <c r="CF8" i="87"/>
  <c r="CG8" i="87"/>
  <c r="CH8" i="87"/>
  <c r="CI8" i="87"/>
  <c r="D9" i="87"/>
  <c r="E9" i="87"/>
  <c r="F9" i="87"/>
  <c r="G9" i="87"/>
  <c r="H9" i="87"/>
  <c r="I9" i="87"/>
  <c r="J9" i="87"/>
  <c r="K9" i="87"/>
  <c r="L9" i="87"/>
  <c r="M9" i="87"/>
  <c r="N9" i="87"/>
  <c r="O9" i="87"/>
  <c r="P9" i="87"/>
  <c r="Q9" i="87"/>
  <c r="R9" i="87"/>
  <c r="S9" i="87"/>
  <c r="T9" i="87"/>
  <c r="U9" i="87"/>
  <c r="V9" i="87"/>
  <c r="W9" i="87"/>
  <c r="X10" i="79"/>
  <c r="X9" i="87"/>
  <c r="Y9" i="87"/>
  <c r="Z9" i="87"/>
  <c r="AA9" i="87"/>
  <c r="AB9" i="87"/>
  <c r="AC9" i="87"/>
  <c r="AD9" i="87"/>
  <c r="AE9" i="87"/>
  <c r="AF9" i="87"/>
  <c r="AG9" i="87"/>
  <c r="AH9" i="87"/>
  <c r="AI9" i="87"/>
  <c r="AJ9" i="87"/>
  <c r="AK9" i="87"/>
  <c r="AL9" i="87"/>
  <c r="AM9" i="87"/>
  <c r="AN9" i="87"/>
  <c r="AO9" i="87"/>
  <c r="AP9" i="87"/>
  <c r="AQ9" i="87"/>
  <c r="AR9" i="87"/>
  <c r="AS9" i="87"/>
  <c r="AT9" i="87"/>
  <c r="AU9" i="87"/>
  <c r="AV9" i="87"/>
  <c r="AW9" i="87"/>
  <c r="AX9" i="87"/>
  <c r="AY9" i="87"/>
  <c r="AZ9" i="87"/>
  <c r="BA9" i="87"/>
  <c r="BB9" i="87"/>
  <c r="BC9" i="87"/>
  <c r="BD9" i="87"/>
  <c r="BE9" i="87"/>
  <c r="BF9" i="87"/>
  <c r="BG9" i="87"/>
  <c r="BH9" i="87"/>
  <c r="BI9" i="87"/>
  <c r="BJ9" i="87"/>
  <c r="BK9" i="87"/>
  <c r="BL9" i="87"/>
  <c r="BM9" i="87"/>
  <c r="BN9" i="87"/>
  <c r="BO9" i="87"/>
  <c r="BP9" i="87"/>
  <c r="BQ9" i="87"/>
  <c r="BR9" i="87"/>
  <c r="BS9" i="87"/>
  <c r="BT9" i="87"/>
  <c r="BU9" i="87"/>
  <c r="BV9" i="87"/>
  <c r="BW9" i="87"/>
  <c r="BX9" i="87"/>
  <c r="BY9" i="87"/>
  <c r="BZ9" i="87"/>
  <c r="CA9" i="87"/>
  <c r="CB9" i="87"/>
  <c r="CC9" i="87"/>
  <c r="CD9" i="87"/>
  <c r="CE9" i="87"/>
  <c r="CF9" i="87"/>
  <c r="CG9" i="87"/>
  <c r="CH9" i="87"/>
  <c r="CI9" i="87"/>
  <c r="D10" i="87"/>
  <c r="E10" i="87"/>
  <c r="F10" i="87"/>
  <c r="G10" i="87"/>
  <c r="H10" i="87"/>
  <c r="I10" i="87"/>
  <c r="J10" i="87"/>
  <c r="K10" i="87"/>
  <c r="L10" i="87"/>
  <c r="M10" i="87"/>
  <c r="N10" i="87"/>
  <c r="O10" i="87"/>
  <c r="P10" i="87"/>
  <c r="Q10" i="87"/>
  <c r="R10" i="87"/>
  <c r="S10" i="87"/>
  <c r="T10" i="87"/>
  <c r="U10" i="87"/>
  <c r="V10" i="87"/>
  <c r="W10" i="87"/>
  <c r="X11" i="79"/>
  <c r="X10" i="87"/>
  <c r="Y10" i="87"/>
  <c r="Z10" i="87"/>
  <c r="AA10" i="87"/>
  <c r="AB10" i="87"/>
  <c r="AC10" i="87"/>
  <c r="AD10" i="87"/>
  <c r="AE10" i="87"/>
  <c r="AF10" i="87"/>
  <c r="AG10" i="87"/>
  <c r="AH10" i="87"/>
  <c r="AI10" i="87"/>
  <c r="AJ10" i="87"/>
  <c r="AK10" i="87"/>
  <c r="AL10" i="87"/>
  <c r="AM10" i="87"/>
  <c r="AN10" i="87"/>
  <c r="AO10" i="87"/>
  <c r="AP10" i="87"/>
  <c r="AQ10" i="87"/>
  <c r="AR10" i="87"/>
  <c r="AS10" i="87"/>
  <c r="AT10" i="87"/>
  <c r="AU10" i="87"/>
  <c r="AV10" i="87"/>
  <c r="AW10" i="87"/>
  <c r="AX10" i="87"/>
  <c r="AY10" i="87"/>
  <c r="AZ10" i="87"/>
  <c r="BA10" i="87"/>
  <c r="BB10" i="87"/>
  <c r="BC10" i="87"/>
  <c r="BD10" i="87"/>
  <c r="BE10" i="87"/>
  <c r="BF10" i="87"/>
  <c r="BG10" i="87"/>
  <c r="BH10" i="87"/>
  <c r="BI10" i="87"/>
  <c r="BJ10" i="87"/>
  <c r="BK10" i="87"/>
  <c r="BL10" i="87"/>
  <c r="BM10" i="87"/>
  <c r="BN10" i="87"/>
  <c r="BO10" i="87"/>
  <c r="BP10" i="87"/>
  <c r="BQ10" i="87"/>
  <c r="BR10" i="87"/>
  <c r="BS10" i="87"/>
  <c r="BT10" i="87"/>
  <c r="BU10" i="87"/>
  <c r="BV10" i="87"/>
  <c r="BW10" i="87"/>
  <c r="BX10" i="87"/>
  <c r="BY10" i="87"/>
  <c r="BZ10" i="87"/>
  <c r="CA10" i="87"/>
  <c r="CB10" i="87"/>
  <c r="CC10" i="87"/>
  <c r="CD10" i="87"/>
  <c r="CE10" i="87"/>
  <c r="CF10" i="87"/>
  <c r="CG10" i="87"/>
  <c r="CH10" i="87"/>
  <c r="CI10" i="87"/>
  <c r="D11" i="87"/>
  <c r="E11" i="87"/>
  <c r="F11" i="87"/>
  <c r="G11" i="87"/>
  <c r="H11" i="87"/>
  <c r="I11" i="87"/>
  <c r="J11" i="87"/>
  <c r="K11" i="87"/>
  <c r="L11" i="87"/>
  <c r="M11" i="87"/>
  <c r="N11" i="87"/>
  <c r="O11" i="87"/>
  <c r="P11" i="87"/>
  <c r="Q11" i="87"/>
  <c r="R11" i="87"/>
  <c r="S11" i="87"/>
  <c r="T11" i="87"/>
  <c r="U11" i="87"/>
  <c r="V11" i="87"/>
  <c r="W11" i="87"/>
  <c r="X12" i="79"/>
  <c r="X11" i="87"/>
  <c r="Y11" i="87"/>
  <c r="Z11" i="87"/>
  <c r="AA11" i="87"/>
  <c r="AB11" i="87"/>
  <c r="AC11" i="87"/>
  <c r="AD11" i="87"/>
  <c r="AE11" i="87"/>
  <c r="AF11" i="87"/>
  <c r="AG11" i="87"/>
  <c r="AH11" i="87"/>
  <c r="AI11" i="87"/>
  <c r="AJ11" i="87"/>
  <c r="AK11" i="87"/>
  <c r="AL11" i="87"/>
  <c r="AM11" i="87"/>
  <c r="AN11" i="87"/>
  <c r="AO11" i="87"/>
  <c r="AP11" i="87"/>
  <c r="AQ11" i="87"/>
  <c r="AR11" i="87"/>
  <c r="AS11" i="87"/>
  <c r="AT11" i="87"/>
  <c r="AU11" i="87"/>
  <c r="AV11" i="87"/>
  <c r="AW11" i="87"/>
  <c r="AX11" i="87"/>
  <c r="AY11" i="87"/>
  <c r="AZ11" i="87"/>
  <c r="BA11" i="87"/>
  <c r="BB11" i="87"/>
  <c r="BC11" i="87"/>
  <c r="BD11" i="87"/>
  <c r="BE11" i="87"/>
  <c r="BF11" i="87"/>
  <c r="BG11" i="87"/>
  <c r="BH11" i="87"/>
  <c r="BI11" i="87"/>
  <c r="BJ11" i="87"/>
  <c r="BK11" i="87"/>
  <c r="BL11" i="87"/>
  <c r="BM11" i="87"/>
  <c r="BN11" i="87"/>
  <c r="BO11" i="87"/>
  <c r="BP11" i="87"/>
  <c r="BQ11" i="87"/>
  <c r="BR11" i="87"/>
  <c r="BS11" i="87"/>
  <c r="BT11" i="87"/>
  <c r="BU11" i="87"/>
  <c r="BV11" i="87"/>
  <c r="BW11" i="87"/>
  <c r="BX11" i="87"/>
  <c r="BY11" i="87"/>
  <c r="BZ11" i="87"/>
  <c r="CA11" i="87"/>
  <c r="CB11" i="87"/>
  <c r="CC11" i="87"/>
  <c r="CD11" i="87"/>
  <c r="CE11" i="87"/>
  <c r="CF11" i="87"/>
  <c r="CG11" i="87"/>
  <c r="CH11" i="87"/>
  <c r="CI11" i="87"/>
  <c r="D12" i="87"/>
  <c r="E12" i="87"/>
  <c r="F12" i="87"/>
  <c r="G12" i="87"/>
  <c r="H12" i="87"/>
  <c r="I12" i="87"/>
  <c r="J12" i="87"/>
  <c r="K12" i="87"/>
  <c r="L12" i="87"/>
  <c r="M12" i="87"/>
  <c r="N12" i="87"/>
  <c r="O12" i="87"/>
  <c r="P12" i="87"/>
  <c r="Q12" i="87"/>
  <c r="R12" i="87"/>
  <c r="S12" i="87"/>
  <c r="T12" i="87"/>
  <c r="U12" i="87"/>
  <c r="V12" i="87"/>
  <c r="W12" i="87"/>
  <c r="X13" i="79"/>
  <c r="X12" i="87"/>
  <c r="Y12" i="87"/>
  <c r="Z12" i="87"/>
  <c r="AA12" i="87"/>
  <c r="AB12" i="87"/>
  <c r="AC12" i="87"/>
  <c r="AD12" i="87"/>
  <c r="AE12" i="87"/>
  <c r="AF12" i="87"/>
  <c r="AG12" i="87"/>
  <c r="AH12" i="87"/>
  <c r="AI12" i="87"/>
  <c r="AJ12" i="87"/>
  <c r="AK12" i="87"/>
  <c r="AL12" i="87"/>
  <c r="AM12" i="87"/>
  <c r="AN12" i="87"/>
  <c r="AO12" i="87"/>
  <c r="AP12" i="87"/>
  <c r="AQ12" i="87"/>
  <c r="AR12" i="87"/>
  <c r="AS12" i="87"/>
  <c r="AT12" i="87"/>
  <c r="AU12" i="87"/>
  <c r="AV12" i="87"/>
  <c r="AW12" i="87"/>
  <c r="AX12" i="87"/>
  <c r="AY12" i="87"/>
  <c r="AZ12" i="87"/>
  <c r="BA12" i="87"/>
  <c r="BB12" i="87"/>
  <c r="BC12" i="87"/>
  <c r="BD12" i="87"/>
  <c r="BE12" i="87"/>
  <c r="BF12" i="87"/>
  <c r="BG12" i="87"/>
  <c r="BH12" i="87"/>
  <c r="BI12" i="87"/>
  <c r="BJ12" i="87"/>
  <c r="BK12" i="87"/>
  <c r="BL12" i="87"/>
  <c r="BM12" i="87"/>
  <c r="BN12" i="87"/>
  <c r="BO12" i="87"/>
  <c r="BP12" i="87"/>
  <c r="BQ12" i="87"/>
  <c r="BR12" i="87"/>
  <c r="BS12" i="87"/>
  <c r="BT12" i="87"/>
  <c r="BU12" i="87"/>
  <c r="BV12" i="87"/>
  <c r="BW12" i="87"/>
  <c r="BX12" i="87"/>
  <c r="BY12" i="87"/>
  <c r="BZ12" i="87"/>
  <c r="CA12" i="87"/>
  <c r="CB12" i="87"/>
  <c r="CC12" i="87"/>
  <c r="CD12" i="87"/>
  <c r="CE12" i="87"/>
  <c r="CF12" i="87"/>
  <c r="CG12" i="87"/>
  <c r="CH12" i="87"/>
  <c r="CI12" i="87"/>
  <c r="D13" i="87"/>
  <c r="E13" i="87"/>
  <c r="F13" i="87"/>
  <c r="G13" i="87"/>
  <c r="H13" i="87"/>
  <c r="I13" i="87"/>
  <c r="J13" i="87"/>
  <c r="K13" i="87"/>
  <c r="L13" i="87"/>
  <c r="M13" i="87"/>
  <c r="N13" i="87"/>
  <c r="O13" i="87"/>
  <c r="P13" i="87"/>
  <c r="Q13" i="87"/>
  <c r="R13" i="87"/>
  <c r="S13" i="87"/>
  <c r="T13" i="87"/>
  <c r="U13" i="87"/>
  <c r="V13" i="87"/>
  <c r="W13" i="87"/>
  <c r="X14" i="79"/>
  <c r="X13" i="87"/>
  <c r="Y13" i="87"/>
  <c r="Z13" i="87"/>
  <c r="AA13" i="87"/>
  <c r="AB13" i="87"/>
  <c r="AC13" i="87"/>
  <c r="AD13" i="87"/>
  <c r="AE13" i="87"/>
  <c r="AF13" i="87"/>
  <c r="AG13" i="87"/>
  <c r="AH13" i="87"/>
  <c r="AI13" i="87"/>
  <c r="AJ13" i="87"/>
  <c r="AK13" i="87"/>
  <c r="AL13" i="87"/>
  <c r="AM13" i="87"/>
  <c r="AN13" i="87"/>
  <c r="AO13" i="87"/>
  <c r="AP13" i="87"/>
  <c r="AQ13" i="87"/>
  <c r="AR13" i="87"/>
  <c r="AS13" i="87"/>
  <c r="AT13" i="87"/>
  <c r="AU13" i="87"/>
  <c r="AV13" i="87"/>
  <c r="AW13" i="87"/>
  <c r="AX13" i="87"/>
  <c r="AY13" i="87"/>
  <c r="AZ13" i="87"/>
  <c r="BA13" i="87"/>
  <c r="BB13" i="87"/>
  <c r="BC13" i="87"/>
  <c r="BD13" i="87"/>
  <c r="BE13" i="87"/>
  <c r="BF13" i="87"/>
  <c r="BG13" i="87"/>
  <c r="BH13" i="87"/>
  <c r="BI13" i="87"/>
  <c r="BJ13" i="87"/>
  <c r="BK13" i="87"/>
  <c r="BL13" i="87"/>
  <c r="BM13" i="87"/>
  <c r="BN13" i="87"/>
  <c r="BO13" i="87"/>
  <c r="BP13" i="87"/>
  <c r="BQ13" i="87"/>
  <c r="BR13" i="87"/>
  <c r="BS13" i="87"/>
  <c r="BT13" i="87"/>
  <c r="BU13" i="87"/>
  <c r="BV13" i="87"/>
  <c r="BW13" i="87"/>
  <c r="BX13" i="87"/>
  <c r="BY13" i="87"/>
  <c r="BZ13" i="87"/>
  <c r="CA13" i="87"/>
  <c r="CB13" i="87"/>
  <c r="CC13" i="87"/>
  <c r="CD13" i="87"/>
  <c r="CE13" i="87"/>
  <c r="CF13" i="87"/>
  <c r="CG13" i="87"/>
  <c r="CH13" i="87"/>
  <c r="CI13" i="87"/>
  <c r="D14" i="87"/>
  <c r="E14" i="87"/>
  <c r="F14" i="87"/>
  <c r="G14" i="87"/>
  <c r="H14" i="87"/>
  <c r="I14" i="87"/>
  <c r="J14" i="87"/>
  <c r="K14" i="87"/>
  <c r="L14" i="87"/>
  <c r="M14" i="87"/>
  <c r="N14" i="87"/>
  <c r="O14" i="87"/>
  <c r="P14" i="87"/>
  <c r="Q14" i="87"/>
  <c r="R14" i="87"/>
  <c r="S14" i="87"/>
  <c r="T14" i="87"/>
  <c r="U14" i="87"/>
  <c r="V14" i="87"/>
  <c r="W14" i="87"/>
  <c r="X15" i="79"/>
  <c r="X14" i="87"/>
  <c r="Y14" i="87"/>
  <c r="Z14" i="87"/>
  <c r="AA14" i="87"/>
  <c r="AB14" i="87"/>
  <c r="AC14" i="87"/>
  <c r="AD14" i="87"/>
  <c r="AE14" i="87"/>
  <c r="AF14" i="87"/>
  <c r="AG14" i="87"/>
  <c r="AH14" i="87"/>
  <c r="AI14" i="87"/>
  <c r="AJ14" i="87"/>
  <c r="AK14" i="87"/>
  <c r="AL14" i="87"/>
  <c r="AM14" i="87"/>
  <c r="AN14" i="87"/>
  <c r="AO14" i="87"/>
  <c r="AP14" i="87"/>
  <c r="AQ14" i="87"/>
  <c r="AR14" i="87"/>
  <c r="AS14" i="87"/>
  <c r="AT14" i="87"/>
  <c r="AU14" i="87"/>
  <c r="AV14" i="87"/>
  <c r="AW14" i="87"/>
  <c r="AX14" i="87"/>
  <c r="AY14" i="87"/>
  <c r="AZ14" i="87"/>
  <c r="BA14" i="87"/>
  <c r="BB14" i="87"/>
  <c r="BC14" i="87"/>
  <c r="BD14" i="87"/>
  <c r="BE14" i="87"/>
  <c r="BF14" i="87"/>
  <c r="BG14" i="87"/>
  <c r="BH14" i="87"/>
  <c r="BI14" i="87"/>
  <c r="BJ14" i="87"/>
  <c r="BK14" i="87"/>
  <c r="BL14" i="87"/>
  <c r="BM14" i="87"/>
  <c r="BN14" i="87"/>
  <c r="BO14" i="87"/>
  <c r="BP14" i="87"/>
  <c r="BQ14" i="87"/>
  <c r="BR14" i="87"/>
  <c r="BS14" i="87"/>
  <c r="BT14" i="87"/>
  <c r="BU14" i="87"/>
  <c r="BV14" i="87"/>
  <c r="BW14" i="87"/>
  <c r="BX14" i="87"/>
  <c r="BY14" i="87"/>
  <c r="BZ14" i="87"/>
  <c r="CA14" i="87"/>
  <c r="CB14" i="87"/>
  <c r="CC14" i="87"/>
  <c r="CD14" i="87"/>
  <c r="CE14" i="87"/>
  <c r="CF14" i="87"/>
  <c r="CG14" i="87"/>
  <c r="CH14" i="87"/>
  <c r="CI14" i="87"/>
  <c r="D15" i="87"/>
  <c r="E15" i="87"/>
  <c r="F15" i="87"/>
  <c r="G15" i="87"/>
  <c r="H15" i="87"/>
  <c r="I15" i="87"/>
  <c r="J15" i="87"/>
  <c r="K15" i="87"/>
  <c r="L15" i="87"/>
  <c r="M15" i="87"/>
  <c r="N15" i="87"/>
  <c r="O15" i="87"/>
  <c r="P15" i="87"/>
  <c r="Q15" i="87"/>
  <c r="R15" i="87"/>
  <c r="S15" i="87"/>
  <c r="T15" i="87"/>
  <c r="U15" i="87"/>
  <c r="V15" i="87"/>
  <c r="W15" i="87"/>
  <c r="X16" i="79"/>
  <c r="X15" i="87"/>
  <c r="Y15" i="87"/>
  <c r="Z15" i="87"/>
  <c r="AA15" i="87"/>
  <c r="AB15" i="87"/>
  <c r="AC15" i="87"/>
  <c r="AD15" i="87"/>
  <c r="AE15" i="87"/>
  <c r="AF15" i="87"/>
  <c r="AG15" i="87"/>
  <c r="AH15" i="87"/>
  <c r="AI15" i="87"/>
  <c r="AJ15" i="87"/>
  <c r="AK15" i="87"/>
  <c r="AL15" i="87"/>
  <c r="AM15" i="87"/>
  <c r="AN15" i="87"/>
  <c r="AO15" i="87"/>
  <c r="AP15" i="87"/>
  <c r="AQ15" i="87"/>
  <c r="AR15" i="87"/>
  <c r="AS15" i="87"/>
  <c r="AT15" i="87"/>
  <c r="AU15" i="87"/>
  <c r="AV15" i="87"/>
  <c r="AW15" i="87"/>
  <c r="AX15" i="87"/>
  <c r="AY15" i="87"/>
  <c r="AZ15" i="87"/>
  <c r="BA15" i="87"/>
  <c r="BB15" i="87"/>
  <c r="BC15" i="87"/>
  <c r="BD15" i="87"/>
  <c r="BE15" i="87"/>
  <c r="BF15" i="87"/>
  <c r="BG15" i="87"/>
  <c r="BH15" i="87"/>
  <c r="BI15" i="87"/>
  <c r="BJ15" i="87"/>
  <c r="BK15" i="87"/>
  <c r="BL15" i="87"/>
  <c r="BM15" i="87"/>
  <c r="BN15" i="87"/>
  <c r="BO15" i="87"/>
  <c r="BP15" i="87"/>
  <c r="BQ15" i="87"/>
  <c r="BR15" i="87"/>
  <c r="BS15" i="87"/>
  <c r="BT15" i="87"/>
  <c r="BU15" i="87"/>
  <c r="BV15" i="87"/>
  <c r="BW15" i="87"/>
  <c r="BX15" i="87"/>
  <c r="BY15" i="87"/>
  <c r="BZ15" i="87"/>
  <c r="CA15" i="87"/>
  <c r="CB15" i="87"/>
  <c r="CC15" i="87"/>
  <c r="CD15" i="87"/>
  <c r="CE15" i="87"/>
  <c r="CF15" i="87"/>
  <c r="CG15" i="87"/>
  <c r="CH15" i="87"/>
  <c r="CI15" i="87"/>
  <c r="D16" i="87"/>
  <c r="E16" i="87"/>
  <c r="F16" i="87"/>
  <c r="G16" i="87"/>
  <c r="H16" i="87"/>
  <c r="I16" i="87"/>
  <c r="J16" i="87"/>
  <c r="K16" i="87"/>
  <c r="L16" i="87"/>
  <c r="M16" i="87"/>
  <c r="N16" i="87"/>
  <c r="O16" i="87"/>
  <c r="P16" i="87"/>
  <c r="Q16" i="87"/>
  <c r="R16" i="87"/>
  <c r="S16" i="87"/>
  <c r="T16" i="87"/>
  <c r="U16" i="87"/>
  <c r="V16" i="87"/>
  <c r="W16" i="87"/>
  <c r="X17" i="79"/>
  <c r="X16" i="87"/>
  <c r="Y16" i="87"/>
  <c r="Z16" i="87"/>
  <c r="AA16" i="87"/>
  <c r="AB16" i="87"/>
  <c r="AC16" i="87"/>
  <c r="AD16" i="87"/>
  <c r="AE16" i="87"/>
  <c r="AF16" i="87"/>
  <c r="AG16" i="87"/>
  <c r="AH16" i="87"/>
  <c r="AI16" i="87"/>
  <c r="AJ16" i="87"/>
  <c r="AK16" i="87"/>
  <c r="AL16" i="87"/>
  <c r="AM16" i="87"/>
  <c r="AN16" i="87"/>
  <c r="AO16" i="87"/>
  <c r="AP16" i="87"/>
  <c r="AQ16" i="87"/>
  <c r="AR16" i="87"/>
  <c r="AS16" i="87"/>
  <c r="AT16" i="87"/>
  <c r="AU16" i="87"/>
  <c r="AV16" i="87"/>
  <c r="AW16" i="87"/>
  <c r="AX16" i="87"/>
  <c r="AY16" i="87"/>
  <c r="AZ16" i="87"/>
  <c r="BA16" i="87"/>
  <c r="BB16" i="87"/>
  <c r="BC16" i="87"/>
  <c r="BD16" i="87"/>
  <c r="BE16" i="87"/>
  <c r="BF16" i="87"/>
  <c r="BG16" i="87"/>
  <c r="BH16" i="87"/>
  <c r="BI16" i="87"/>
  <c r="BJ16" i="87"/>
  <c r="BK16" i="87"/>
  <c r="BL16" i="87"/>
  <c r="BM16" i="87"/>
  <c r="BN16" i="87"/>
  <c r="BO16" i="87"/>
  <c r="BP16" i="87"/>
  <c r="BQ16" i="87"/>
  <c r="BR16" i="87"/>
  <c r="BS16" i="87"/>
  <c r="BT16" i="87"/>
  <c r="BU16" i="87"/>
  <c r="BV16" i="87"/>
  <c r="BW16" i="87"/>
  <c r="BX16" i="87"/>
  <c r="BY16" i="87"/>
  <c r="BZ16" i="87"/>
  <c r="CA16" i="87"/>
  <c r="CB16" i="87"/>
  <c r="CC16" i="87"/>
  <c r="CD16" i="87"/>
  <c r="CE16" i="87"/>
  <c r="CF16" i="87"/>
  <c r="CG16" i="87"/>
  <c r="CH16" i="87"/>
  <c r="CI16" i="87"/>
  <c r="D17" i="87"/>
  <c r="E17" i="87"/>
  <c r="F17" i="87"/>
  <c r="G17" i="87"/>
  <c r="H17" i="87"/>
  <c r="I17" i="87"/>
  <c r="J17" i="87"/>
  <c r="K17" i="87"/>
  <c r="L17" i="87"/>
  <c r="M17" i="87"/>
  <c r="N17" i="87"/>
  <c r="O17" i="87"/>
  <c r="P17" i="87"/>
  <c r="Q17" i="87"/>
  <c r="R17" i="87"/>
  <c r="S17" i="87"/>
  <c r="T17" i="87"/>
  <c r="U17" i="87"/>
  <c r="V17" i="87"/>
  <c r="W17" i="87"/>
  <c r="X18" i="79"/>
  <c r="X17" i="87"/>
  <c r="Y17" i="87"/>
  <c r="Z17" i="87"/>
  <c r="AA17" i="87"/>
  <c r="AB17" i="87"/>
  <c r="AC17" i="87"/>
  <c r="AD17" i="87"/>
  <c r="AE17" i="87"/>
  <c r="AF17" i="87"/>
  <c r="AG17" i="87"/>
  <c r="AH17" i="87"/>
  <c r="AI17" i="87"/>
  <c r="AJ17" i="87"/>
  <c r="AK17" i="87"/>
  <c r="AL17" i="87"/>
  <c r="AM17" i="87"/>
  <c r="AN17" i="87"/>
  <c r="AO17" i="87"/>
  <c r="AP17" i="87"/>
  <c r="AQ17" i="87"/>
  <c r="AR17" i="87"/>
  <c r="AS17" i="87"/>
  <c r="AT17" i="87"/>
  <c r="AU17" i="87"/>
  <c r="AV17" i="87"/>
  <c r="AW17" i="87"/>
  <c r="AX17" i="87"/>
  <c r="AY17" i="87"/>
  <c r="AZ17" i="87"/>
  <c r="BA17" i="87"/>
  <c r="BB17" i="87"/>
  <c r="BC17" i="87"/>
  <c r="BD17" i="87"/>
  <c r="BE17" i="87"/>
  <c r="BF17" i="87"/>
  <c r="BG17" i="87"/>
  <c r="BH17" i="87"/>
  <c r="BI17" i="87"/>
  <c r="BJ17" i="87"/>
  <c r="BK17" i="87"/>
  <c r="BL17" i="87"/>
  <c r="BM17" i="87"/>
  <c r="BN17" i="87"/>
  <c r="BO17" i="87"/>
  <c r="BP17" i="87"/>
  <c r="BQ17" i="87"/>
  <c r="BR17" i="87"/>
  <c r="BS17" i="87"/>
  <c r="BT17" i="87"/>
  <c r="BU17" i="87"/>
  <c r="BV17" i="87"/>
  <c r="BW17" i="87"/>
  <c r="BX17" i="87"/>
  <c r="BY17" i="87"/>
  <c r="BZ17" i="87"/>
  <c r="CA17" i="87"/>
  <c r="CB17" i="87"/>
  <c r="CC17" i="87"/>
  <c r="CD17" i="87"/>
  <c r="CE17" i="87"/>
  <c r="CF17" i="87"/>
  <c r="CG17" i="87"/>
  <c r="CH17" i="87"/>
  <c r="CI17" i="87"/>
  <c r="D18" i="87"/>
  <c r="E18" i="87"/>
  <c r="F18" i="87"/>
  <c r="G18" i="87"/>
  <c r="H18" i="87"/>
  <c r="I18" i="87"/>
  <c r="J18" i="87"/>
  <c r="K18" i="87"/>
  <c r="L18" i="87"/>
  <c r="M18" i="87"/>
  <c r="N18" i="87"/>
  <c r="O18" i="87"/>
  <c r="P18" i="87"/>
  <c r="Q18" i="87"/>
  <c r="R18" i="87"/>
  <c r="S18" i="87"/>
  <c r="T18" i="87"/>
  <c r="U18" i="87"/>
  <c r="V18" i="87"/>
  <c r="W18" i="87"/>
  <c r="X19" i="79"/>
  <c r="X18" i="87"/>
  <c r="Y18" i="87"/>
  <c r="Z18" i="87"/>
  <c r="AA18" i="87"/>
  <c r="AB18" i="87"/>
  <c r="AC18" i="87"/>
  <c r="AD18" i="87"/>
  <c r="AE18" i="87"/>
  <c r="AF18" i="87"/>
  <c r="AG18" i="87"/>
  <c r="AH18" i="87"/>
  <c r="AI18" i="87"/>
  <c r="AJ18" i="87"/>
  <c r="AK18" i="87"/>
  <c r="AL18" i="87"/>
  <c r="AM18" i="87"/>
  <c r="AN18" i="87"/>
  <c r="AO18" i="87"/>
  <c r="AP18" i="87"/>
  <c r="AQ18" i="87"/>
  <c r="AR18" i="87"/>
  <c r="AS18" i="87"/>
  <c r="AT18" i="87"/>
  <c r="AU18" i="87"/>
  <c r="AV18" i="87"/>
  <c r="AW18" i="87"/>
  <c r="AX18" i="87"/>
  <c r="AY18" i="87"/>
  <c r="AZ18" i="87"/>
  <c r="BA18" i="87"/>
  <c r="BB18" i="87"/>
  <c r="BC18" i="87"/>
  <c r="BD18" i="87"/>
  <c r="BE18" i="87"/>
  <c r="BF18" i="87"/>
  <c r="BG18" i="87"/>
  <c r="BH18" i="87"/>
  <c r="BI18" i="87"/>
  <c r="BJ18" i="87"/>
  <c r="BK18" i="87"/>
  <c r="BL18" i="87"/>
  <c r="BM18" i="87"/>
  <c r="BN18" i="87"/>
  <c r="BO18" i="87"/>
  <c r="BP18" i="87"/>
  <c r="BQ18" i="87"/>
  <c r="BR18" i="87"/>
  <c r="BS18" i="87"/>
  <c r="BT18" i="87"/>
  <c r="BU18" i="87"/>
  <c r="BV18" i="87"/>
  <c r="BW18" i="87"/>
  <c r="BX18" i="87"/>
  <c r="BY18" i="87"/>
  <c r="BZ18" i="87"/>
  <c r="CA18" i="87"/>
  <c r="CB18" i="87"/>
  <c r="CC18" i="87"/>
  <c r="CD18" i="87"/>
  <c r="CE18" i="87"/>
  <c r="CF18" i="87"/>
  <c r="CG18" i="87"/>
  <c r="CH18" i="87"/>
  <c r="CI18" i="87"/>
  <c r="D19" i="87"/>
  <c r="E19" i="87"/>
  <c r="F19" i="87"/>
  <c r="G19" i="87"/>
  <c r="H19" i="87"/>
  <c r="I19" i="87"/>
  <c r="J19" i="87"/>
  <c r="K19" i="87"/>
  <c r="L19" i="87"/>
  <c r="M19" i="87"/>
  <c r="N19" i="87"/>
  <c r="O19" i="87"/>
  <c r="P19" i="87"/>
  <c r="Q19" i="87"/>
  <c r="R19" i="87"/>
  <c r="S19" i="87"/>
  <c r="T19" i="87"/>
  <c r="U19" i="87"/>
  <c r="V19" i="87"/>
  <c r="W19" i="87"/>
  <c r="X20" i="79"/>
  <c r="X19" i="87"/>
  <c r="Y19" i="87"/>
  <c r="Z19" i="87"/>
  <c r="AA19" i="87"/>
  <c r="AB19" i="87"/>
  <c r="AC19" i="87"/>
  <c r="AD19" i="87"/>
  <c r="AE19" i="87"/>
  <c r="AF19" i="87"/>
  <c r="AG19" i="87"/>
  <c r="AH19" i="87"/>
  <c r="AI19" i="87"/>
  <c r="AJ19" i="87"/>
  <c r="AK19" i="87"/>
  <c r="AL19" i="87"/>
  <c r="AM19" i="87"/>
  <c r="AN19" i="87"/>
  <c r="AO19" i="87"/>
  <c r="AP19" i="87"/>
  <c r="AQ19" i="87"/>
  <c r="AR19" i="87"/>
  <c r="AS19" i="87"/>
  <c r="AT19" i="87"/>
  <c r="AU19" i="87"/>
  <c r="AV19" i="87"/>
  <c r="AW19" i="87"/>
  <c r="AX19" i="87"/>
  <c r="AY19" i="87"/>
  <c r="AZ19" i="87"/>
  <c r="BA19" i="87"/>
  <c r="BB19" i="87"/>
  <c r="BC19" i="87"/>
  <c r="BD19" i="87"/>
  <c r="BE19" i="87"/>
  <c r="BF19" i="87"/>
  <c r="BG19" i="87"/>
  <c r="BH19" i="87"/>
  <c r="BI19" i="87"/>
  <c r="BJ19" i="87"/>
  <c r="BK19" i="87"/>
  <c r="BL19" i="87"/>
  <c r="BM19" i="87"/>
  <c r="BN19" i="87"/>
  <c r="BO19" i="87"/>
  <c r="BP19" i="87"/>
  <c r="BQ19" i="87"/>
  <c r="BR19" i="87"/>
  <c r="BS19" i="87"/>
  <c r="BT19" i="87"/>
  <c r="BU19" i="87"/>
  <c r="BV19" i="87"/>
  <c r="BW19" i="87"/>
  <c r="BX19" i="87"/>
  <c r="BY19" i="87"/>
  <c r="BZ19" i="87"/>
  <c r="CA19" i="87"/>
  <c r="CB19" i="87"/>
  <c r="CC19" i="87"/>
  <c r="CD19" i="87"/>
  <c r="CE19" i="87"/>
  <c r="CF19" i="87"/>
  <c r="CG19" i="87"/>
  <c r="CH19" i="87"/>
  <c r="CI19" i="87"/>
  <c r="D20" i="87"/>
  <c r="E20" i="87"/>
  <c r="F20" i="87"/>
  <c r="G20" i="87"/>
  <c r="H20" i="87"/>
  <c r="I20" i="87"/>
  <c r="J20" i="87"/>
  <c r="K20" i="87"/>
  <c r="L20" i="87"/>
  <c r="M20" i="87"/>
  <c r="N20" i="87"/>
  <c r="O20" i="87"/>
  <c r="P20" i="87"/>
  <c r="Q20" i="87"/>
  <c r="R20" i="87"/>
  <c r="S20" i="87"/>
  <c r="T20" i="87"/>
  <c r="U20" i="87"/>
  <c r="V20" i="87"/>
  <c r="W20" i="87"/>
  <c r="X21" i="79"/>
  <c r="X20" i="87"/>
  <c r="Y20" i="87"/>
  <c r="Z20" i="87"/>
  <c r="AA20" i="87"/>
  <c r="AB20" i="87"/>
  <c r="AC20" i="87"/>
  <c r="AD20" i="87"/>
  <c r="AE20" i="87"/>
  <c r="AF20" i="87"/>
  <c r="AG20" i="87"/>
  <c r="AH20" i="87"/>
  <c r="AI20" i="87"/>
  <c r="AJ20" i="87"/>
  <c r="AK20" i="87"/>
  <c r="AL20" i="87"/>
  <c r="AM20" i="87"/>
  <c r="AN20" i="87"/>
  <c r="AO20" i="87"/>
  <c r="AP20" i="87"/>
  <c r="AQ20" i="87"/>
  <c r="AR20" i="87"/>
  <c r="AS20" i="87"/>
  <c r="AT20" i="87"/>
  <c r="AU20" i="87"/>
  <c r="AV20" i="87"/>
  <c r="AW20" i="87"/>
  <c r="AX20" i="87"/>
  <c r="AY20" i="87"/>
  <c r="AZ20" i="87"/>
  <c r="BA20" i="87"/>
  <c r="BB20" i="87"/>
  <c r="BC20" i="87"/>
  <c r="BD20" i="87"/>
  <c r="BE20" i="87"/>
  <c r="BF20" i="87"/>
  <c r="BG20" i="87"/>
  <c r="BH20" i="87"/>
  <c r="BI20" i="87"/>
  <c r="BJ20" i="87"/>
  <c r="BK20" i="87"/>
  <c r="BL20" i="87"/>
  <c r="BM20" i="87"/>
  <c r="BN20" i="87"/>
  <c r="BO20" i="87"/>
  <c r="BP20" i="87"/>
  <c r="BQ20" i="87"/>
  <c r="BR20" i="87"/>
  <c r="BS20" i="87"/>
  <c r="BT20" i="87"/>
  <c r="BU20" i="87"/>
  <c r="BV20" i="87"/>
  <c r="BW20" i="87"/>
  <c r="BX20" i="87"/>
  <c r="BY20" i="87"/>
  <c r="BZ20" i="87"/>
  <c r="CA20" i="87"/>
  <c r="CB20" i="87"/>
  <c r="CC20" i="87"/>
  <c r="CD20" i="87"/>
  <c r="CE20" i="87"/>
  <c r="CF20" i="87"/>
  <c r="CG20" i="87"/>
  <c r="CH20" i="87"/>
  <c r="CI20" i="87"/>
  <c r="D21" i="87"/>
  <c r="E21" i="87"/>
  <c r="F21" i="87"/>
  <c r="G21" i="87"/>
  <c r="H21" i="87"/>
  <c r="I21" i="87"/>
  <c r="J21" i="87"/>
  <c r="K21" i="87"/>
  <c r="L21" i="87"/>
  <c r="M21" i="87"/>
  <c r="N21" i="87"/>
  <c r="O21" i="87"/>
  <c r="P21" i="87"/>
  <c r="Q21" i="87"/>
  <c r="R21" i="87"/>
  <c r="S21" i="87"/>
  <c r="T21" i="87"/>
  <c r="U21" i="87"/>
  <c r="V21" i="87"/>
  <c r="W21" i="87"/>
  <c r="X22" i="79"/>
  <c r="X21" i="87"/>
  <c r="Y21" i="87"/>
  <c r="Z21" i="87"/>
  <c r="AA21" i="87"/>
  <c r="AB21" i="87"/>
  <c r="AC21" i="87"/>
  <c r="AD21" i="87"/>
  <c r="AE21" i="87"/>
  <c r="AF21" i="87"/>
  <c r="AG21" i="87"/>
  <c r="AH21" i="87"/>
  <c r="AI21" i="87"/>
  <c r="AJ21" i="87"/>
  <c r="AK21" i="87"/>
  <c r="AL21" i="87"/>
  <c r="AM21" i="87"/>
  <c r="AN21" i="87"/>
  <c r="AO21" i="87"/>
  <c r="AP21" i="87"/>
  <c r="AQ21" i="87"/>
  <c r="AR21" i="87"/>
  <c r="AS21" i="87"/>
  <c r="AT21" i="87"/>
  <c r="AU21" i="87"/>
  <c r="AV21" i="87"/>
  <c r="AW21" i="87"/>
  <c r="AX21" i="87"/>
  <c r="AY21" i="87"/>
  <c r="AZ21" i="87"/>
  <c r="BA21" i="87"/>
  <c r="BB21" i="87"/>
  <c r="BC21" i="87"/>
  <c r="BD21" i="87"/>
  <c r="BE21" i="87"/>
  <c r="BF21" i="87"/>
  <c r="BG21" i="87"/>
  <c r="BH21" i="87"/>
  <c r="BI21" i="87"/>
  <c r="BJ21" i="87"/>
  <c r="BK21" i="87"/>
  <c r="BL21" i="87"/>
  <c r="BM21" i="87"/>
  <c r="BN21" i="87"/>
  <c r="BO21" i="87"/>
  <c r="BP21" i="87"/>
  <c r="BQ21" i="87"/>
  <c r="BR21" i="87"/>
  <c r="BS21" i="87"/>
  <c r="BT21" i="87"/>
  <c r="BU21" i="87"/>
  <c r="BV21" i="87"/>
  <c r="BW21" i="87"/>
  <c r="BX21" i="87"/>
  <c r="BY21" i="87"/>
  <c r="BZ21" i="87"/>
  <c r="CA21" i="87"/>
  <c r="CB21" i="87"/>
  <c r="CC21" i="87"/>
  <c r="CD21" i="87"/>
  <c r="CE21" i="87"/>
  <c r="CF21" i="87"/>
  <c r="CG21" i="87"/>
  <c r="CH21" i="87"/>
  <c r="CI21" i="87"/>
  <c r="D22" i="87"/>
  <c r="E22" i="87"/>
  <c r="F22" i="87"/>
  <c r="G22" i="87"/>
  <c r="H22" i="87"/>
  <c r="I22" i="87"/>
  <c r="J22" i="87"/>
  <c r="K22" i="87"/>
  <c r="L22" i="87"/>
  <c r="M22" i="87"/>
  <c r="N22" i="87"/>
  <c r="O22" i="87"/>
  <c r="P22" i="87"/>
  <c r="Q22" i="87"/>
  <c r="R22" i="87"/>
  <c r="S22" i="87"/>
  <c r="T22" i="87"/>
  <c r="U22" i="87"/>
  <c r="V22" i="87"/>
  <c r="W22" i="87"/>
  <c r="X23" i="79"/>
  <c r="X22" i="87"/>
  <c r="Y22" i="87"/>
  <c r="Z22" i="87"/>
  <c r="AA22" i="87"/>
  <c r="AB22" i="87"/>
  <c r="AC22" i="87"/>
  <c r="AD22" i="87"/>
  <c r="AE22" i="87"/>
  <c r="AF22" i="87"/>
  <c r="AG22" i="87"/>
  <c r="AH22" i="87"/>
  <c r="AI22" i="87"/>
  <c r="AJ22" i="87"/>
  <c r="AK22" i="87"/>
  <c r="AL22" i="87"/>
  <c r="AM22" i="87"/>
  <c r="AN22" i="87"/>
  <c r="AO22" i="87"/>
  <c r="AP22" i="87"/>
  <c r="AQ22" i="87"/>
  <c r="AR22" i="87"/>
  <c r="AS22" i="87"/>
  <c r="AT22" i="87"/>
  <c r="AU22" i="87"/>
  <c r="AV22" i="87"/>
  <c r="AW22" i="87"/>
  <c r="AX22" i="87"/>
  <c r="AY22" i="87"/>
  <c r="AZ22" i="87"/>
  <c r="BA22" i="87"/>
  <c r="BB22" i="87"/>
  <c r="BC22" i="87"/>
  <c r="BD22" i="87"/>
  <c r="BE22" i="87"/>
  <c r="BF22" i="87"/>
  <c r="BG22" i="87"/>
  <c r="BH22" i="87"/>
  <c r="BI22" i="87"/>
  <c r="BJ22" i="87"/>
  <c r="BK22" i="87"/>
  <c r="BL22" i="87"/>
  <c r="BM22" i="87"/>
  <c r="BN22" i="87"/>
  <c r="BO22" i="87"/>
  <c r="BP22" i="87"/>
  <c r="BQ22" i="87"/>
  <c r="BR22" i="87"/>
  <c r="BS22" i="87"/>
  <c r="BT22" i="87"/>
  <c r="BU22" i="87"/>
  <c r="BV22" i="87"/>
  <c r="BW22" i="87"/>
  <c r="BX22" i="87"/>
  <c r="BY22" i="87"/>
  <c r="BZ22" i="87"/>
  <c r="CA22" i="87"/>
  <c r="CB22" i="87"/>
  <c r="CC22" i="87"/>
  <c r="CD22" i="87"/>
  <c r="CE22" i="87"/>
  <c r="CF22" i="87"/>
  <c r="CG22" i="87"/>
  <c r="CH22" i="87"/>
  <c r="CI22" i="87"/>
  <c r="D23" i="87"/>
  <c r="E23" i="87"/>
  <c r="F23" i="87"/>
  <c r="G23" i="87"/>
  <c r="H23" i="87"/>
  <c r="I23" i="87"/>
  <c r="J23" i="87"/>
  <c r="K23" i="87"/>
  <c r="L23" i="87"/>
  <c r="M23" i="87"/>
  <c r="N23" i="87"/>
  <c r="O23" i="87"/>
  <c r="P23" i="87"/>
  <c r="Q23" i="87"/>
  <c r="R23" i="87"/>
  <c r="S23" i="87"/>
  <c r="T23" i="87"/>
  <c r="U23" i="87"/>
  <c r="V23" i="87"/>
  <c r="W23" i="87"/>
  <c r="X24" i="79"/>
  <c r="X23" i="87"/>
  <c r="Y23" i="87"/>
  <c r="Z23" i="87"/>
  <c r="AA23" i="87"/>
  <c r="AB23" i="87"/>
  <c r="AC23" i="87"/>
  <c r="AD23" i="87"/>
  <c r="AE23" i="87"/>
  <c r="AF23" i="87"/>
  <c r="AG23" i="87"/>
  <c r="AH23" i="87"/>
  <c r="AI23" i="87"/>
  <c r="AJ23" i="87"/>
  <c r="AK23" i="87"/>
  <c r="AL23" i="87"/>
  <c r="AM23" i="87"/>
  <c r="AN23" i="87"/>
  <c r="AO23" i="87"/>
  <c r="AP23" i="87"/>
  <c r="AQ23" i="87"/>
  <c r="AR23" i="87"/>
  <c r="AS23" i="87"/>
  <c r="AT23" i="87"/>
  <c r="AU23" i="87"/>
  <c r="AV23" i="87"/>
  <c r="AW23" i="87"/>
  <c r="AX23" i="87"/>
  <c r="AY23" i="87"/>
  <c r="AZ23" i="87"/>
  <c r="BA23" i="87"/>
  <c r="BB23" i="87"/>
  <c r="BC23" i="87"/>
  <c r="BD23" i="87"/>
  <c r="BE23" i="87"/>
  <c r="BF23" i="87"/>
  <c r="BG23" i="87"/>
  <c r="BH23" i="87"/>
  <c r="BI23" i="87"/>
  <c r="BJ23" i="87"/>
  <c r="BK23" i="87"/>
  <c r="BL23" i="87"/>
  <c r="BM23" i="87"/>
  <c r="BN23" i="87"/>
  <c r="BO23" i="87"/>
  <c r="BP23" i="87"/>
  <c r="BQ23" i="87"/>
  <c r="BR23" i="87"/>
  <c r="BS23" i="87"/>
  <c r="BT23" i="87"/>
  <c r="BU23" i="87"/>
  <c r="BV23" i="87"/>
  <c r="BW23" i="87"/>
  <c r="BX23" i="87"/>
  <c r="BY23" i="87"/>
  <c r="BZ23" i="87"/>
  <c r="CA23" i="87"/>
  <c r="CB23" i="87"/>
  <c r="CC23" i="87"/>
  <c r="CD23" i="87"/>
  <c r="CE23" i="87"/>
  <c r="CF23" i="87"/>
  <c r="CG23" i="87"/>
  <c r="CH23" i="87"/>
  <c r="CI23" i="87"/>
  <c r="D24" i="87"/>
  <c r="E24" i="87"/>
  <c r="F24" i="87"/>
  <c r="G24" i="87"/>
  <c r="H24" i="87"/>
  <c r="I24" i="87"/>
  <c r="J24" i="87"/>
  <c r="K24" i="87"/>
  <c r="L24" i="87"/>
  <c r="M24" i="87"/>
  <c r="N24" i="87"/>
  <c r="O24" i="87"/>
  <c r="P24" i="87"/>
  <c r="Q24" i="87"/>
  <c r="R24" i="87"/>
  <c r="S24" i="87"/>
  <c r="T24" i="87"/>
  <c r="U24" i="87"/>
  <c r="V24" i="87"/>
  <c r="W24" i="87"/>
  <c r="X25" i="79"/>
  <c r="X24" i="87"/>
  <c r="Y24" i="87"/>
  <c r="Z24" i="87"/>
  <c r="AA24" i="87"/>
  <c r="AB24" i="87"/>
  <c r="AC24" i="87"/>
  <c r="AD24" i="87"/>
  <c r="AE24" i="87"/>
  <c r="AF24" i="87"/>
  <c r="AG24" i="87"/>
  <c r="AH24" i="87"/>
  <c r="AI24" i="87"/>
  <c r="AJ24" i="87"/>
  <c r="AK24" i="87"/>
  <c r="AL24" i="87"/>
  <c r="AM24" i="87"/>
  <c r="AN24" i="87"/>
  <c r="AO24" i="87"/>
  <c r="AP24" i="87"/>
  <c r="AQ24" i="87"/>
  <c r="AR24" i="87"/>
  <c r="AS24" i="87"/>
  <c r="AT24" i="87"/>
  <c r="AU24" i="87"/>
  <c r="AV24" i="87"/>
  <c r="AW24" i="87"/>
  <c r="AX24" i="87"/>
  <c r="AY24" i="87"/>
  <c r="AZ24" i="87"/>
  <c r="BA24" i="87"/>
  <c r="BB24" i="87"/>
  <c r="BC24" i="87"/>
  <c r="BD24" i="87"/>
  <c r="BE24" i="87"/>
  <c r="BF24" i="87"/>
  <c r="BG24" i="87"/>
  <c r="BH24" i="87"/>
  <c r="BI24" i="87"/>
  <c r="BJ24" i="87"/>
  <c r="BK24" i="87"/>
  <c r="BL24" i="87"/>
  <c r="BM24" i="87"/>
  <c r="BN24" i="87"/>
  <c r="BO24" i="87"/>
  <c r="BP24" i="87"/>
  <c r="BQ24" i="87"/>
  <c r="BR24" i="87"/>
  <c r="BS24" i="87"/>
  <c r="BT24" i="87"/>
  <c r="BU24" i="87"/>
  <c r="BV24" i="87"/>
  <c r="BW24" i="87"/>
  <c r="BX24" i="87"/>
  <c r="BY24" i="87"/>
  <c r="BZ24" i="87"/>
  <c r="CA24" i="87"/>
  <c r="CB24" i="87"/>
  <c r="CC24" i="87"/>
  <c r="CD24" i="87"/>
  <c r="CE24" i="87"/>
  <c r="CF24" i="87"/>
  <c r="CG24" i="87"/>
  <c r="CH24" i="87"/>
  <c r="CI24" i="87"/>
  <c r="D25" i="87"/>
  <c r="E25" i="87"/>
  <c r="F25" i="87"/>
  <c r="G25" i="87"/>
  <c r="H25" i="87"/>
  <c r="I25" i="87"/>
  <c r="J25" i="87"/>
  <c r="K25" i="87"/>
  <c r="L25" i="87"/>
  <c r="M25" i="87"/>
  <c r="N25" i="87"/>
  <c r="O25" i="87"/>
  <c r="P25" i="87"/>
  <c r="Q25" i="87"/>
  <c r="R25" i="87"/>
  <c r="S25" i="87"/>
  <c r="T25" i="87"/>
  <c r="U25" i="87"/>
  <c r="V25" i="87"/>
  <c r="W25" i="87"/>
  <c r="X26" i="79"/>
  <c r="X25" i="87"/>
  <c r="Y25" i="87"/>
  <c r="Z25" i="87"/>
  <c r="AA25" i="87"/>
  <c r="AB25" i="87"/>
  <c r="AC25" i="87"/>
  <c r="AD25" i="87"/>
  <c r="AE25" i="87"/>
  <c r="AF25" i="87"/>
  <c r="AG25" i="87"/>
  <c r="AH25" i="87"/>
  <c r="AI25" i="87"/>
  <c r="AJ25" i="87"/>
  <c r="AK25" i="87"/>
  <c r="AL25" i="87"/>
  <c r="AM25" i="87"/>
  <c r="AN25" i="87"/>
  <c r="AO25" i="87"/>
  <c r="AP25" i="87"/>
  <c r="AQ25" i="87"/>
  <c r="AR25" i="87"/>
  <c r="AS25" i="87"/>
  <c r="AT25" i="87"/>
  <c r="AU25" i="87"/>
  <c r="AV25" i="87"/>
  <c r="AW25" i="87"/>
  <c r="AX25" i="87"/>
  <c r="AY25" i="87"/>
  <c r="AZ25" i="87"/>
  <c r="BA25" i="87"/>
  <c r="BB25" i="87"/>
  <c r="BC25" i="87"/>
  <c r="BD25" i="87"/>
  <c r="BE25" i="87"/>
  <c r="BF25" i="87"/>
  <c r="BG25" i="87"/>
  <c r="BH25" i="87"/>
  <c r="BI25" i="87"/>
  <c r="BJ25" i="87"/>
  <c r="BK25" i="87"/>
  <c r="BL25" i="87"/>
  <c r="BM25" i="87"/>
  <c r="BN25" i="87"/>
  <c r="BO25" i="87"/>
  <c r="BP25" i="87"/>
  <c r="BQ25" i="87"/>
  <c r="BR25" i="87"/>
  <c r="BS25" i="87"/>
  <c r="BT25" i="87"/>
  <c r="BU25" i="87"/>
  <c r="BV25" i="87"/>
  <c r="BW25" i="87"/>
  <c r="BX25" i="87"/>
  <c r="BY25" i="87"/>
  <c r="BZ25" i="87"/>
  <c r="CA25" i="87"/>
  <c r="CB25" i="87"/>
  <c r="CC25" i="87"/>
  <c r="CD25" i="87"/>
  <c r="CE25" i="87"/>
  <c r="CF25" i="87"/>
  <c r="CG25" i="87"/>
  <c r="CH25" i="87"/>
  <c r="CI25" i="87"/>
  <c r="D26" i="87"/>
  <c r="E26" i="87"/>
  <c r="F26" i="87"/>
  <c r="G26" i="87"/>
  <c r="H26" i="87"/>
  <c r="I26" i="87"/>
  <c r="J26" i="87"/>
  <c r="K26" i="87"/>
  <c r="L26" i="87"/>
  <c r="M26" i="87"/>
  <c r="N26" i="87"/>
  <c r="O26" i="87"/>
  <c r="P26" i="87"/>
  <c r="Q26" i="87"/>
  <c r="R26" i="87"/>
  <c r="S26" i="87"/>
  <c r="T26" i="87"/>
  <c r="U26" i="87"/>
  <c r="V26" i="87"/>
  <c r="W26" i="87"/>
  <c r="X27" i="79"/>
  <c r="X26" i="87"/>
  <c r="Y26" i="87"/>
  <c r="Z26" i="87"/>
  <c r="AA26" i="87"/>
  <c r="AB26" i="87"/>
  <c r="AC26" i="87"/>
  <c r="AD26" i="87"/>
  <c r="AE26" i="87"/>
  <c r="AF26" i="87"/>
  <c r="AG26" i="87"/>
  <c r="AH26" i="87"/>
  <c r="AI26" i="87"/>
  <c r="AJ26" i="87"/>
  <c r="AK26" i="87"/>
  <c r="AL26" i="87"/>
  <c r="AM26" i="87"/>
  <c r="AN26" i="87"/>
  <c r="AO26" i="87"/>
  <c r="AP26" i="87"/>
  <c r="AQ26" i="87"/>
  <c r="AR26" i="87"/>
  <c r="AS26" i="87"/>
  <c r="AT26" i="87"/>
  <c r="AU26" i="87"/>
  <c r="AV26" i="87"/>
  <c r="AW26" i="87"/>
  <c r="AX26" i="87"/>
  <c r="AY26" i="87"/>
  <c r="AZ26" i="87"/>
  <c r="BA26" i="87"/>
  <c r="BB26" i="87"/>
  <c r="BC26" i="87"/>
  <c r="BD26" i="87"/>
  <c r="BE26" i="87"/>
  <c r="BF26" i="87"/>
  <c r="BG26" i="87"/>
  <c r="BH26" i="87"/>
  <c r="BI26" i="87"/>
  <c r="BJ26" i="87"/>
  <c r="BK26" i="87"/>
  <c r="BL26" i="87"/>
  <c r="BM26" i="87"/>
  <c r="BN26" i="87"/>
  <c r="BO26" i="87"/>
  <c r="BP26" i="87"/>
  <c r="BQ26" i="87"/>
  <c r="BR26" i="87"/>
  <c r="BS26" i="87"/>
  <c r="BT26" i="87"/>
  <c r="BU26" i="87"/>
  <c r="BV26" i="87"/>
  <c r="BW26" i="87"/>
  <c r="BX26" i="87"/>
  <c r="BY26" i="87"/>
  <c r="BZ26" i="87"/>
  <c r="CA26" i="87"/>
  <c r="CB26" i="87"/>
  <c r="CC26" i="87"/>
  <c r="CD26" i="87"/>
  <c r="CE26" i="87"/>
  <c r="CF26" i="87"/>
  <c r="CG26" i="87"/>
  <c r="CH26" i="87"/>
  <c r="CI26" i="87"/>
  <c r="D27" i="87"/>
  <c r="E27" i="87"/>
  <c r="F27" i="87"/>
  <c r="G27" i="87"/>
  <c r="H27" i="87"/>
  <c r="I27" i="87"/>
  <c r="J27" i="87"/>
  <c r="K27" i="87"/>
  <c r="L27" i="87"/>
  <c r="M27" i="87"/>
  <c r="N27" i="87"/>
  <c r="O27" i="87"/>
  <c r="P27" i="87"/>
  <c r="Q27" i="87"/>
  <c r="R27" i="87"/>
  <c r="S27" i="87"/>
  <c r="T27" i="87"/>
  <c r="U27" i="87"/>
  <c r="V27" i="87"/>
  <c r="W27" i="87"/>
  <c r="X28" i="79"/>
  <c r="X27" i="87"/>
  <c r="Y27" i="87"/>
  <c r="Z27" i="87"/>
  <c r="AA27" i="87"/>
  <c r="AB27" i="87"/>
  <c r="AC27" i="87"/>
  <c r="AD27" i="87"/>
  <c r="AE27" i="87"/>
  <c r="AF27" i="87"/>
  <c r="AG27" i="87"/>
  <c r="AH27" i="87"/>
  <c r="AI27" i="87"/>
  <c r="AJ27" i="87"/>
  <c r="AK27" i="87"/>
  <c r="AL27" i="87"/>
  <c r="AM27" i="87"/>
  <c r="AN27" i="87"/>
  <c r="AO27" i="87"/>
  <c r="AP27" i="87"/>
  <c r="AQ27" i="87"/>
  <c r="AR27" i="87"/>
  <c r="AS27" i="87"/>
  <c r="AT27" i="87"/>
  <c r="AU27" i="87"/>
  <c r="AV27" i="87"/>
  <c r="AW27" i="87"/>
  <c r="AX27" i="87"/>
  <c r="AY27" i="87"/>
  <c r="AZ27" i="87"/>
  <c r="BA27" i="87"/>
  <c r="BB27" i="87"/>
  <c r="BC27" i="87"/>
  <c r="BD27" i="87"/>
  <c r="BE27" i="87"/>
  <c r="BF27" i="87"/>
  <c r="BG27" i="87"/>
  <c r="BH27" i="87"/>
  <c r="BI27" i="87"/>
  <c r="BJ27" i="87"/>
  <c r="BK27" i="87"/>
  <c r="BL27" i="87"/>
  <c r="BM27" i="87"/>
  <c r="BN27" i="87"/>
  <c r="BO27" i="87"/>
  <c r="BP27" i="87"/>
  <c r="BQ27" i="87"/>
  <c r="BR27" i="87"/>
  <c r="BS27" i="87"/>
  <c r="BT27" i="87"/>
  <c r="BU27" i="87"/>
  <c r="BV27" i="87"/>
  <c r="BW27" i="87"/>
  <c r="BX27" i="87"/>
  <c r="BY27" i="87"/>
  <c r="BZ27" i="87"/>
  <c r="CA27" i="87"/>
  <c r="CB27" i="87"/>
  <c r="CC27" i="87"/>
  <c r="CD27" i="87"/>
  <c r="CE27" i="87"/>
  <c r="CF27" i="87"/>
  <c r="CG27" i="87"/>
  <c r="CH27" i="87"/>
  <c r="CI27" i="87"/>
  <c r="D28" i="87"/>
  <c r="E28" i="87"/>
  <c r="F28" i="87"/>
  <c r="G28" i="87"/>
  <c r="H28" i="87"/>
  <c r="I28" i="87"/>
  <c r="J28" i="87"/>
  <c r="K28" i="87"/>
  <c r="L28" i="87"/>
  <c r="M28" i="87"/>
  <c r="N28" i="87"/>
  <c r="O28" i="87"/>
  <c r="P28" i="87"/>
  <c r="Q28" i="87"/>
  <c r="R28" i="87"/>
  <c r="S28" i="87"/>
  <c r="T28" i="87"/>
  <c r="U28" i="87"/>
  <c r="V28" i="87"/>
  <c r="W28" i="87"/>
  <c r="X29" i="79"/>
  <c r="X28" i="87"/>
  <c r="Y28" i="87"/>
  <c r="Z28" i="87"/>
  <c r="AA28" i="87"/>
  <c r="AB28" i="87"/>
  <c r="AC28" i="87"/>
  <c r="AD28" i="87"/>
  <c r="AE28" i="87"/>
  <c r="AF28" i="87"/>
  <c r="AG28" i="87"/>
  <c r="AH28" i="87"/>
  <c r="AI28" i="87"/>
  <c r="AJ28" i="87"/>
  <c r="AK28" i="87"/>
  <c r="AL28" i="87"/>
  <c r="AM28" i="87"/>
  <c r="AN28" i="87"/>
  <c r="AO28" i="87"/>
  <c r="AP28" i="87"/>
  <c r="AQ28" i="87"/>
  <c r="AR28" i="87"/>
  <c r="AS28" i="87"/>
  <c r="AT28" i="87"/>
  <c r="AU28" i="87"/>
  <c r="AV28" i="87"/>
  <c r="AW28" i="87"/>
  <c r="AX28" i="87"/>
  <c r="AY28" i="87"/>
  <c r="AZ28" i="87"/>
  <c r="BA28" i="87"/>
  <c r="BB28" i="87"/>
  <c r="BC28" i="87"/>
  <c r="BD28" i="87"/>
  <c r="BE28" i="87"/>
  <c r="BF28" i="87"/>
  <c r="BG28" i="87"/>
  <c r="BH28" i="87"/>
  <c r="BI28" i="87"/>
  <c r="BJ28" i="87"/>
  <c r="BK28" i="87"/>
  <c r="BL28" i="87"/>
  <c r="BM28" i="87"/>
  <c r="BN28" i="87"/>
  <c r="BO28" i="87"/>
  <c r="BP28" i="87"/>
  <c r="BQ28" i="87"/>
  <c r="BR28" i="87"/>
  <c r="BS28" i="87"/>
  <c r="BT28" i="87"/>
  <c r="BU28" i="87"/>
  <c r="BV28" i="87"/>
  <c r="BW28" i="87"/>
  <c r="BX28" i="87"/>
  <c r="BY28" i="87"/>
  <c r="BZ28" i="87"/>
  <c r="CA28" i="87"/>
  <c r="CB28" i="87"/>
  <c r="CC28" i="87"/>
  <c r="CD28" i="87"/>
  <c r="CE28" i="87"/>
  <c r="CF28" i="87"/>
  <c r="CG28" i="87"/>
  <c r="CH28" i="87"/>
  <c r="CI28" i="87"/>
  <c r="D29" i="87"/>
  <c r="E29" i="87"/>
  <c r="F29" i="87"/>
  <c r="G29" i="87"/>
  <c r="H29" i="87"/>
  <c r="I29" i="87"/>
  <c r="J29" i="87"/>
  <c r="K29" i="87"/>
  <c r="L29" i="87"/>
  <c r="M29" i="87"/>
  <c r="N29" i="87"/>
  <c r="O29" i="87"/>
  <c r="P29" i="87"/>
  <c r="Q29" i="87"/>
  <c r="R29" i="87"/>
  <c r="S29" i="87"/>
  <c r="T29" i="87"/>
  <c r="U29" i="87"/>
  <c r="V29" i="87"/>
  <c r="W29" i="87"/>
  <c r="X30" i="79"/>
  <c r="X29" i="87"/>
  <c r="Y29" i="87"/>
  <c r="Z29" i="87"/>
  <c r="AA29" i="87"/>
  <c r="AB29" i="87"/>
  <c r="AC29" i="87"/>
  <c r="AD29" i="87"/>
  <c r="AE29" i="87"/>
  <c r="AF29" i="87"/>
  <c r="AG29" i="87"/>
  <c r="AH29" i="87"/>
  <c r="AI29" i="87"/>
  <c r="AJ29" i="87"/>
  <c r="AK29" i="87"/>
  <c r="AL29" i="87"/>
  <c r="AM29" i="87"/>
  <c r="AN29" i="87"/>
  <c r="AO29" i="87"/>
  <c r="AP29" i="87"/>
  <c r="AQ29" i="87"/>
  <c r="AR29" i="87"/>
  <c r="AS29" i="87"/>
  <c r="AT29" i="87"/>
  <c r="AU29" i="87"/>
  <c r="AV29" i="87"/>
  <c r="AW29" i="87"/>
  <c r="AX29" i="87"/>
  <c r="AY29" i="87"/>
  <c r="AZ29" i="87"/>
  <c r="BA29" i="87"/>
  <c r="BB29" i="87"/>
  <c r="BC29" i="87"/>
  <c r="BD29" i="87"/>
  <c r="BE29" i="87"/>
  <c r="BF29" i="87"/>
  <c r="BG29" i="87"/>
  <c r="BH29" i="87"/>
  <c r="BI29" i="87"/>
  <c r="BJ29" i="87"/>
  <c r="BK29" i="87"/>
  <c r="BL29" i="87"/>
  <c r="BM29" i="87"/>
  <c r="BN29" i="87"/>
  <c r="BO29" i="87"/>
  <c r="BP29" i="87"/>
  <c r="BQ29" i="87"/>
  <c r="BR29" i="87"/>
  <c r="BS29" i="87"/>
  <c r="BT29" i="87"/>
  <c r="BU29" i="87"/>
  <c r="BV29" i="87"/>
  <c r="BW29" i="87"/>
  <c r="BX29" i="87"/>
  <c r="BY29" i="87"/>
  <c r="BZ29" i="87"/>
  <c r="CA29" i="87"/>
  <c r="CB29" i="87"/>
  <c r="CC29" i="87"/>
  <c r="CD29" i="87"/>
  <c r="CE29" i="87"/>
  <c r="CF29" i="87"/>
  <c r="CG29" i="87"/>
  <c r="CH29" i="87"/>
  <c r="CI29" i="87"/>
  <c r="D30" i="87"/>
  <c r="E30" i="87"/>
  <c r="F30" i="87"/>
  <c r="G30" i="87"/>
  <c r="H30" i="87"/>
  <c r="I30" i="87"/>
  <c r="J30" i="87"/>
  <c r="K30" i="87"/>
  <c r="L30" i="87"/>
  <c r="M30" i="87"/>
  <c r="N30" i="87"/>
  <c r="O30" i="87"/>
  <c r="P30" i="87"/>
  <c r="Q30" i="87"/>
  <c r="R30" i="87"/>
  <c r="S30" i="87"/>
  <c r="T30" i="87"/>
  <c r="U30" i="87"/>
  <c r="V30" i="87"/>
  <c r="W30" i="87"/>
  <c r="X31" i="79"/>
  <c r="X30" i="87"/>
  <c r="Y30" i="87"/>
  <c r="Z30" i="87"/>
  <c r="AA30" i="87"/>
  <c r="AB30" i="87"/>
  <c r="AC30" i="87"/>
  <c r="AD30" i="87"/>
  <c r="AE30" i="87"/>
  <c r="AF30" i="87"/>
  <c r="AG30" i="87"/>
  <c r="AH30" i="87"/>
  <c r="AI30" i="87"/>
  <c r="AJ30" i="87"/>
  <c r="AK30" i="87"/>
  <c r="AL30" i="87"/>
  <c r="AM30" i="87"/>
  <c r="AN30" i="87"/>
  <c r="AO30" i="87"/>
  <c r="AP30" i="87"/>
  <c r="AQ30" i="87"/>
  <c r="AR30" i="87"/>
  <c r="AS30" i="87"/>
  <c r="AT30" i="87"/>
  <c r="AU30" i="87"/>
  <c r="AV30" i="87"/>
  <c r="AW30" i="87"/>
  <c r="AX30" i="87"/>
  <c r="AY30" i="87"/>
  <c r="AZ30" i="87"/>
  <c r="BA30" i="87"/>
  <c r="BB30" i="87"/>
  <c r="BC30" i="87"/>
  <c r="BD30" i="87"/>
  <c r="BE30" i="87"/>
  <c r="BF30" i="87"/>
  <c r="BG30" i="87"/>
  <c r="BH30" i="87"/>
  <c r="BI30" i="87"/>
  <c r="BJ30" i="87"/>
  <c r="BK30" i="87"/>
  <c r="BL30" i="87"/>
  <c r="BM30" i="87"/>
  <c r="BN30" i="87"/>
  <c r="BO30" i="87"/>
  <c r="BP30" i="87"/>
  <c r="BQ30" i="87"/>
  <c r="BR30" i="87"/>
  <c r="BS30" i="87"/>
  <c r="BT30" i="87"/>
  <c r="BU30" i="87"/>
  <c r="BV30" i="87"/>
  <c r="BW30" i="87"/>
  <c r="BX30" i="87"/>
  <c r="BY30" i="87"/>
  <c r="BZ30" i="87"/>
  <c r="CA30" i="87"/>
  <c r="CB30" i="87"/>
  <c r="CC30" i="87"/>
  <c r="CD30" i="87"/>
  <c r="CE30" i="87"/>
  <c r="CF30" i="87"/>
  <c r="CG30" i="87"/>
  <c r="CH30" i="87"/>
  <c r="CI30" i="87"/>
  <c r="D31" i="87"/>
  <c r="E31" i="87"/>
  <c r="F31" i="87"/>
  <c r="G31" i="87"/>
  <c r="H31" i="87"/>
  <c r="I31" i="87"/>
  <c r="J31" i="87"/>
  <c r="K31" i="87"/>
  <c r="L31" i="87"/>
  <c r="M31" i="87"/>
  <c r="N31" i="87"/>
  <c r="O31" i="87"/>
  <c r="P31" i="87"/>
  <c r="Q31" i="87"/>
  <c r="R31" i="87"/>
  <c r="S31" i="87"/>
  <c r="T31" i="87"/>
  <c r="U31" i="87"/>
  <c r="V31" i="87"/>
  <c r="W31" i="87"/>
  <c r="X32" i="79"/>
  <c r="X31" i="87"/>
  <c r="Y31" i="87"/>
  <c r="Z31" i="87"/>
  <c r="AA31" i="87"/>
  <c r="AB31" i="87"/>
  <c r="AC31" i="87"/>
  <c r="AD31" i="87"/>
  <c r="AE31" i="87"/>
  <c r="AF31" i="87"/>
  <c r="AG31" i="87"/>
  <c r="AH31" i="87"/>
  <c r="AI31" i="87"/>
  <c r="AJ31" i="87"/>
  <c r="AK31" i="87"/>
  <c r="AL31" i="87"/>
  <c r="AM31" i="87"/>
  <c r="AN31" i="87"/>
  <c r="AO31" i="87"/>
  <c r="AP31" i="87"/>
  <c r="AQ31" i="87"/>
  <c r="AR31" i="87"/>
  <c r="AS31" i="87"/>
  <c r="AT31" i="87"/>
  <c r="AU31" i="87"/>
  <c r="AV31" i="87"/>
  <c r="AW31" i="87"/>
  <c r="AX31" i="87"/>
  <c r="AY31" i="87"/>
  <c r="AZ31" i="87"/>
  <c r="BA31" i="87"/>
  <c r="BB31" i="87"/>
  <c r="BC31" i="87"/>
  <c r="BD31" i="87"/>
  <c r="BE31" i="87"/>
  <c r="BF31" i="87"/>
  <c r="BG31" i="87"/>
  <c r="BH31" i="87"/>
  <c r="BI31" i="87"/>
  <c r="BJ31" i="87"/>
  <c r="BK31" i="87"/>
  <c r="BL31" i="87"/>
  <c r="BM31" i="87"/>
  <c r="BN31" i="87"/>
  <c r="BO31" i="87"/>
  <c r="BP31" i="87"/>
  <c r="BQ31" i="87"/>
  <c r="BR31" i="87"/>
  <c r="BS31" i="87"/>
  <c r="BT31" i="87"/>
  <c r="BU31" i="87"/>
  <c r="BV31" i="87"/>
  <c r="BW31" i="87"/>
  <c r="BX31" i="87"/>
  <c r="BY31" i="87"/>
  <c r="BZ31" i="87"/>
  <c r="CA31" i="87"/>
  <c r="CB31" i="87"/>
  <c r="CC31" i="87"/>
  <c r="CD31" i="87"/>
  <c r="CE31" i="87"/>
  <c r="CF31" i="87"/>
  <c r="CG31" i="87"/>
  <c r="CH31" i="87"/>
  <c r="CI31" i="87"/>
  <c r="D32" i="87"/>
  <c r="E32" i="87"/>
  <c r="F32" i="87"/>
  <c r="G32" i="87"/>
  <c r="H32" i="87"/>
  <c r="I32" i="87"/>
  <c r="J32" i="87"/>
  <c r="K32" i="87"/>
  <c r="L32" i="87"/>
  <c r="M32" i="87"/>
  <c r="N32" i="87"/>
  <c r="O32" i="87"/>
  <c r="P32" i="87"/>
  <c r="Q32" i="87"/>
  <c r="R32" i="87"/>
  <c r="S32" i="87"/>
  <c r="T32" i="87"/>
  <c r="U32" i="87"/>
  <c r="V32" i="87"/>
  <c r="W32" i="87"/>
  <c r="X33" i="79"/>
  <c r="X32" i="87"/>
  <c r="Y32" i="87"/>
  <c r="Z32" i="87"/>
  <c r="AA32" i="87"/>
  <c r="AB32" i="87"/>
  <c r="AC32" i="87"/>
  <c r="AD32" i="87"/>
  <c r="AE32" i="87"/>
  <c r="AF32" i="87"/>
  <c r="AG32" i="87"/>
  <c r="AH32" i="87"/>
  <c r="AI32" i="87"/>
  <c r="AJ32" i="87"/>
  <c r="AK32" i="87"/>
  <c r="AL32" i="87"/>
  <c r="AM32" i="87"/>
  <c r="AN32" i="87"/>
  <c r="AO32" i="87"/>
  <c r="AP32" i="87"/>
  <c r="AQ32" i="87"/>
  <c r="AR32" i="87"/>
  <c r="AS32" i="87"/>
  <c r="AT32" i="87"/>
  <c r="AU32" i="87"/>
  <c r="AV32" i="87"/>
  <c r="AW32" i="87"/>
  <c r="AX32" i="87"/>
  <c r="AY32" i="87"/>
  <c r="AZ32" i="87"/>
  <c r="BA32" i="87"/>
  <c r="BB32" i="87"/>
  <c r="BC32" i="87"/>
  <c r="BD32" i="87"/>
  <c r="BE32" i="87"/>
  <c r="BF32" i="87"/>
  <c r="BG32" i="87"/>
  <c r="BH32" i="87"/>
  <c r="BI32" i="87"/>
  <c r="BJ32" i="87"/>
  <c r="BK32" i="87"/>
  <c r="BL32" i="87"/>
  <c r="BM32" i="87"/>
  <c r="BN32" i="87"/>
  <c r="BO32" i="87"/>
  <c r="BP32" i="87"/>
  <c r="BQ32" i="87"/>
  <c r="BR32" i="87"/>
  <c r="BS32" i="87"/>
  <c r="BT32" i="87"/>
  <c r="BU32" i="87"/>
  <c r="BV32" i="87"/>
  <c r="BW32" i="87"/>
  <c r="BX32" i="87"/>
  <c r="BY32" i="87"/>
  <c r="BZ32" i="87"/>
  <c r="CA32" i="87"/>
  <c r="CB32" i="87"/>
  <c r="CC32" i="87"/>
  <c r="CD32" i="87"/>
  <c r="CE32" i="87"/>
  <c r="CF32" i="87"/>
  <c r="CG32" i="87"/>
  <c r="CH32" i="87"/>
  <c r="CI32" i="87"/>
  <c r="D33" i="87"/>
  <c r="E33" i="87"/>
  <c r="F33" i="87"/>
  <c r="G33" i="87"/>
  <c r="H33" i="87"/>
  <c r="I33" i="87"/>
  <c r="J33" i="87"/>
  <c r="K33" i="87"/>
  <c r="L33" i="87"/>
  <c r="M33" i="87"/>
  <c r="N33" i="87"/>
  <c r="O33" i="87"/>
  <c r="P33" i="87"/>
  <c r="Q33" i="87"/>
  <c r="R33" i="87"/>
  <c r="S33" i="87"/>
  <c r="T33" i="87"/>
  <c r="U33" i="87"/>
  <c r="V33" i="87"/>
  <c r="W33" i="87"/>
  <c r="X34" i="79"/>
  <c r="X33" i="87"/>
  <c r="Y33" i="87"/>
  <c r="Z33" i="87"/>
  <c r="AA33" i="87"/>
  <c r="AB33" i="87"/>
  <c r="AC33" i="87"/>
  <c r="AD33" i="87"/>
  <c r="AE33" i="87"/>
  <c r="AF33" i="87"/>
  <c r="AG33" i="87"/>
  <c r="AH33" i="87"/>
  <c r="AI33" i="87"/>
  <c r="AJ33" i="87"/>
  <c r="AK33" i="87"/>
  <c r="AL33" i="87"/>
  <c r="AM33" i="87"/>
  <c r="AN33" i="87"/>
  <c r="AO33" i="87"/>
  <c r="AP33" i="87"/>
  <c r="AQ33" i="87"/>
  <c r="AR33" i="87"/>
  <c r="AS33" i="87"/>
  <c r="AT33" i="87"/>
  <c r="AU33" i="87"/>
  <c r="AV33" i="87"/>
  <c r="AW33" i="87"/>
  <c r="AX33" i="87"/>
  <c r="AY33" i="87"/>
  <c r="AZ33" i="87"/>
  <c r="BA33" i="87"/>
  <c r="BB33" i="87"/>
  <c r="BC33" i="87"/>
  <c r="BD33" i="87"/>
  <c r="BE33" i="87"/>
  <c r="BF33" i="87"/>
  <c r="BG33" i="87"/>
  <c r="BH33" i="87"/>
  <c r="BI33" i="87"/>
  <c r="BJ33" i="87"/>
  <c r="BK33" i="87"/>
  <c r="BL33" i="87"/>
  <c r="BM33" i="87"/>
  <c r="BN33" i="87"/>
  <c r="BO33" i="87"/>
  <c r="BP33" i="87"/>
  <c r="BQ33" i="87"/>
  <c r="BR33" i="87"/>
  <c r="BS33" i="87"/>
  <c r="BT33" i="87"/>
  <c r="BU33" i="87"/>
  <c r="BV33" i="87"/>
  <c r="BW33" i="87"/>
  <c r="BX33" i="87"/>
  <c r="BY33" i="87"/>
  <c r="BZ33" i="87"/>
  <c r="CA33" i="87"/>
  <c r="CB33" i="87"/>
  <c r="CC33" i="87"/>
  <c r="CD33" i="87"/>
  <c r="CE33" i="87"/>
  <c r="CF33" i="87"/>
  <c r="CG33" i="87"/>
  <c r="CH33" i="87"/>
  <c r="CI33" i="87"/>
  <c r="D34" i="87"/>
  <c r="E34" i="87"/>
  <c r="F34" i="87"/>
  <c r="G34" i="87"/>
  <c r="H34" i="87"/>
  <c r="I34" i="87"/>
  <c r="J34" i="87"/>
  <c r="K34" i="87"/>
  <c r="L34" i="87"/>
  <c r="M34" i="87"/>
  <c r="N34" i="87"/>
  <c r="O34" i="87"/>
  <c r="P34" i="87"/>
  <c r="Q34" i="87"/>
  <c r="R34" i="87"/>
  <c r="S34" i="87"/>
  <c r="T34" i="87"/>
  <c r="U34" i="87"/>
  <c r="V34" i="87"/>
  <c r="W34" i="87"/>
  <c r="X35" i="79"/>
  <c r="X34" i="87"/>
  <c r="Y34" i="87"/>
  <c r="Z34" i="87"/>
  <c r="AA34" i="87"/>
  <c r="AB34" i="87"/>
  <c r="AC34" i="87"/>
  <c r="AD34" i="87"/>
  <c r="AE34" i="87"/>
  <c r="AF34" i="87"/>
  <c r="AG34" i="87"/>
  <c r="AH34" i="87"/>
  <c r="AI34" i="87"/>
  <c r="AJ34" i="87"/>
  <c r="AK34" i="87"/>
  <c r="AL34" i="87"/>
  <c r="AM34" i="87"/>
  <c r="AN34" i="87"/>
  <c r="AO34" i="87"/>
  <c r="AP34" i="87"/>
  <c r="AQ34" i="87"/>
  <c r="AR34" i="87"/>
  <c r="AS34" i="87"/>
  <c r="AT34" i="87"/>
  <c r="AU34" i="87"/>
  <c r="AV34" i="87"/>
  <c r="AW34" i="87"/>
  <c r="AX34" i="87"/>
  <c r="AY34" i="87"/>
  <c r="AZ34" i="87"/>
  <c r="BA34" i="87"/>
  <c r="BB34" i="87"/>
  <c r="BC34" i="87"/>
  <c r="BD34" i="87"/>
  <c r="BE34" i="87"/>
  <c r="BF34" i="87"/>
  <c r="BG34" i="87"/>
  <c r="BH34" i="87"/>
  <c r="BI34" i="87"/>
  <c r="BJ34" i="87"/>
  <c r="BK34" i="87"/>
  <c r="BL34" i="87"/>
  <c r="BM34" i="87"/>
  <c r="BN34" i="87"/>
  <c r="BO34" i="87"/>
  <c r="BP34" i="87"/>
  <c r="BQ34" i="87"/>
  <c r="BR34" i="87"/>
  <c r="BS34" i="87"/>
  <c r="BT34" i="87"/>
  <c r="BU34" i="87"/>
  <c r="BV34" i="87"/>
  <c r="BW34" i="87"/>
  <c r="BX34" i="87"/>
  <c r="BY34" i="87"/>
  <c r="BZ34" i="87"/>
  <c r="CA34" i="87"/>
  <c r="CB34" i="87"/>
  <c r="CC34" i="87"/>
  <c r="CD34" i="87"/>
  <c r="CE34" i="87"/>
  <c r="CF34" i="87"/>
  <c r="CG34" i="87"/>
  <c r="CH34" i="87"/>
  <c r="CI34" i="87"/>
  <c r="D35" i="87"/>
  <c r="E35" i="87"/>
  <c r="F35" i="87"/>
  <c r="G35" i="87"/>
  <c r="H35" i="87"/>
  <c r="I35" i="87"/>
  <c r="J35" i="87"/>
  <c r="K35" i="87"/>
  <c r="L35" i="87"/>
  <c r="M35" i="87"/>
  <c r="N35" i="87"/>
  <c r="O35" i="87"/>
  <c r="P35" i="87"/>
  <c r="Q35" i="87"/>
  <c r="R35" i="87"/>
  <c r="S35" i="87"/>
  <c r="T35" i="87"/>
  <c r="U35" i="87"/>
  <c r="V35" i="87"/>
  <c r="W35" i="87"/>
  <c r="X36" i="79"/>
  <c r="X35" i="87"/>
  <c r="Y35" i="87"/>
  <c r="Z35" i="87"/>
  <c r="AA35" i="87"/>
  <c r="AB35" i="87"/>
  <c r="AC35" i="87"/>
  <c r="AD35" i="87"/>
  <c r="AE35" i="87"/>
  <c r="AF35" i="87"/>
  <c r="AG35" i="87"/>
  <c r="AH35" i="87"/>
  <c r="AI35" i="87"/>
  <c r="AJ35" i="87"/>
  <c r="AK35" i="87"/>
  <c r="AL35" i="87"/>
  <c r="AM35" i="87"/>
  <c r="AN35" i="87"/>
  <c r="AO35" i="87"/>
  <c r="AP35" i="87"/>
  <c r="AQ35" i="87"/>
  <c r="AR35" i="87"/>
  <c r="AS35" i="87"/>
  <c r="AT35" i="87"/>
  <c r="AU35" i="87"/>
  <c r="AV35" i="87"/>
  <c r="AW35" i="87"/>
  <c r="AX35" i="87"/>
  <c r="AY35" i="87"/>
  <c r="AZ35" i="87"/>
  <c r="BA35" i="87"/>
  <c r="BB35" i="87"/>
  <c r="BC35" i="87"/>
  <c r="BD35" i="87"/>
  <c r="BE35" i="87"/>
  <c r="BF35" i="87"/>
  <c r="BG35" i="87"/>
  <c r="BH35" i="87"/>
  <c r="BI35" i="87"/>
  <c r="BJ35" i="87"/>
  <c r="BK35" i="87"/>
  <c r="BL35" i="87"/>
  <c r="BM35" i="87"/>
  <c r="BN35" i="87"/>
  <c r="BO35" i="87"/>
  <c r="BP35" i="87"/>
  <c r="BQ35" i="87"/>
  <c r="BR35" i="87"/>
  <c r="BS35" i="87"/>
  <c r="BT35" i="87"/>
  <c r="BU35" i="87"/>
  <c r="BV35" i="87"/>
  <c r="BW35" i="87"/>
  <c r="BX35" i="87"/>
  <c r="BY35" i="87"/>
  <c r="BZ35" i="87"/>
  <c r="CA35" i="87"/>
  <c r="CB35" i="87"/>
  <c r="CC35" i="87"/>
  <c r="CD35" i="87"/>
  <c r="CE35" i="87"/>
  <c r="CF35" i="87"/>
  <c r="CG35" i="87"/>
  <c r="CH35" i="87"/>
  <c r="CI35" i="87"/>
  <c r="D36" i="87"/>
  <c r="E36" i="87"/>
  <c r="F36" i="87"/>
  <c r="G36" i="87"/>
  <c r="H36" i="87"/>
  <c r="I36" i="87"/>
  <c r="J36" i="87"/>
  <c r="K36" i="87"/>
  <c r="L36" i="87"/>
  <c r="M36" i="87"/>
  <c r="N36" i="87"/>
  <c r="O36" i="87"/>
  <c r="P36" i="87"/>
  <c r="Q36" i="87"/>
  <c r="R36" i="87"/>
  <c r="S36" i="87"/>
  <c r="T36" i="87"/>
  <c r="U36" i="87"/>
  <c r="V36" i="87"/>
  <c r="W36" i="87"/>
  <c r="X37" i="79"/>
  <c r="X36" i="87"/>
  <c r="Y36" i="87"/>
  <c r="Z36" i="87"/>
  <c r="AA36" i="87"/>
  <c r="AB36" i="87"/>
  <c r="AC36" i="87"/>
  <c r="AD36" i="87"/>
  <c r="AE36" i="87"/>
  <c r="AF36" i="87"/>
  <c r="AG36" i="87"/>
  <c r="AH36" i="87"/>
  <c r="AI36" i="87"/>
  <c r="AJ36" i="87"/>
  <c r="AK36" i="87"/>
  <c r="AL36" i="87"/>
  <c r="AM36" i="87"/>
  <c r="AN36" i="87"/>
  <c r="AO36" i="87"/>
  <c r="AP36" i="87"/>
  <c r="AQ36" i="87"/>
  <c r="AR36" i="87"/>
  <c r="AS36" i="87"/>
  <c r="AT36" i="87"/>
  <c r="AU36" i="87"/>
  <c r="AV36" i="87"/>
  <c r="AW36" i="87"/>
  <c r="AX36" i="87"/>
  <c r="AY36" i="87"/>
  <c r="AZ36" i="87"/>
  <c r="BA36" i="87"/>
  <c r="BB36" i="87"/>
  <c r="BC36" i="87"/>
  <c r="BD36" i="87"/>
  <c r="BE36" i="87"/>
  <c r="BF36" i="87"/>
  <c r="BG36" i="87"/>
  <c r="BH36" i="87"/>
  <c r="BI36" i="87"/>
  <c r="BJ36" i="87"/>
  <c r="BK36" i="87"/>
  <c r="BL36" i="87"/>
  <c r="BM36" i="87"/>
  <c r="BN36" i="87"/>
  <c r="BO36" i="87"/>
  <c r="BP36" i="87"/>
  <c r="BQ36" i="87"/>
  <c r="BR36" i="87"/>
  <c r="BS36" i="87"/>
  <c r="BT36" i="87"/>
  <c r="BU36" i="87"/>
  <c r="BV36" i="87"/>
  <c r="BW36" i="87"/>
  <c r="BX36" i="87"/>
  <c r="BY36" i="87"/>
  <c r="BZ36" i="87"/>
  <c r="CA36" i="87"/>
  <c r="CB36" i="87"/>
  <c r="CC36" i="87"/>
  <c r="CD36" i="87"/>
  <c r="CE36" i="87"/>
  <c r="CF36" i="87"/>
  <c r="CG36" i="87"/>
  <c r="CH36" i="87"/>
  <c r="CI36" i="87"/>
  <c r="D4" i="87"/>
  <c r="E4" i="87"/>
  <c r="F4" i="87"/>
  <c r="G4" i="87"/>
  <c r="H4" i="87"/>
  <c r="I4" i="87"/>
  <c r="J4" i="87"/>
  <c r="K4" i="87"/>
  <c r="L4" i="87"/>
  <c r="M4" i="87"/>
  <c r="N4" i="87"/>
  <c r="O4" i="87"/>
  <c r="P4" i="87"/>
  <c r="Q4" i="87"/>
  <c r="R4" i="87"/>
  <c r="S4" i="87"/>
  <c r="T4" i="87"/>
  <c r="U4" i="87"/>
  <c r="V4" i="87"/>
  <c r="W4" i="87"/>
  <c r="X5" i="79"/>
  <c r="X4" i="87"/>
  <c r="Y4" i="87"/>
  <c r="Z4" i="87"/>
  <c r="AA4" i="87"/>
  <c r="AB4" i="87"/>
  <c r="AC4" i="87"/>
  <c r="AD4" i="87"/>
  <c r="AE4" i="87"/>
  <c r="AF4" i="87"/>
  <c r="AG4" i="87"/>
  <c r="AH4" i="87"/>
  <c r="AI4" i="87"/>
  <c r="AJ4" i="87"/>
  <c r="AK4" i="87"/>
  <c r="AL4" i="87"/>
  <c r="AM4" i="87"/>
  <c r="AN4" i="87"/>
  <c r="AO4" i="87"/>
  <c r="AP4" i="87"/>
  <c r="AQ4" i="87"/>
  <c r="AR4" i="87"/>
  <c r="AS4" i="87"/>
  <c r="AT4" i="87"/>
  <c r="AU4" i="87"/>
  <c r="AV4" i="87"/>
  <c r="AW4" i="87"/>
  <c r="AX4" i="87"/>
  <c r="AY4" i="87"/>
  <c r="AZ4" i="87"/>
  <c r="BA4" i="87"/>
  <c r="BB4" i="87"/>
  <c r="BC4" i="87"/>
  <c r="BD4" i="87"/>
  <c r="BE4" i="87"/>
  <c r="BF4" i="87"/>
  <c r="BG4" i="87"/>
  <c r="BH4" i="87"/>
  <c r="BI4" i="87"/>
  <c r="BJ4" i="87"/>
  <c r="BK4" i="87"/>
  <c r="BL4" i="87"/>
  <c r="BM4" i="87"/>
  <c r="BN4" i="87"/>
  <c r="BO4" i="87"/>
  <c r="BP4" i="87"/>
  <c r="BQ4" i="87"/>
  <c r="BR4" i="87"/>
  <c r="BS4" i="87"/>
  <c r="BT4" i="87"/>
  <c r="BU4" i="87"/>
  <c r="BV4" i="87"/>
  <c r="BW4" i="87"/>
  <c r="BX4" i="87"/>
  <c r="BY4" i="87"/>
  <c r="BZ4" i="87"/>
  <c r="CA4" i="87"/>
  <c r="CB4" i="87"/>
  <c r="CC4" i="87"/>
  <c r="CD4" i="87"/>
  <c r="CE4" i="87"/>
  <c r="CF4" i="87"/>
  <c r="CG4" i="87"/>
  <c r="CH4" i="87"/>
  <c r="CI4" i="87"/>
  <c r="K5" i="86"/>
  <c r="L5" i="86"/>
  <c r="M5" i="86"/>
  <c r="N5" i="86"/>
  <c r="O5" i="86"/>
  <c r="P5" i="86"/>
  <c r="Q5" i="86"/>
  <c r="R5" i="86"/>
  <c r="S5" i="86"/>
  <c r="T5" i="86"/>
  <c r="U5" i="86"/>
  <c r="V5" i="86"/>
  <c r="W5" i="86"/>
  <c r="X5" i="86"/>
  <c r="Y5" i="86"/>
  <c r="Z5" i="86"/>
  <c r="AA5" i="86"/>
  <c r="AB5" i="86"/>
  <c r="AC5" i="86"/>
  <c r="AD5" i="86"/>
  <c r="AE5" i="86"/>
  <c r="AF5" i="86"/>
  <c r="AG5" i="86"/>
  <c r="AH5" i="86"/>
  <c r="AI5" i="86"/>
  <c r="AJ5" i="86"/>
  <c r="AK5" i="86"/>
  <c r="AL5" i="86"/>
  <c r="AM5" i="86"/>
  <c r="AN5" i="86"/>
  <c r="AO5" i="86"/>
  <c r="AP5" i="86"/>
  <c r="AQ5" i="86"/>
  <c r="AR5" i="86"/>
  <c r="AS5" i="86"/>
  <c r="AT5" i="86"/>
  <c r="AU5" i="86"/>
  <c r="AV5" i="86"/>
  <c r="AW5" i="86"/>
  <c r="AX5" i="86"/>
  <c r="AY5" i="86"/>
  <c r="AZ5" i="86"/>
  <c r="BA5" i="86"/>
  <c r="BB5" i="86"/>
  <c r="BC5" i="86"/>
  <c r="BD5" i="86"/>
  <c r="BE5" i="86"/>
  <c r="BF5" i="86"/>
  <c r="BG5" i="86"/>
  <c r="BH5" i="86"/>
  <c r="BI5" i="86"/>
  <c r="BJ5" i="86"/>
  <c r="BK5" i="86"/>
  <c r="BL5" i="86"/>
  <c r="BM5" i="86"/>
  <c r="BN5" i="86"/>
  <c r="BO5" i="86"/>
  <c r="BP5" i="86"/>
  <c r="BQ5" i="86"/>
  <c r="BR5" i="86"/>
  <c r="BS5" i="86"/>
  <c r="BT5" i="86"/>
  <c r="BU5" i="86"/>
  <c r="BV5" i="86"/>
  <c r="BW5" i="86"/>
  <c r="BX5" i="86"/>
  <c r="BY5" i="86"/>
  <c r="BZ5" i="86"/>
  <c r="CA5" i="86"/>
  <c r="CB5" i="86"/>
  <c r="CC5" i="86"/>
  <c r="CD5" i="86"/>
  <c r="CE5" i="86"/>
  <c r="CF5" i="86"/>
  <c r="CG5" i="86"/>
  <c r="D5" i="86"/>
  <c r="E5" i="86"/>
  <c r="F5" i="86"/>
  <c r="G5" i="86"/>
  <c r="H5" i="86"/>
  <c r="I5" i="86"/>
  <c r="J5" i="86"/>
  <c r="CL5" i="86"/>
  <c r="K6" i="86"/>
  <c r="L6" i="86"/>
  <c r="M6" i="86"/>
  <c r="N6" i="86"/>
  <c r="O6" i="86"/>
  <c r="P6" i="86"/>
  <c r="Q6" i="86"/>
  <c r="R6" i="86"/>
  <c r="S6" i="86"/>
  <c r="T6" i="86"/>
  <c r="U6" i="86"/>
  <c r="V6" i="86"/>
  <c r="W6" i="86"/>
  <c r="X6" i="86"/>
  <c r="Y6" i="86"/>
  <c r="Z6" i="86"/>
  <c r="AA6" i="86"/>
  <c r="AB6" i="86"/>
  <c r="AC6" i="86"/>
  <c r="AD6" i="86"/>
  <c r="AE6" i="86"/>
  <c r="AF6" i="86"/>
  <c r="AG6" i="86"/>
  <c r="AH6" i="86"/>
  <c r="AI6" i="86"/>
  <c r="AJ6" i="86"/>
  <c r="AK6" i="86"/>
  <c r="AL6" i="86"/>
  <c r="AM6" i="86"/>
  <c r="AN6" i="86"/>
  <c r="AO6" i="86"/>
  <c r="AP6" i="86"/>
  <c r="AQ6" i="86"/>
  <c r="AR6" i="86"/>
  <c r="AS6" i="86"/>
  <c r="AT6" i="86"/>
  <c r="AU6" i="86"/>
  <c r="AV6" i="86"/>
  <c r="AW6" i="86"/>
  <c r="AX6" i="86"/>
  <c r="AY6" i="86"/>
  <c r="AZ6" i="86"/>
  <c r="BA6" i="86"/>
  <c r="BB6" i="86"/>
  <c r="BC6" i="86"/>
  <c r="BD6" i="86"/>
  <c r="BE6" i="86"/>
  <c r="BF6" i="86"/>
  <c r="BG6" i="86"/>
  <c r="BH6" i="86"/>
  <c r="BI6" i="86"/>
  <c r="BJ6" i="86"/>
  <c r="BK6" i="86"/>
  <c r="BL6" i="86"/>
  <c r="BM6" i="86"/>
  <c r="BN6" i="86"/>
  <c r="BO6" i="86"/>
  <c r="BP6" i="86"/>
  <c r="BQ6" i="86"/>
  <c r="BR6" i="86"/>
  <c r="BS6" i="86"/>
  <c r="BT6" i="86"/>
  <c r="BU6" i="86"/>
  <c r="BV6" i="86"/>
  <c r="BW6" i="86"/>
  <c r="BX6" i="86"/>
  <c r="BY6" i="86"/>
  <c r="BZ6" i="86"/>
  <c r="CA6" i="86"/>
  <c r="CB6" i="86"/>
  <c r="CC6" i="86"/>
  <c r="CD6" i="86"/>
  <c r="CE6" i="86"/>
  <c r="CF6" i="86"/>
  <c r="CG6" i="86"/>
  <c r="D6" i="86"/>
  <c r="E6" i="86"/>
  <c r="F6" i="86"/>
  <c r="G6" i="86"/>
  <c r="H6" i="86"/>
  <c r="I6" i="86"/>
  <c r="J6" i="86"/>
  <c r="CL6" i="86"/>
  <c r="K7" i="86"/>
  <c r="L7" i="86"/>
  <c r="M7" i="86"/>
  <c r="N7" i="86"/>
  <c r="O7" i="86"/>
  <c r="P7" i="86"/>
  <c r="Q7" i="86"/>
  <c r="R7" i="86"/>
  <c r="S7" i="86"/>
  <c r="T7" i="86"/>
  <c r="U7" i="86"/>
  <c r="V7" i="86"/>
  <c r="W7" i="86"/>
  <c r="X7" i="86"/>
  <c r="Y7" i="86"/>
  <c r="Z7" i="86"/>
  <c r="AA7" i="86"/>
  <c r="AB7" i="86"/>
  <c r="AC7" i="86"/>
  <c r="AD7" i="86"/>
  <c r="AE7" i="86"/>
  <c r="AF7" i="86"/>
  <c r="AG7" i="86"/>
  <c r="AH7" i="86"/>
  <c r="AI7" i="86"/>
  <c r="AJ7" i="86"/>
  <c r="AK7" i="86"/>
  <c r="AL7" i="86"/>
  <c r="AM7" i="86"/>
  <c r="AN7" i="86"/>
  <c r="AO7" i="86"/>
  <c r="AP7" i="86"/>
  <c r="AQ7" i="86"/>
  <c r="AR7" i="86"/>
  <c r="AS7" i="86"/>
  <c r="AT7" i="86"/>
  <c r="AU7" i="86"/>
  <c r="AV7" i="86"/>
  <c r="AW7" i="86"/>
  <c r="AX7" i="86"/>
  <c r="AY7" i="86"/>
  <c r="AZ7" i="86"/>
  <c r="BA7" i="86"/>
  <c r="BB7" i="86"/>
  <c r="BC7" i="86"/>
  <c r="BD7" i="86"/>
  <c r="BE7" i="86"/>
  <c r="BF7" i="86"/>
  <c r="BG7" i="86"/>
  <c r="BH7" i="86"/>
  <c r="BI7" i="86"/>
  <c r="BJ7" i="86"/>
  <c r="BK7" i="86"/>
  <c r="BL7" i="86"/>
  <c r="BM7" i="86"/>
  <c r="BN7" i="86"/>
  <c r="BO7" i="86"/>
  <c r="BP7" i="86"/>
  <c r="BQ7" i="86"/>
  <c r="BR7" i="86"/>
  <c r="BS7" i="86"/>
  <c r="BT7" i="86"/>
  <c r="BU7" i="86"/>
  <c r="BV7" i="86"/>
  <c r="BW7" i="86"/>
  <c r="BX7" i="86"/>
  <c r="BY7" i="86"/>
  <c r="BZ7" i="86"/>
  <c r="CA7" i="86"/>
  <c r="CB7" i="86"/>
  <c r="CC7" i="86"/>
  <c r="CD7" i="86"/>
  <c r="CE7" i="86"/>
  <c r="CF7" i="86"/>
  <c r="CG7" i="86"/>
  <c r="D7" i="86"/>
  <c r="E7" i="86"/>
  <c r="F7" i="86"/>
  <c r="G7" i="86"/>
  <c r="H7" i="86"/>
  <c r="I7" i="86"/>
  <c r="J7" i="86"/>
  <c r="CL7" i="86"/>
  <c r="K8" i="86"/>
  <c r="L8" i="86"/>
  <c r="M8" i="86"/>
  <c r="N8" i="86"/>
  <c r="O8" i="86"/>
  <c r="P8" i="86"/>
  <c r="Q8" i="86"/>
  <c r="R8" i="86"/>
  <c r="S8" i="86"/>
  <c r="T8" i="86"/>
  <c r="U8" i="86"/>
  <c r="V8" i="86"/>
  <c r="W8" i="86"/>
  <c r="X8" i="86"/>
  <c r="Y8" i="86"/>
  <c r="Z8" i="86"/>
  <c r="AA8" i="86"/>
  <c r="AB8" i="86"/>
  <c r="AC8" i="86"/>
  <c r="AD8" i="86"/>
  <c r="AE8" i="86"/>
  <c r="AF8" i="86"/>
  <c r="AG8" i="86"/>
  <c r="AH8" i="86"/>
  <c r="AI8" i="86"/>
  <c r="AJ8" i="86"/>
  <c r="AK8" i="86"/>
  <c r="AL8" i="86"/>
  <c r="AM8" i="86"/>
  <c r="AN8" i="86"/>
  <c r="AO8" i="86"/>
  <c r="AP8" i="86"/>
  <c r="AQ8" i="86"/>
  <c r="AR8" i="86"/>
  <c r="AS8" i="86"/>
  <c r="AT8" i="86"/>
  <c r="AU8" i="86"/>
  <c r="AV8" i="86"/>
  <c r="AW8" i="86"/>
  <c r="AX8" i="86"/>
  <c r="AY8" i="86"/>
  <c r="AZ8" i="86"/>
  <c r="BA8" i="86"/>
  <c r="BB8" i="86"/>
  <c r="BC8" i="86"/>
  <c r="BD8" i="86"/>
  <c r="BE8" i="86"/>
  <c r="BF8" i="86"/>
  <c r="BG8" i="86"/>
  <c r="BH8" i="86"/>
  <c r="BI8" i="86"/>
  <c r="BJ8" i="86"/>
  <c r="BK8" i="86"/>
  <c r="BL8" i="86"/>
  <c r="BM8" i="86"/>
  <c r="BN8" i="86"/>
  <c r="BO8" i="86"/>
  <c r="BP8" i="86"/>
  <c r="BQ8" i="86"/>
  <c r="BR8" i="86"/>
  <c r="BS8" i="86"/>
  <c r="BT8" i="86"/>
  <c r="BU8" i="86"/>
  <c r="BV8" i="86"/>
  <c r="BW8" i="86"/>
  <c r="BX8" i="86"/>
  <c r="BY8" i="86"/>
  <c r="BZ8" i="86"/>
  <c r="CA8" i="86"/>
  <c r="CB8" i="86"/>
  <c r="CC8" i="86"/>
  <c r="CD8" i="86"/>
  <c r="CE8" i="86"/>
  <c r="CF8" i="86"/>
  <c r="CG8" i="86"/>
  <c r="D8" i="86"/>
  <c r="E8" i="86"/>
  <c r="F8" i="86"/>
  <c r="G8" i="86"/>
  <c r="H8" i="86"/>
  <c r="I8" i="86"/>
  <c r="J8" i="86"/>
  <c r="CL8" i="86"/>
  <c r="K9" i="86"/>
  <c r="L9" i="86"/>
  <c r="M9" i="86"/>
  <c r="N9" i="86"/>
  <c r="O9" i="86"/>
  <c r="P9" i="86"/>
  <c r="Q9" i="86"/>
  <c r="R9" i="86"/>
  <c r="S9" i="86"/>
  <c r="T9" i="86"/>
  <c r="U9" i="86"/>
  <c r="V9" i="86"/>
  <c r="W9" i="86"/>
  <c r="X9" i="86"/>
  <c r="Y9" i="86"/>
  <c r="Z9" i="86"/>
  <c r="AA9" i="86"/>
  <c r="AB9" i="86"/>
  <c r="AC9" i="86"/>
  <c r="AD9" i="86"/>
  <c r="AE9" i="86"/>
  <c r="AF9" i="86"/>
  <c r="AG9" i="86"/>
  <c r="AH9" i="86"/>
  <c r="AI9" i="86"/>
  <c r="AJ9" i="86"/>
  <c r="AK9" i="86"/>
  <c r="AL9" i="86"/>
  <c r="AM9" i="86"/>
  <c r="AN9" i="86"/>
  <c r="AO9" i="86"/>
  <c r="AP9" i="86"/>
  <c r="AQ9" i="86"/>
  <c r="AR9" i="86"/>
  <c r="AS9" i="86"/>
  <c r="AT9" i="86"/>
  <c r="AU9" i="86"/>
  <c r="AV9" i="86"/>
  <c r="AW9" i="86"/>
  <c r="AX9" i="86"/>
  <c r="AY9" i="86"/>
  <c r="AZ9" i="86"/>
  <c r="BA9" i="86"/>
  <c r="BB9" i="86"/>
  <c r="BC9" i="86"/>
  <c r="BD9" i="86"/>
  <c r="BE9" i="86"/>
  <c r="BF9" i="86"/>
  <c r="BG9" i="86"/>
  <c r="BH9" i="86"/>
  <c r="BI9" i="86"/>
  <c r="BJ9" i="86"/>
  <c r="BK9" i="86"/>
  <c r="BL9" i="86"/>
  <c r="BM9" i="86"/>
  <c r="BN9" i="86"/>
  <c r="BO9" i="86"/>
  <c r="BP9" i="86"/>
  <c r="BQ9" i="86"/>
  <c r="BR9" i="86"/>
  <c r="BS9" i="86"/>
  <c r="BT9" i="86"/>
  <c r="BU9" i="86"/>
  <c r="BV9" i="86"/>
  <c r="BW9" i="86"/>
  <c r="BX9" i="86"/>
  <c r="BY9" i="86"/>
  <c r="BZ9" i="86"/>
  <c r="CA9" i="86"/>
  <c r="CB9" i="86"/>
  <c r="CC9" i="86"/>
  <c r="CD9" i="86"/>
  <c r="CE9" i="86"/>
  <c r="CF9" i="86"/>
  <c r="CG9" i="86"/>
  <c r="D9" i="86"/>
  <c r="E9" i="86"/>
  <c r="F9" i="86"/>
  <c r="G9" i="86"/>
  <c r="H9" i="86"/>
  <c r="I9" i="86"/>
  <c r="J9" i="86"/>
  <c r="CL9" i="86"/>
  <c r="K10" i="86"/>
  <c r="L10" i="86"/>
  <c r="M10" i="86"/>
  <c r="N10" i="86"/>
  <c r="O10" i="86"/>
  <c r="P10" i="86"/>
  <c r="Q10" i="86"/>
  <c r="R10" i="86"/>
  <c r="S10" i="86"/>
  <c r="T10" i="86"/>
  <c r="U10" i="86"/>
  <c r="V10" i="86"/>
  <c r="W10" i="86"/>
  <c r="X10" i="86"/>
  <c r="Y10" i="86"/>
  <c r="Z10" i="86"/>
  <c r="AA10" i="86"/>
  <c r="AB10" i="86"/>
  <c r="AC10" i="86"/>
  <c r="AD10" i="86"/>
  <c r="AE10" i="86"/>
  <c r="AF10" i="86"/>
  <c r="AG10" i="86"/>
  <c r="AH10" i="86"/>
  <c r="AI10" i="86"/>
  <c r="AJ10" i="86"/>
  <c r="AK10" i="86"/>
  <c r="AL10" i="86"/>
  <c r="AM10" i="86"/>
  <c r="AN10" i="86"/>
  <c r="AO10" i="86"/>
  <c r="AP10" i="86"/>
  <c r="AQ10" i="86"/>
  <c r="AR10" i="86"/>
  <c r="AS10" i="86"/>
  <c r="AT10" i="86"/>
  <c r="AU10" i="86"/>
  <c r="AV10" i="86"/>
  <c r="AW10" i="86"/>
  <c r="AX10" i="86"/>
  <c r="AY10" i="86"/>
  <c r="AZ10" i="86"/>
  <c r="BA10" i="86"/>
  <c r="BB10" i="86"/>
  <c r="BC10" i="86"/>
  <c r="BD10" i="86"/>
  <c r="BE10" i="86"/>
  <c r="BF10" i="86"/>
  <c r="BG10" i="86"/>
  <c r="BH10" i="86"/>
  <c r="BI10" i="86"/>
  <c r="BJ10" i="86"/>
  <c r="BK10" i="86"/>
  <c r="BL10" i="86"/>
  <c r="BM10" i="86"/>
  <c r="BN10" i="86"/>
  <c r="BO10" i="86"/>
  <c r="BP10" i="86"/>
  <c r="BQ10" i="86"/>
  <c r="BR10" i="86"/>
  <c r="BS10" i="86"/>
  <c r="BT10" i="86"/>
  <c r="BU10" i="86"/>
  <c r="BV10" i="86"/>
  <c r="BW10" i="86"/>
  <c r="BX10" i="86"/>
  <c r="BY10" i="86"/>
  <c r="BZ10" i="86"/>
  <c r="CA10" i="86"/>
  <c r="CB10" i="86"/>
  <c r="CC10" i="86"/>
  <c r="CD10" i="86"/>
  <c r="CE10" i="86"/>
  <c r="CF10" i="86"/>
  <c r="CG10" i="86"/>
  <c r="D10" i="86"/>
  <c r="E10" i="86"/>
  <c r="F10" i="86"/>
  <c r="G10" i="86"/>
  <c r="H10" i="86"/>
  <c r="I10" i="86"/>
  <c r="J10" i="86"/>
  <c r="CL10" i="86"/>
  <c r="K11" i="86"/>
  <c r="L11" i="86"/>
  <c r="M11" i="86"/>
  <c r="N11" i="86"/>
  <c r="O11" i="86"/>
  <c r="P11" i="86"/>
  <c r="Q11" i="86"/>
  <c r="R11" i="86"/>
  <c r="S11" i="86"/>
  <c r="T11" i="86"/>
  <c r="U11" i="86"/>
  <c r="V11" i="86"/>
  <c r="W11" i="86"/>
  <c r="X11" i="86"/>
  <c r="Y11" i="86"/>
  <c r="Z11" i="86"/>
  <c r="AA11" i="86"/>
  <c r="AB11" i="86"/>
  <c r="AC11" i="86"/>
  <c r="AD11" i="86"/>
  <c r="AE11" i="86"/>
  <c r="AF11" i="86"/>
  <c r="AG11" i="86"/>
  <c r="AH11" i="86"/>
  <c r="AI11" i="86"/>
  <c r="AJ11" i="86"/>
  <c r="AK11" i="86"/>
  <c r="AL11" i="86"/>
  <c r="AM11" i="86"/>
  <c r="AN11" i="86"/>
  <c r="AO11" i="86"/>
  <c r="AP11" i="86"/>
  <c r="AQ11" i="86"/>
  <c r="AR11" i="86"/>
  <c r="AS11" i="86"/>
  <c r="AT11" i="86"/>
  <c r="AU11" i="86"/>
  <c r="AV11" i="86"/>
  <c r="AW11" i="86"/>
  <c r="AX11" i="86"/>
  <c r="AY11" i="86"/>
  <c r="AZ11" i="86"/>
  <c r="BA11" i="86"/>
  <c r="BB11" i="86"/>
  <c r="BC11" i="86"/>
  <c r="BD11" i="86"/>
  <c r="BE11" i="86"/>
  <c r="BF11" i="86"/>
  <c r="BG11" i="86"/>
  <c r="BH11" i="86"/>
  <c r="BI11" i="86"/>
  <c r="BJ11" i="86"/>
  <c r="BK11" i="86"/>
  <c r="BL11" i="86"/>
  <c r="BM11" i="86"/>
  <c r="BN11" i="86"/>
  <c r="BO11" i="86"/>
  <c r="BP11" i="86"/>
  <c r="BQ11" i="86"/>
  <c r="BR11" i="86"/>
  <c r="BS11" i="86"/>
  <c r="BT11" i="86"/>
  <c r="BU11" i="86"/>
  <c r="BV11" i="86"/>
  <c r="BW11" i="86"/>
  <c r="BX11" i="86"/>
  <c r="BY11" i="86"/>
  <c r="BZ11" i="86"/>
  <c r="CA11" i="86"/>
  <c r="CB11" i="86"/>
  <c r="CC11" i="86"/>
  <c r="CD11" i="86"/>
  <c r="CE11" i="86"/>
  <c r="CF11" i="86"/>
  <c r="CG11" i="86"/>
  <c r="D11" i="86"/>
  <c r="E11" i="86"/>
  <c r="F11" i="86"/>
  <c r="G11" i="86"/>
  <c r="H11" i="86"/>
  <c r="I11" i="86"/>
  <c r="J11" i="86"/>
  <c r="CL11" i="86"/>
  <c r="K12" i="86"/>
  <c r="L12" i="86"/>
  <c r="M12" i="86"/>
  <c r="N12" i="86"/>
  <c r="O12" i="86"/>
  <c r="P12" i="86"/>
  <c r="Q12" i="86"/>
  <c r="R12" i="86"/>
  <c r="S12" i="86"/>
  <c r="T12" i="86"/>
  <c r="U12" i="86"/>
  <c r="V12" i="86"/>
  <c r="W12" i="86"/>
  <c r="X12" i="86"/>
  <c r="Y12" i="86"/>
  <c r="Z12" i="86"/>
  <c r="AA12" i="86"/>
  <c r="AB12" i="86"/>
  <c r="AC12" i="86"/>
  <c r="AD12" i="86"/>
  <c r="AE12" i="86"/>
  <c r="AF12" i="86"/>
  <c r="AG12" i="86"/>
  <c r="AH12" i="86"/>
  <c r="AI12" i="86"/>
  <c r="AJ12" i="86"/>
  <c r="AK12" i="86"/>
  <c r="AL12" i="86"/>
  <c r="AM12" i="86"/>
  <c r="AN12" i="86"/>
  <c r="AO12" i="86"/>
  <c r="AP12" i="86"/>
  <c r="AQ12" i="86"/>
  <c r="AR12" i="86"/>
  <c r="AS12" i="86"/>
  <c r="AT12" i="86"/>
  <c r="AU12" i="86"/>
  <c r="AV12" i="86"/>
  <c r="AW12" i="86"/>
  <c r="AX12" i="86"/>
  <c r="AY12" i="86"/>
  <c r="AZ12" i="86"/>
  <c r="BA12" i="86"/>
  <c r="BB12" i="86"/>
  <c r="BC12" i="86"/>
  <c r="BD12" i="86"/>
  <c r="BE12" i="86"/>
  <c r="BF12" i="86"/>
  <c r="BG12" i="86"/>
  <c r="BH12" i="86"/>
  <c r="BI12" i="86"/>
  <c r="BJ12" i="86"/>
  <c r="BK12" i="86"/>
  <c r="BL12" i="86"/>
  <c r="BM12" i="86"/>
  <c r="BN12" i="86"/>
  <c r="BO12" i="86"/>
  <c r="BP12" i="86"/>
  <c r="BQ12" i="86"/>
  <c r="BR12" i="86"/>
  <c r="BS12" i="86"/>
  <c r="BT12" i="86"/>
  <c r="BU12" i="86"/>
  <c r="BV12" i="86"/>
  <c r="BW12" i="86"/>
  <c r="BX12" i="86"/>
  <c r="BY12" i="86"/>
  <c r="BZ12" i="86"/>
  <c r="CA12" i="86"/>
  <c r="CB12" i="86"/>
  <c r="CC12" i="86"/>
  <c r="CD12" i="86"/>
  <c r="CE12" i="86"/>
  <c r="CF12" i="86"/>
  <c r="CG12" i="86"/>
  <c r="D12" i="86"/>
  <c r="E12" i="86"/>
  <c r="F12" i="86"/>
  <c r="G12" i="86"/>
  <c r="H12" i="86"/>
  <c r="I12" i="86"/>
  <c r="J12" i="86"/>
  <c r="CL12" i="86"/>
  <c r="K13" i="86"/>
  <c r="L13" i="86"/>
  <c r="M13" i="86"/>
  <c r="N13" i="86"/>
  <c r="O13" i="86"/>
  <c r="P13" i="86"/>
  <c r="Q13" i="86"/>
  <c r="R13" i="86"/>
  <c r="S13" i="86"/>
  <c r="T13" i="86"/>
  <c r="U13" i="86"/>
  <c r="V13" i="86"/>
  <c r="W13" i="86"/>
  <c r="X13" i="86"/>
  <c r="Y13" i="86"/>
  <c r="Z13" i="86"/>
  <c r="AA13" i="86"/>
  <c r="AB13" i="86"/>
  <c r="AC13" i="86"/>
  <c r="AD13" i="86"/>
  <c r="AE13" i="86"/>
  <c r="AF13" i="86"/>
  <c r="AG13" i="86"/>
  <c r="AH13" i="86"/>
  <c r="AI13" i="86"/>
  <c r="AJ13" i="86"/>
  <c r="AK13" i="86"/>
  <c r="AL13" i="86"/>
  <c r="AM13" i="86"/>
  <c r="AN13" i="86"/>
  <c r="AO13" i="86"/>
  <c r="AP13" i="86"/>
  <c r="AQ13" i="86"/>
  <c r="AR13" i="86"/>
  <c r="AS13" i="86"/>
  <c r="AT13" i="86"/>
  <c r="AU13" i="86"/>
  <c r="AV13" i="86"/>
  <c r="AW13" i="86"/>
  <c r="AX13" i="86"/>
  <c r="AY13" i="86"/>
  <c r="AZ13" i="86"/>
  <c r="BA13" i="86"/>
  <c r="BB13" i="86"/>
  <c r="BC13" i="86"/>
  <c r="BD13" i="86"/>
  <c r="BE13" i="86"/>
  <c r="BF13" i="86"/>
  <c r="BG13" i="86"/>
  <c r="BH13" i="86"/>
  <c r="BI13" i="86"/>
  <c r="BJ13" i="86"/>
  <c r="BK13" i="86"/>
  <c r="BL13" i="86"/>
  <c r="BM13" i="86"/>
  <c r="BN13" i="86"/>
  <c r="BO13" i="86"/>
  <c r="BP13" i="86"/>
  <c r="BQ13" i="86"/>
  <c r="BR13" i="86"/>
  <c r="BS13" i="86"/>
  <c r="BT13" i="86"/>
  <c r="BU13" i="86"/>
  <c r="BV13" i="86"/>
  <c r="BW13" i="86"/>
  <c r="BX13" i="86"/>
  <c r="BY13" i="86"/>
  <c r="BZ13" i="86"/>
  <c r="CA13" i="86"/>
  <c r="CB13" i="86"/>
  <c r="CC13" i="86"/>
  <c r="CD13" i="86"/>
  <c r="CE13" i="86"/>
  <c r="CF13" i="86"/>
  <c r="CG13" i="86"/>
  <c r="D13" i="86"/>
  <c r="E13" i="86"/>
  <c r="F13" i="86"/>
  <c r="G13" i="86"/>
  <c r="H13" i="86"/>
  <c r="I13" i="86"/>
  <c r="J13" i="86"/>
  <c r="CL13" i="86"/>
  <c r="K14" i="86"/>
  <c r="L14" i="86"/>
  <c r="M14" i="86"/>
  <c r="N14" i="86"/>
  <c r="O14" i="86"/>
  <c r="P14" i="86"/>
  <c r="Q14" i="86"/>
  <c r="R14" i="86"/>
  <c r="S14" i="86"/>
  <c r="T14" i="86"/>
  <c r="U14" i="86"/>
  <c r="V14" i="86"/>
  <c r="W14" i="86"/>
  <c r="X14" i="86"/>
  <c r="Y14" i="86"/>
  <c r="Z14" i="86"/>
  <c r="AA14" i="86"/>
  <c r="AB14" i="86"/>
  <c r="AC14" i="86"/>
  <c r="AD14" i="86"/>
  <c r="AE14" i="86"/>
  <c r="AF14" i="86"/>
  <c r="AG14" i="86"/>
  <c r="AH14" i="86"/>
  <c r="AI14" i="86"/>
  <c r="AJ14" i="86"/>
  <c r="AK14" i="86"/>
  <c r="AL14" i="86"/>
  <c r="AM14" i="86"/>
  <c r="AN14" i="86"/>
  <c r="AO14" i="86"/>
  <c r="AP14" i="86"/>
  <c r="AQ14" i="86"/>
  <c r="AR14" i="86"/>
  <c r="AS14" i="86"/>
  <c r="AT14" i="86"/>
  <c r="AU14" i="86"/>
  <c r="AV14" i="86"/>
  <c r="AW14" i="86"/>
  <c r="AX14" i="86"/>
  <c r="AY14" i="86"/>
  <c r="AZ14" i="86"/>
  <c r="BA14" i="86"/>
  <c r="BB14" i="86"/>
  <c r="BC14" i="86"/>
  <c r="BD14" i="86"/>
  <c r="BE14" i="86"/>
  <c r="BF14" i="86"/>
  <c r="BG14" i="86"/>
  <c r="BH14" i="86"/>
  <c r="BI14" i="86"/>
  <c r="BJ14" i="86"/>
  <c r="BK14" i="86"/>
  <c r="BL14" i="86"/>
  <c r="BM14" i="86"/>
  <c r="BN14" i="86"/>
  <c r="BO14" i="86"/>
  <c r="BP14" i="86"/>
  <c r="BQ14" i="86"/>
  <c r="BR14" i="86"/>
  <c r="BS14" i="86"/>
  <c r="BT14" i="86"/>
  <c r="BU14" i="86"/>
  <c r="BV14" i="86"/>
  <c r="BW14" i="86"/>
  <c r="BX14" i="86"/>
  <c r="BY14" i="86"/>
  <c r="BZ14" i="86"/>
  <c r="CA14" i="86"/>
  <c r="CB14" i="86"/>
  <c r="CC14" i="86"/>
  <c r="CD14" i="86"/>
  <c r="CE14" i="86"/>
  <c r="CF14" i="86"/>
  <c r="CG14" i="86"/>
  <c r="D14" i="86"/>
  <c r="E14" i="86"/>
  <c r="F14" i="86"/>
  <c r="G14" i="86"/>
  <c r="H14" i="86"/>
  <c r="I14" i="86"/>
  <c r="J14" i="86"/>
  <c r="CL14" i="86"/>
  <c r="K15" i="86"/>
  <c r="L15" i="86"/>
  <c r="M15" i="86"/>
  <c r="N15" i="86"/>
  <c r="O15" i="86"/>
  <c r="P15" i="86"/>
  <c r="Q15" i="86"/>
  <c r="R15" i="86"/>
  <c r="S15" i="86"/>
  <c r="T15" i="86"/>
  <c r="U15" i="86"/>
  <c r="V15" i="86"/>
  <c r="W15" i="86"/>
  <c r="X15" i="86"/>
  <c r="Y15" i="86"/>
  <c r="Z15" i="86"/>
  <c r="AA15" i="86"/>
  <c r="AB15" i="86"/>
  <c r="AC15" i="86"/>
  <c r="AD15" i="86"/>
  <c r="AE15" i="86"/>
  <c r="AF15" i="86"/>
  <c r="AG15" i="86"/>
  <c r="AH15" i="86"/>
  <c r="AI15" i="86"/>
  <c r="AJ15" i="86"/>
  <c r="AK15" i="86"/>
  <c r="AL15" i="86"/>
  <c r="AM15" i="86"/>
  <c r="AN15" i="86"/>
  <c r="AO15" i="86"/>
  <c r="AP15" i="86"/>
  <c r="AQ15" i="86"/>
  <c r="AR15" i="86"/>
  <c r="AS15" i="86"/>
  <c r="AT15" i="86"/>
  <c r="AU15" i="86"/>
  <c r="AV15" i="86"/>
  <c r="AW15" i="86"/>
  <c r="AX15" i="86"/>
  <c r="AY15" i="86"/>
  <c r="AZ15" i="86"/>
  <c r="BA15" i="86"/>
  <c r="BB15" i="86"/>
  <c r="BC15" i="86"/>
  <c r="BD15" i="86"/>
  <c r="BE15" i="86"/>
  <c r="BF15" i="86"/>
  <c r="BG15" i="86"/>
  <c r="BH15" i="86"/>
  <c r="BI15" i="86"/>
  <c r="BJ15" i="86"/>
  <c r="BK15" i="86"/>
  <c r="BL15" i="86"/>
  <c r="BM15" i="86"/>
  <c r="BN15" i="86"/>
  <c r="BO15" i="86"/>
  <c r="BP15" i="86"/>
  <c r="BQ15" i="86"/>
  <c r="BR15" i="86"/>
  <c r="BS15" i="86"/>
  <c r="BT15" i="86"/>
  <c r="BU15" i="86"/>
  <c r="BV15" i="86"/>
  <c r="BW15" i="86"/>
  <c r="BX15" i="86"/>
  <c r="BY15" i="86"/>
  <c r="BZ15" i="86"/>
  <c r="CA15" i="86"/>
  <c r="CB15" i="86"/>
  <c r="CC15" i="86"/>
  <c r="CD15" i="86"/>
  <c r="CE15" i="86"/>
  <c r="CF15" i="86"/>
  <c r="CG15" i="86"/>
  <c r="D15" i="86"/>
  <c r="E15" i="86"/>
  <c r="F15" i="86"/>
  <c r="G15" i="86"/>
  <c r="H15" i="86"/>
  <c r="I15" i="86"/>
  <c r="J15" i="86"/>
  <c r="CL15" i="86"/>
  <c r="K16" i="86"/>
  <c r="L16" i="86"/>
  <c r="M16" i="86"/>
  <c r="N16" i="86"/>
  <c r="O16" i="86"/>
  <c r="P16" i="86"/>
  <c r="Q16" i="86"/>
  <c r="R16" i="86"/>
  <c r="S16" i="86"/>
  <c r="T16" i="86"/>
  <c r="U16" i="86"/>
  <c r="V16" i="86"/>
  <c r="W16" i="86"/>
  <c r="X16" i="86"/>
  <c r="Y16" i="86"/>
  <c r="Z16" i="86"/>
  <c r="AA16" i="86"/>
  <c r="AB16" i="86"/>
  <c r="AC16" i="86"/>
  <c r="AD16" i="86"/>
  <c r="AE16" i="86"/>
  <c r="AF16" i="86"/>
  <c r="AG16" i="86"/>
  <c r="AH16" i="86"/>
  <c r="AI16" i="86"/>
  <c r="AJ16" i="86"/>
  <c r="AK16" i="86"/>
  <c r="AL16" i="86"/>
  <c r="AM16" i="86"/>
  <c r="AN16" i="86"/>
  <c r="AO16" i="86"/>
  <c r="AP16" i="86"/>
  <c r="AQ16" i="86"/>
  <c r="AR16" i="86"/>
  <c r="AS16" i="86"/>
  <c r="AT16" i="86"/>
  <c r="AU16" i="86"/>
  <c r="AV16" i="86"/>
  <c r="AW16" i="86"/>
  <c r="AX16" i="86"/>
  <c r="AY16" i="86"/>
  <c r="AZ16" i="86"/>
  <c r="BA16" i="86"/>
  <c r="BB16" i="86"/>
  <c r="BC16" i="86"/>
  <c r="BD16" i="86"/>
  <c r="BE16" i="86"/>
  <c r="BF16" i="86"/>
  <c r="BG16" i="86"/>
  <c r="BH16" i="86"/>
  <c r="BI16" i="86"/>
  <c r="BJ16" i="86"/>
  <c r="BK16" i="86"/>
  <c r="BL16" i="86"/>
  <c r="BM16" i="86"/>
  <c r="BN16" i="86"/>
  <c r="BO16" i="86"/>
  <c r="BP16" i="86"/>
  <c r="BQ16" i="86"/>
  <c r="BR16" i="86"/>
  <c r="BS16" i="86"/>
  <c r="BT16" i="86"/>
  <c r="BU16" i="86"/>
  <c r="BV16" i="86"/>
  <c r="BW16" i="86"/>
  <c r="BX16" i="86"/>
  <c r="BY16" i="86"/>
  <c r="BZ16" i="86"/>
  <c r="CA16" i="86"/>
  <c r="CB16" i="86"/>
  <c r="CC16" i="86"/>
  <c r="CD16" i="86"/>
  <c r="CE16" i="86"/>
  <c r="CF16" i="86"/>
  <c r="CG16" i="86"/>
  <c r="D16" i="86"/>
  <c r="E16" i="86"/>
  <c r="F16" i="86"/>
  <c r="G16" i="86"/>
  <c r="H16" i="86"/>
  <c r="I16" i="86"/>
  <c r="J16" i="86"/>
  <c r="CL16" i="86"/>
  <c r="K17" i="86"/>
  <c r="L17" i="86"/>
  <c r="M17" i="86"/>
  <c r="N17" i="86"/>
  <c r="O17" i="86"/>
  <c r="P17" i="86"/>
  <c r="Q17" i="86"/>
  <c r="R17" i="86"/>
  <c r="S17" i="86"/>
  <c r="T17" i="86"/>
  <c r="U17" i="86"/>
  <c r="V17" i="86"/>
  <c r="W17" i="86"/>
  <c r="X17" i="86"/>
  <c r="Y17" i="86"/>
  <c r="Z17" i="86"/>
  <c r="AA17" i="86"/>
  <c r="AB17" i="86"/>
  <c r="AC17" i="86"/>
  <c r="AD17" i="86"/>
  <c r="AE17" i="86"/>
  <c r="AF17" i="86"/>
  <c r="AG17" i="86"/>
  <c r="AH17" i="86"/>
  <c r="AI17" i="86"/>
  <c r="AJ17" i="86"/>
  <c r="AK17" i="86"/>
  <c r="AL17" i="86"/>
  <c r="AM17" i="86"/>
  <c r="AN17" i="86"/>
  <c r="AO17" i="86"/>
  <c r="AP17" i="86"/>
  <c r="AQ17" i="86"/>
  <c r="AR17" i="86"/>
  <c r="AS17" i="86"/>
  <c r="AT17" i="86"/>
  <c r="AU17" i="86"/>
  <c r="AV17" i="86"/>
  <c r="AW17" i="86"/>
  <c r="AX17" i="86"/>
  <c r="AY17" i="86"/>
  <c r="AZ17" i="86"/>
  <c r="BA17" i="86"/>
  <c r="BB17" i="86"/>
  <c r="BC17" i="86"/>
  <c r="BD17" i="86"/>
  <c r="BE17" i="86"/>
  <c r="BF17" i="86"/>
  <c r="BG17" i="86"/>
  <c r="BH17" i="86"/>
  <c r="BI17" i="86"/>
  <c r="BJ17" i="86"/>
  <c r="BK17" i="86"/>
  <c r="BL17" i="86"/>
  <c r="BM17" i="86"/>
  <c r="BN17" i="86"/>
  <c r="BO17" i="86"/>
  <c r="BP17" i="86"/>
  <c r="BQ17" i="86"/>
  <c r="BR17" i="86"/>
  <c r="BS17" i="86"/>
  <c r="BT17" i="86"/>
  <c r="BU17" i="86"/>
  <c r="BV17" i="86"/>
  <c r="BW17" i="86"/>
  <c r="BX17" i="86"/>
  <c r="BY17" i="86"/>
  <c r="BZ17" i="86"/>
  <c r="CA17" i="86"/>
  <c r="CB17" i="86"/>
  <c r="CC17" i="86"/>
  <c r="CD17" i="86"/>
  <c r="CE17" i="86"/>
  <c r="CF17" i="86"/>
  <c r="CG17" i="86"/>
  <c r="D17" i="86"/>
  <c r="E17" i="86"/>
  <c r="F17" i="86"/>
  <c r="G17" i="86"/>
  <c r="H17" i="86"/>
  <c r="I17" i="86"/>
  <c r="J17" i="86"/>
  <c r="CL17" i="86"/>
  <c r="K18" i="86"/>
  <c r="L18" i="86"/>
  <c r="M18" i="86"/>
  <c r="N18" i="86"/>
  <c r="O18" i="86"/>
  <c r="P18" i="86"/>
  <c r="Q18" i="86"/>
  <c r="R18" i="86"/>
  <c r="S18" i="86"/>
  <c r="T18" i="86"/>
  <c r="U18" i="86"/>
  <c r="V18" i="86"/>
  <c r="W18" i="86"/>
  <c r="X18" i="86"/>
  <c r="Y18" i="86"/>
  <c r="Z18" i="86"/>
  <c r="AA18" i="86"/>
  <c r="AB18" i="86"/>
  <c r="AC18" i="86"/>
  <c r="AD18" i="86"/>
  <c r="AE18" i="86"/>
  <c r="AF18" i="86"/>
  <c r="AG18" i="86"/>
  <c r="AH18" i="86"/>
  <c r="AI18" i="86"/>
  <c r="AJ18" i="86"/>
  <c r="AK18" i="86"/>
  <c r="AL18" i="86"/>
  <c r="AM18" i="86"/>
  <c r="AN18" i="86"/>
  <c r="AO18" i="86"/>
  <c r="AP18" i="86"/>
  <c r="AQ18" i="86"/>
  <c r="AR18" i="86"/>
  <c r="AS18" i="86"/>
  <c r="AT18" i="86"/>
  <c r="AU18" i="86"/>
  <c r="AV18" i="86"/>
  <c r="AW18" i="86"/>
  <c r="AX18" i="86"/>
  <c r="AY18" i="86"/>
  <c r="AZ18" i="86"/>
  <c r="BA18" i="86"/>
  <c r="BB18" i="86"/>
  <c r="BC18" i="86"/>
  <c r="BD18" i="86"/>
  <c r="BE18" i="86"/>
  <c r="BF18" i="86"/>
  <c r="BG18" i="86"/>
  <c r="BH18" i="86"/>
  <c r="BI18" i="86"/>
  <c r="BJ18" i="86"/>
  <c r="BK18" i="86"/>
  <c r="BL18" i="86"/>
  <c r="BM18" i="86"/>
  <c r="BN18" i="86"/>
  <c r="BO18" i="86"/>
  <c r="BP18" i="86"/>
  <c r="BQ18" i="86"/>
  <c r="BR18" i="86"/>
  <c r="BS18" i="86"/>
  <c r="BT18" i="86"/>
  <c r="BU18" i="86"/>
  <c r="BV18" i="86"/>
  <c r="BW18" i="86"/>
  <c r="BX18" i="86"/>
  <c r="BY18" i="86"/>
  <c r="BZ18" i="86"/>
  <c r="CA18" i="86"/>
  <c r="CB18" i="86"/>
  <c r="CC18" i="86"/>
  <c r="CD18" i="86"/>
  <c r="CE18" i="86"/>
  <c r="CF18" i="86"/>
  <c r="CG18" i="86"/>
  <c r="D18" i="86"/>
  <c r="E18" i="86"/>
  <c r="F18" i="86"/>
  <c r="G18" i="86"/>
  <c r="H18" i="86"/>
  <c r="I18" i="86"/>
  <c r="J18" i="86"/>
  <c r="CL18" i="86"/>
  <c r="K19" i="86"/>
  <c r="L19" i="86"/>
  <c r="M19" i="86"/>
  <c r="N19" i="86"/>
  <c r="O19" i="86"/>
  <c r="P19" i="86"/>
  <c r="Q19" i="86"/>
  <c r="R19" i="86"/>
  <c r="S19" i="86"/>
  <c r="T19" i="86"/>
  <c r="U19" i="86"/>
  <c r="V19" i="86"/>
  <c r="W19" i="86"/>
  <c r="X19" i="86"/>
  <c r="Y19" i="86"/>
  <c r="Z19" i="86"/>
  <c r="AA19" i="86"/>
  <c r="AB19" i="86"/>
  <c r="AC19" i="86"/>
  <c r="AD19" i="86"/>
  <c r="AE19" i="86"/>
  <c r="AF19" i="86"/>
  <c r="AG19" i="86"/>
  <c r="AH19" i="86"/>
  <c r="AI19" i="86"/>
  <c r="AJ19" i="86"/>
  <c r="AK19" i="86"/>
  <c r="AL19" i="86"/>
  <c r="AM19" i="86"/>
  <c r="AN19" i="86"/>
  <c r="AO19" i="86"/>
  <c r="AP19" i="86"/>
  <c r="AQ19" i="86"/>
  <c r="AR19" i="86"/>
  <c r="AS19" i="86"/>
  <c r="AT19" i="86"/>
  <c r="AU19" i="86"/>
  <c r="AV19" i="86"/>
  <c r="AW19" i="86"/>
  <c r="AX19" i="86"/>
  <c r="AY19" i="86"/>
  <c r="AZ19" i="86"/>
  <c r="BA19" i="86"/>
  <c r="BB19" i="86"/>
  <c r="BC19" i="86"/>
  <c r="BD19" i="86"/>
  <c r="BE19" i="86"/>
  <c r="BF19" i="86"/>
  <c r="BG19" i="86"/>
  <c r="BH19" i="86"/>
  <c r="BI19" i="86"/>
  <c r="BJ19" i="86"/>
  <c r="BK19" i="86"/>
  <c r="BL19" i="86"/>
  <c r="BM19" i="86"/>
  <c r="BN19" i="86"/>
  <c r="BO19" i="86"/>
  <c r="BP19" i="86"/>
  <c r="BQ19" i="86"/>
  <c r="BR19" i="86"/>
  <c r="BS19" i="86"/>
  <c r="BT19" i="86"/>
  <c r="BU19" i="86"/>
  <c r="BV19" i="86"/>
  <c r="BW19" i="86"/>
  <c r="BX19" i="86"/>
  <c r="BY19" i="86"/>
  <c r="BZ19" i="86"/>
  <c r="CA19" i="86"/>
  <c r="CB19" i="86"/>
  <c r="CC19" i="86"/>
  <c r="CD19" i="86"/>
  <c r="CE19" i="86"/>
  <c r="CF19" i="86"/>
  <c r="CG19" i="86"/>
  <c r="D19" i="86"/>
  <c r="E19" i="86"/>
  <c r="F19" i="86"/>
  <c r="G19" i="86"/>
  <c r="H19" i="86"/>
  <c r="I19" i="86"/>
  <c r="J19" i="86"/>
  <c r="CL19" i="86"/>
  <c r="K20" i="86"/>
  <c r="L20" i="86"/>
  <c r="M20" i="86"/>
  <c r="N20" i="86"/>
  <c r="O20" i="86"/>
  <c r="P20" i="86"/>
  <c r="Q20" i="86"/>
  <c r="R20" i="86"/>
  <c r="S20" i="86"/>
  <c r="T20" i="86"/>
  <c r="U20" i="86"/>
  <c r="V20" i="86"/>
  <c r="W20" i="86"/>
  <c r="X20" i="86"/>
  <c r="Y20" i="86"/>
  <c r="Z20" i="86"/>
  <c r="AA20" i="86"/>
  <c r="AB20" i="86"/>
  <c r="AC20" i="86"/>
  <c r="AD20" i="86"/>
  <c r="AE20" i="86"/>
  <c r="AF20" i="86"/>
  <c r="AG20" i="86"/>
  <c r="AH20" i="86"/>
  <c r="AI20" i="86"/>
  <c r="AJ20" i="86"/>
  <c r="AK20" i="86"/>
  <c r="AL20" i="86"/>
  <c r="AM20" i="86"/>
  <c r="AN20" i="86"/>
  <c r="AO20" i="86"/>
  <c r="AP20" i="86"/>
  <c r="AQ20" i="86"/>
  <c r="AR20" i="86"/>
  <c r="AS20" i="86"/>
  <c r="AT20" i="86"/>
  <c r="AU20" i="86"/>
  <c r="AV20" i="86"/>
  <c r="AW20" i="86"/>
  <c r="AX20" i="86"/>
  <c r="AY20" i="86"/>
  <c r="AZ20" i="86"/>
  <c r="BA20" i="86"/>
  <c r="BB20" i="86"/>
  <c r="BC20" i="86"/>
  <c r="BD20" i="86"/>
  <c r="BE20" i="86"/>
  <c r="BF20" i="86"/>
  <c r="BG20" i="86"/>
  <c r="BH20" i="86"/>
  <c r="BI20" i="86"/>
  <c r="BJ20" i="86"/>
  <c r="BK20" i="86"/>
  <c r="BL20" i="86"/>
  <c r="BM20" i="86"/>
  <c r="BN20" i="86"/>
  <c r="BO20" i="86"/>
  <c r="BP20" i="86"/>
  <c r="BQ20" i="86"/>
  <c r="BR20" i="86"/>
  <c r="BS20" i="86"/>
  <c r="BT20" i="86"/>
  <c r="BU20" i="86"/>
  <c r="BV20" i="86"/>
  <c r="BW20" i="86"/>
  <c r="BX20" i="86"/>
  <c r="BY20" i="86"/>
  <c r="BZ20" i="86"/>
  <c r="CA20" i="86"/>
  <c r="CB20" i="86"/>
  <c r="CC20" i="86"/>
  <c r="CD20" i="86"/>
  <c r="CE20" i="86"/>
  <c r="CF20" i="86"/>
  <c r="CG20" i="86"/>
  <c r="D20" i="86"/>
  <c r="E20" i="86"/>
  <c r="F20" i="86"/>
  <c r="G20" i="86"/>
  <c r="H20" i="86"/>
  <c r="I20" i="86"/>
  <c r="J20" i="86"/>
  <c r="CL20" i="86"/>
  <c r="K21" i="86"/>
  <c r="L21" i="86"/>
  <c r="M21" i="86"/>
  <c r="N21" i="86"/>
  <c r="O21" i="86"/>
  <c r="P21" i="86"/>
  <c r="Q21" i="86"/>
  <c r="R21" i="86"/>
  <c r="S21" i="86"/>
  <c r="T21" i="86"/>
  <c r="U21" i="86"/>
  <c r="V21" i="86"/>
  <c r="W21" i="86"/>
  <c r="X21" i="86"/>
  <c r="Y21" i="86"/>
  <c r="Z21" i="86"/>
  <c r="AA21" i="86"/>
  <c r="AB21" i="86"/>
  <c r="AC21" i="86"/>
  <c r="AD21" i="86"/>
  <c r="AE21" i="86"/>
  <c r="AF21" i="86"/>
  <c r="AG21" i="86"/>
  <c r="AH21" i="86"/>
  <c r="AI21" i="86"/>
  <c r="AJ21" i="86"/>
  <c r="AK21" i="86"/>
  <c r="AL21" i="86"/>
  <c r="AM21" i="86"/>
  <c r="AN21" i="86"/>
  <c r="AO21" i="86"/>
  <c r="AP21" i="86"/>
  <c r="AQ21" i="86"/>
  <c r="AR21" i="86"/>
  <c r="AS21" i="86"/>
  <c r="AT21" i="86"/>
  <c r="AU21" i="86"/>
  <c r="AV21" i="86"/>
  <c r="AW21" i="86"/>
  <c r="AX21" i="86"/>
  <c r="AY21" i="86"/>
  <c r="AZ21" i="86"/>
  <c r="BA21" i="86"/>
  <c r="BB21" i="86"/>
  <c r="BC21" i="86"/>
  <c r="BD21" i="86"/>
  <c r="BE21" i="86"/>
  <c r="BF21" i="86"/>
  <c r="BG21" i="86"/>
  <c r="BH21" i="86"/>
  <c r="BI21" i="86"/>
  <c r="BJ21" i="86"/>
  <c r="BK21" i="86"/>
  <c r="BL21" i="86"/>
  <c r="BM21" i="86"/>
  <c r="BN21" i="86"/>
  <c r="BO21" i="86"/>
  <c r="BP21" i="86"/>
  <c r="BQ21" i="86"/>
  <c r="BR21" i="86"/>
  <c r="BS21" i="86"/>
  <c r="BT21" i="86"/>
  <c r="BU21" i="86"/>
  <c r="BV21" i="86"/>
  <c r="BW21" i="86"/>
  <c r="BX21" i="86"/>
  <c r="BY21" i="86"/>
  <c r="BZ21" i="86"/>
  <c r="CA21" i="86"/>
  <c r="CB21" i="86"/>
  <c r="CC21" i="86"/>
  <c r="CD21" i="86"/>
  <c r="CE21" i="86"/>
  <c r="CF21" i="86"/>
  <c r="CG21" i="86"/>
  <c r="D21" i="86"/>
  <c r="E21" i="86"/>
  <c r="F21" i="86"/>
  <c r="G21" i="86"/>
  <c r="H21" i="86"/>
  <c r="I21" i="86"/>
  <c r="J21" i="86"/>
  <c r="CL21" i="86"/>
  <c r="K22" i="86"/>
  <c r="L22" i="86"/>
  <c r="M22" i="86"/>
  <c r="N22" i="86"/>
  <c r="O22" i="86"/>
  <c r="P22" i="86"/>
  <c r="Q22" i="86"/>
  <c r="R22" i="86"/>
  <c r="S22" i="86"/>
  <c r="T22" i="86"/>
  <c r="U22" i="86"/>
  <c r="V22" i="86"/>
  <c r="W22" i="86"/>
  <c r="X22" i="86"/>
  <c r="Y22" i="86"/>
  <c r="Z22" i="86"/>
  <c r="AA22" i="86"/>
  <c r="AB22" i="86"/>
  <c r="AC22" i="86"/>
  <c r="AD22" i="86"/>
  <c r="AE22" i="86"/>
  <c r="AF22" i="86"/>
  <c r="AG22" i="86"/>
  <c r="AH22" i="86"/>
  <c r="AI22" i="86"/>
  <c r="AJ22" i="86"/>
  <c r="AK22" i="86"/>
  <c r="AL22" i="86"/>
  <c r="AM22" i="86"/>
  <c r="AN22" i="86"/>
  <c r="AO22" i="86"/>
  <c r="AP22" i="86"/>
  <c r="AQ22" i="86"/>
  <c r="AR22" i="86"/>
  <c r="AS22" i="86"/>
  <c r="AT22" i="86"/>
  <c r="AU22" i="86"/>
  <c r="AV22" i="86"/>
  <c r="AW22" i="86"/>
  <c r="AX22" i="86"/>
  <c r="AY22" i="86"/>
  <c r="AZ22" i="86"/>
  <c r="BA22" i="86"/>
  <c r="BB22" i="86"/>
  <c r="BC22" i="86"/>
  <c r="BD22" i="86"/>
  <c r="BE22" i="86"/>
  <c r="BF22" i="86"/>
  <c r="BG22" i="86"/>
  <c r="BH22" i="86"/>
  <c r="BI22" i="86"/>
  <c r="BJ22" i="86"/>
  <c r="BK22" i="86"/>
  <c r="BL22" i="86"/>
  <c r="BM22" i="86"/>
  <c r="BN22" i="86"/>
  <c r="BO22" i="86"/>
  <c r="BP22" i="86"/>
  <c r="BQ22" i="86"/>
  <c r="BR22" i="86"/>
  <c r="BS22" i="86"/>
  <c r="BT22" i="86"/>
  <c r="BU22" i="86"/>
  <c r="BV22" i="86"/>
  <c r="BW22" i="86"/>
  <c r="BX22" i="86"/>
  <c r="BY22" i="86"/>
  <c r="BZ22" i="86"/>
  <c r="CA22" i="86"/>
  <c r="CB22" i="86"/>
  <c r="CC22" i="86"/>
  <c r="CD22" i="86"/>
  <c r="CE22" i="86"/>
  <c r="CF22" i="86"/>
  <c r="CG22" i="86"/>
  <c r="D22" i="86"/>
  <c r="E22" i="86"/>
  <c r="F22" i="86"/>
  <c r="G22" i="86"/>
  <c r="H22" i="86"/>
  <c r="I22" i="86"/>
  <c r="J22" i="86"/>
  <c r="CL22" i="86"/>
  <c r="K23" i="86"/>
  <c r="L23" i="86"/>
  <c r="M23" i="86"/>
  <c r="N23" i="86"/>
  <c r="O23" i="86"/>
  <c r="P23" i="86"/>
  <c r="Q23" i="86"/>
  <c r="R23" i="86"/>
  <c r="S23" i="86"/>
  <c r="T23" i="86"/>
  <c r="U23" i="86"/>
  <c r="V23" i="86"/>
  <c r="W23" i="86"/>
  <c r="X23" i="86"/>
  <c r="Y23" i="86"/>
  <c r="Z23" i="86"/>
  <c r="AA23" i="86"/>
  <c r="AB23" i="86"/>
  <c r="AC23" i="86"/>
  <c r="AD23" i="86"/>
  <c r="AE23" i="86"/>
  <c r="AF23" i="86"/>
  <c r="AG23" i="86"/>
  <c r="AH23" i="86"/>
  <c r="AI23" i="86"/>
  <c r="AJ23" i="86"/>
  <c r="AK23" i="86"/>
  <c r="AL23" i="86"/>
  <c r="AM23" i="86"/>
  <c r="AN23" i="86"/>
  <c r="AO23" i="86"/>
  <c r="AP23" i="86"/>
  <c r="AQ23" i="86"/>
  <c r="AR23" i="86"/>
  <c r="AS23" i="86"/>
  <c r="AT23" i="86"/>
  <c r="AU23" i="86"/>
  <c r="AV23" i="86"/>
  <c r="AW23" i="86"/>
  <c r="AX23" i="86"/>
  <c r="AY23" i="86"/>
  <c r="AZ23" i="86"/>
  <c r="BA23" i="86"/>
  <c r="BB23" i="86"/>
  <c r="BC23" i="86"/>
  <c r="BD23" i="86"/>
  <c r="BE23" i="86"/>
  <c r="BF23" i="86"/>
  <c r="BG23" i="86"/>
  <c r="BH23" i="86"/>
  <c r="BI23" i="86"/>
  <c r="BJ23" i="86"/>
  <c r="BK23" i="86"/>
  <c r="BL23" i="86"/>
  <c r="BM23" i="86"/>
  <c r="BN23" i="86"/>
  <c r="BO23" i="86"/>
  <c r="BP23" i="86"/>
  <c r="BQ23" i="86"/>
  <c r="BR23" i="86"/>
  <c r="BS23" i="86"/>
  <c r="BT23" i="86"/>
  <c r="BU23" i="86"/>
  <c r="BV23" i="86"/>
  <c r="BW23" i="86"/>
  <c r="BX23" i="86"/>
  <c r="BY23" i="86"/>
  <c r="BZ23" i="86"/>
  <c r="CA23" i="86"/>
  <c r="CB23" i="86"/>
  <c r="CC23" i="86"/>
  <c r="CD23" i="86"/>
  <c r="CE23" i="86"/>
  <c r="CF23" i="86"/>
  <c r="CG23" i="86"/>
  <c r="D23" i="86"/>
  <c r="E23" i="86"/>
  <c r="F23" i="86"/>
  <c r="G23" i="86"/>
  <c r="H23" i="86"/>
  <c r="I23" i="86"/>
  <c r="J23" i="86"/>
  <c r="CL23" i="86"/>
  <c r="K24" i="86"/>
  <c r="L24" i="86"/>
  <c r="M24" i="86"/>
  <c r="N24" i="86"/>
  <c r="O24" i="86"/>
  <c r="P24" i="86"/>
  <c r="Q24" i="86"/>
  <c r="R24" i="86"/>
  <c r="S24" i="86"/>
  <c r="T24" i="86"/>
  <c r="U24" i="86"/>
  <c r="V24" i="86"/>
  <c r="W24" i="86"/>
  <c r="X24" i="86"/>
  <c r="Y24" i="86"/>
  <c r="Z24" i="86"/>
  <c r="AA24" i="86"/>
  <c r="AB24" i="86"/>
  <c r="AC24" i="86"/>
  <c r="AD24" i="86"/>
  <c r="AE24" i="86"/>
  <c r="AF24" i="86"/>
  <c r="AG24" i="86"/>
  <c r="AH24" i="86"/>
  <c r="AI24" i="86"/>
  <c r="AJ24" i="86"/>
  <c r="AK24" i="86"/>
  <c r="AL24" i="86"/>
  <c r="AM24" i="86"/>
  <c r="AN24" i="86"/>
  <c r="AO24" i="86"/>
  <c r="AP24" i="86"/>
  <c r="AQ24" i="86"/>
  <c r="AR24" i="86"/>
  <c r="AS24" i="86"/>
  <c r="AT24" i="86"/>
  <c r="AU24" i="86"/>
  <c r="AV24" i="86"/>
  <c r="AW24" i="86"/>
  <c r="AX24" i="86"/>
  <c r="AY24" i="86"/>
  <c r="AZ24" i="86"/>
  <c r="BA24" i="86"/>
  <c r="BB24" i="86"/>
  <c r="BC24" i="86"/>
  <c r="BD24" i="86"/>
  <c r="BE24" i="86"/>
  <c r="BF24" i="86"/>
  <c r="BG24" i="86"/>
  <c r="BH24" i="86"/>
  <c r="BI24" i="86"/>
  <c r="BJ24" i="86"/>
  <c r="BK24" i="86"/>
  <c r="BL24" i="86"/>
  <c r="BM24" i="86"/>
  <c r="BN24" i="86"/>
  <c r="BO24" i="86"/>
  <c r="BP24" i="86"/>
  <c r="BQ24" i="86"/>
  <c r="BR24" i="86"/>
  <c r="BS24" i="86"/>
  <c r="BT24" i="86"/>
  <c r="BU24" i="86"/>
  <c r="BV24" i="86"/>
  <c r="BW24" i="86"/>
  <c r="BX24" i="86"/>
  <c r="BY24" i="86"/>
  <c r="BZ24" i="86"/>
  <c r="CA24" i="86"/>
  <c r="CB24" i="86"/>
  <c r="CC24" i="86"/>
  <c r="CD24" i="86"/>
  <c r="CE24" i="86"/>
  <c r="CF24" i="86"/>
  <c r="CG24" i="86"/>
  <c r="D24" i="86"/>
  <c r="E24" i="86"/>
  <c r="F24" i="86"/>
  <c r="G24" i="86"/>
  <c r="H24" i="86"/>
  <c r="I24" i="86"/>
  <c r="J24" i="86"/>
  <c r="CL24" i="86"/>
  <c r="K25" i="86"/>
  <c r="L25" i="86"/>
  <c r="M25" i="86"/>
  <c r="N25" i="86"/>
  <c r="O25" i="86"/>
  <c r="P25" i="86"/>
  <c r="Q25" i="86"/>
  <c r="R25" i="86"/>
  <c r="S25" i="86"/>
  <c r="T25" i="86"/>
  <c r="U25" i="86"/>
  <c r="V25" i="86"/>
  <c r="W25" i="86"/>
  <c r="X25" i="86"/>
  <c r="Y25" i="86"/>
  <c r="Z25" i="86"/>
  <c r="AA25" i="86"/>
  <c r="AB25" i="86"/>
  <c r="AC25" i="86"/>
  <c r="AD25" i="86"/>
  <c r="AE25" i="86"/>
  <c r="AF25" i="86"/>
  <c r="AG25" i="86"/>
  <c r="AH25" i="86"/>
  <c r="AI25" i="86"/>
  <c r="AJ25" i="86"/>
  <c r="AK25" i="86"/>
  <c r="AL25" i="86"/>
  <c r="AM25" i="86"/>
  <c r="AN25" i="86"/>
  <c r="AO25" i="86"/>
  <c r="AP25" i="86"/>
  <c r="AQ25" i="86"/>
  <c r="AR25" i="86"/>
  <c r="AS25" i="86"/>
  <c r="AT25" i="86"/>
  <c r="AU25" i="86"/>
  <c r="AV25" i="86"/>
  <c r="AW25" i="86"/>
  <c r="AX25" i="86"/>
  <c r="AY25" i="86"/>
  <c r="AZ25" i="86"/>
  <c r="BA25" i="86"/>
  <c r="BB25" i="86"/>
  <c r="BC25" i="86"/>
  <c r="BD25" i="86"/>
  <c r="BE25" i="86"/>
  <c r="BF25" i="86"/>
  <c r="BG25" i="86"/>
  <c r="BH25" i="86"/>
  <c r="BI25" i="86"/>
  <c r="BJ25" i="86"/>
  <c r="BK25" i="86"/>
  <c r="BL25" i="86"/>
  <c r="BM25" i="86"/>
  <c r="BN25" i="86"/>
  <c r="BO25" i="86"/>
  <c r="BP25" i="86"/>
  <c r="BQ25" i="86"/>
  <c r="BR25" i="86"/>
  <c r="BS25" i="86"/>
  <c r="BT25" i="86"/>
  <c r="BU25" i="86"/>
  <c r="BV25" i="86"/>
  <c r="BW25" i="86"/>
  <c r="BX25" i="86"/>
  <c r="BY25" i="86"/>
  <c r="BZ25" i="86"/>
  <c r="CA25" i="86"/>
  <c r="CB25" i="86"/>
  <c r="CC25" i="86"/>
  <c r="CD25" i="86"/>
  <c r="CE25" i="86"/>
  <c r="CF25" i="86"/>
  <c r="CG25" i="86"/>
  <c r="D25" i="86"/>
  <c r="E25" i="86"/>
  <c r="F25" i="86"/>
  <c r="G25" i="86"/>
  <c r="H25" i="86"/>
  <c r="I25" i="86"/>
  <c r="J25" i="86"/>
  <c r="CL25" i="86"/>
  <c r="K26" i="86"/>
  <c r="L26" i="86"/>
  <c r="M26" i="86"/>
  <c r="N26" i="86"/>
  <c r="O26" i="86"/>
  <c r="P26" i="86"/>
  <c r="Q26" i="86"/>
  <c r="R26" i="86"/>
  <c r="S26" i="86"/>
  <c r="T26" i="86"/>
  <c r="U26" i="86"/>
  <c r="V26" i="86"/>
  <c r="W26" i="86"/>
  <c r="X26" i="86"/>
  <c r="Y26" i="86"/>
  <c r="Z26" i="86"/>
  <c r="AA26" i="86"/>
  <c r="AB26" i="86"/>
  <c r="AC26" i="86"/>
  <c r="AD26" i="86"/>
  <c r="AE26" i="86"/>
  <c r="AF26" i="86"/>
  <c r="AG26" i="86"/>
  <c r="AH26" i="86"/>
  <c r="AI26" i="86"/>
  <c r="AJ26" i="86"/>
  <c r="AK26" i="86"/>
  <c r="AL26" i="86"/>
  <c r="AM26" i="86"/>
  <c r="AN26" i="86"/>
  <c r="AO26" i="86"/>
  <c r="AP26" i="86"/>
  <c r="AQ26" i="86"/>
  <c r="AR26" i="86"/>
  <c r="AS26" i="86"/>
  <c r="AT26" i="86"/>
  <c r="AU26" i="86"/>
  <c r="AV26" i="86"/>
  <c r="AW26" i="86"/>
  <c r="AX26" i="86"/>
  <c r="AY26" i="86"/>
  <c r="AZ26" i="86"/>
  <c r="BA26" i="86"/>
  <c r="BB26" i="86"/>
  <c r="BC26" i="86"/>
  <c r="BD26" i="86"/>
  <c r="BE26" i="86"/>
  <c r="BF26" i="86"/>
  <c r="BG26" i="86"/>
  <c r="BH26" i="86"/>
  <c r="BI26" i="86"/>
  <c r="BJ26" i="86"/>
  <c r="BK26" i="86"/>
  <c r="BL26" i="86"/>
  <c r="BM26" i="86"/>
  <c r="BN26" i="86"/>
  <c r="BO26" i="86"/>
  <c r="BP26" i="86"/>
  <c r="BQ26" i="86"/>
  <c r="BR26" i="86"/>
  <c r="BS26" i="86"/>
  <c r="BT26" i="86"/>
  <c r="BU26" i="86"/>
  <c r="BV26" i="86"/>
  <c r="BW26" i="86"/>
  <c r="BX26" i="86"/>
  <c r="BY26" i="86"/>
  <c r="BZ26" i="86"/>
  <c r="CA26" i="86"/>
  <c r="CB26" i="86"/>
  <c r="CC26" i="86"/>
  <c r="CD26" i="86"/>
  <c r="CE26" i="86"/>
  <c r="CF26" i="86"/>
  <c r="CG26" i="86"/>
  <c r="D26" i="86"/>
  <c r="E26" i="86"/>
  <c r="F26" i="86"/>
  <c r="G26" i="86"/>
  <c r="H26" i="86"/>
  <c r="I26" i="86"/>
  <c r="J26" i="86"/>
  <c r="CL26" i="86"/>
  <c r="K27" i="86"/>
  <c r="L27" i="86"/>
  <c r="M27" i="86"/>
  <c r="N27" i="86"/>
  <c r="O27" i="86"/>
  <c r="P27" i="86"/>
  <c r="Q27" i="86"/>
  <c r="R27" i="86"/>
  <c r="S27" i="86"/>
  <c r="T27" i="86"/>
  <c r="U27" i="86"/>
  <c r="V27" i="86"/>
  <c r="W27" i="86"/>
  <c r="X27" i="86"/>
  <c r="Y27" i="86"/>
  <c r="Z27" i="86"/>
  <c r="AA27" i="86"/>
  <c r="AB27" i="86"/>
  <c r="AC27" i="86"/>
  <c r="AD27" i="86"/>
  <c r="AE27" i="86"/>
  <c r="AF27" i="86"/>
  <c r="AG27" i="86"/>
  <c r="AH27" i="86"/>
  <c r="AI27" i="86"/>
  <c r="AJ27" i="86"/>
  <c r="AK27" i="86"/>
  <c r="AL27" i="86"/>
  <c r="AM27" i="86"/>
  <c r="AN27" i="86"/>
  <c r="AO27" i="86"/>
  <c r="AP27" i="86"/>
  <c r="AQ27" i="86"/>
  <c r="AR27" i="86"/>
  <c r="AS27" i="86"/>
  <c r="AT27" i="86"/>
  <c r="AU27" i="86"/>
  <c r="AV27" i="86"/>
  <c r="AW27" i="86"/>
  <c r="AX27" i="86"/>
  <c r="AY27" i="86"/>
  <c r="AZ27" i="86"/>
  <c r="BA27" i="86"/>
  <c r="BB27" i="86"/>
  <c r="BC27" i="86"/>
  <c r="BD27" i="86"/>
  <c r="BE27" i="86"/>
  <c r="BF27" i="86"/>
  <c r="BG27" i="86"/>
  <c r="BH27" i="86"/>
  <c r="BI27" i="86"/>
  <c r="BJ27" i="86"/>
  <c r="BK27" i="86"/>
  <c r="BL27" i="86"/>
  <c r="BM27" i="86"/>
  <c r="BN27" i="86"/>
  <c r="BO27" i="86"/>
  <c r="BP27" i="86"/>
  <c r="BQ27" i="86"/>
  <c r="BR27" i="86"/>
  <c r="BS27" i="86"/>
  <c r="BT27" i="86"/>
  <c r="BU27" i="86"/>
  <c r="BV27" i="86"/>
  <c r="BW27" i="86"/>
  <c r="BX27" i="86"/>
  <c r="BY27" i="86"/>
  <c r="BZ27" i="86"/>
  <c r="CA27" i="86"/>
  <c r="CB27" i="86"/>
  <c r="CC27" i="86"/>
  <c r="CD27" i="86"/>
  <c r="CE27" i="86"/>
  <c r="CF27" i="86"/>
  <c r="CG27" i="86"/>
  <c r="D27" i="86"/>
  <c r="E27" i="86"/>
  <c r="F27" i="86"/>
  <c r="G27" i="86"/>
  <c r="H27" i="86"/>
  <c r="I27" i="86"/>
  <c r="J27" i="86"/>
  <c r="CL27" i="86"/>
  <c r="K28" i="86"/>
  <c r="L28" i="86"/>
  <c r="M28" i="86"/>
  <c r="N28" i="86"/>
  <c r="O28" i="86"/>
  <c r="P28" i="86"/>
  <c r="Q28" i="86"/>
  <c r="R28" i="86"/>
  <c r="S28" i="86"/>
  <c r="T28" i="86"/>
  <c r="U28" i="86"/>
  <c r="V28" i="86"/>
  <c r="W28" i="86"/>
  <c r="X28" i="86"/>
  <c r="Y28" i="86"/>
  <c r="Z28" i="86"/>
  <c r="AA28" i="86"/>
  <c r="AB28" i="86"/>
  <c r="AC28" i="86"/>
  <c r="AD28" i="86"/>
  <c r="AE28" i="86"/>
  <c r="AF28" i="86"/>
  <c r="AG28" i="86"/>
  <c r="AH28" i="86"/>
  <c r="AI28" i="86"/>
  <c r="AJ28" i="86"/>
  <c r="AK28" i="86"/>
  <c r="AL28" i="86"/>
  <c r="AM28" i="86"/>
  <c r="AN28" i="86"/>
  <c r="AO28" i="86"/>
  <c r="AP28" i="86"/>
  <c r="AQ28" i="86"/>
  <c r="AR28" i="86"/>
  <c r="AS28" i="86"/>
  <c r="AT28" i="86"/>
  <c r="AU28" i="86"/>
  <c r="AV28" i="86"/>
  <c r="AW28" i="86"/>
  <c r="AX28" i="86"/>
  <c r="AY28" i="86"/>
  <c r="AZ28" i="86"/>
  <c r="BA28" i="86"/>
  <c r="BB28" i="86"/>
  <c r="BC28" i="86"/>
  <c r="BD28" i="86"/>
  <c r="BE28" i="86"/>
  <c r="BF28" i="86"/>
  <c r="BG28" i="86"/>
  <c r="BH28" i="86"/>
  <c r="BI28" i="86"/>
  <c r="BJ28" i="86"/>
  <c r="BK28" i="86"/>
  <c r="BL28" i="86"/>
  <c r="BM28" i="86"/>
  <c r="BN28" i="86"/>
  <c r="BO28" i="86"/>
  <c r="BP28" i="86"/>
  <c r="BQ28" i="86"/>
  <c r="BR28" i="86"/>
  <c r="BS28" i="86"/>
  <c r="BT28" i="86"/>
  <c r="BU28" i="86"/>
  <c r="BV28" i="86"/>
  <c r="BW28" i="86"/>
  <c r="BX28" i="86"/>
  <c r="BY28" i="86"/>
  <c r="BZ28" i="86"/>
  <c r="CA28" i="86"/>
  <c r="CB28" i="86"/>
  <c r="CC28" i="86"/>
  <c r="CD28" i="86"/>
  <c r="CE28" i="86"/>
  <c r="CF28" i="86"/>
  <c r="CG28" i="86"/>
  <c r="D28" i="86"/>
  <c r="E28" i="86"/>
  <c r="F28" i="86"/>
  <c r="G28" i="86"/>
  <c r="H28" i="86"/>
  <c r="I28" i="86"/>
  <c r="J28" i="86"/>
  <c r="CL28" i="86"/>
  <c r="K29" i="86"/>
  <c r="L29" i="86"/>
  <c r="M29" i="86"/>
  <c r="N29" i="86"/>
  <c r="O29" i="86"/>
  <c r="P29" i="86"/>
  <c r="Q29" i="86"/>
  <c r="R29" i="86"/>
  <c r="S29" i="86"/>
  <c r="T29" i="86"/>
  <c r="U29" i="86"/>
  <c r="V29" i="86"/>
  <c r="W29" i="86"/>
  <c r="X29" i="86"/>
  <c r="Y29" i="86"/>
  <c r="Z29" i="86"/>
  <c r="AA29" i="86"/>
  <c r="AB29" i="86"/>
  <c r="AC29" i="86"/>
  <c r="AD29" i="86"/>
  <c r="AE29" i="86"/>
  <c r="AF29" i="86"/>
  <c r="AG29" i="86"/>
  <c r="AH29" i="86"/>
  <c r="AI29" i="86"/>
  <c r="AJ29" i="86"/>
  <c r="AK29" i="86"/>
  <c r="AL29" i="86"/>
  <c r="AM29" i="86"/>
  <c r="AN29" i="86"/>
  <c r="AO29" i="86"/>
  <c r="AP29" i="86"/>
  <c r="AQ29" i="86"/>
  <c r="AR29" i="86"/>
  <c r="AS29" i="86"/>
  <c r="AT29" i="86"/>
  <c r="AU29" i="86"/>
  <c r="AV29" i="86"/>
  <c r="AW29" i="86"/>
  <c r="AX29" i="86"/>
  <c r="AY29" i="86"/>
  <c r="AZ29" i="86"/>
  <c r="BA29" i="86"/>
  <c r="BB29" i="86"/>
  <c r="BC29" i="86"/>
  <c r="BD29" i="86"/>
  <c r="BE29" i="86"/>
  <c r="BF29" i="86"/>
  <c r="BG29" i="86"/>
  <c r="BH29" i="86"/>
  <c r="BI29" i="86"/>
  <c r="BJ29" i="86"/>
  <c r="BK29" i="86"/>
  <c r="BL29" i="86"/>
  <c r="BM29" i="86"/>
  <c r="BN29" i="86"/>
  <c r="BO29" i="86"/>
  <c r="BP29" i="86"/>
  <c r="BQ29" i="86"/>
  <c r="BR29" i="86"/>
  <c r="BS29" i="86"/>
  <c r="BT29" i="86"/>
  <c r="BU29" i="86"/>
  <c r="BV29" i="86"/>
  <c r="BW29" i="86"/>
  <c r="BX29" i="86"/>
  <c r="BY29" i="86"/>
  <c r="BZ29" i="86"/>
  <c r="CA29" i="86"/>
  <c r="CB29" i="86"/>
  <c r="CC29" i="86"/>
  <c r="CD29" i="86"/>
  <c r="CE29" i="86"/>
  <c r="CF29" i="86"/>
  <c r="CG29" i="86"/>
  <c r="D29" i="86"/>
  <c r="E29" i="86"/>
  <c r="F29" i="86"/>
  <c r="G29" i="86"/>
  <c r="H29" i="86"/>
  <c r="I29" i="86"/>
  <c r="J29" i="86"/>
  <c r="CL29" i="86"/>
  <c r="K30" i="86"/>
  <c r="L30" i="86"/>
  <c r="M30" i="86"/>
  <c r="N30" i="86"/>
  <c r="O30" i="86"/>
  <c r="P30" i="86"/>
  <c r="Q30" i="86"/>
  <c r="R30" i="86"/>
  <c r="S30" i="86"/>
  <c r="T30" i="86"/>
  <c r="U30" i="86"/>
  <c r="V30" i="86"/>
  <c r="W30" i="86"/>
  <c r="X30" i="86"/>
  <c r="Y30" i="86"/>
  <c r="Z30" i="86"/>
  <c r="AA30" i="86"/>
  <c r="AB30" i="86"/>
  <c r="AC30" i="86"/>
  <c r="AD30" i="86"/>
  <c r="AE30" i="86"/>
  <c r="AF30" i="86"/>
  <c r="AG30" i="86"/>
  <c r="AH30" i="86"/>
  <c r="AI30" i="86"/>
  <c r="AJ30" i="86"/>
  <c r="AK30" i="86"/>
  <c r="AL30" i="86"/>
  <c r="AM30" i="86"/>
  <c r="AN30" i="86"/>
  <c r="AO30" i="86"/>
  <c r="AP30" i="86"/>
  <c r="AQ30" i="86"/>
  <c r="AR30" i="86"/>
  <c r="AS30" i="86"/>
  <c r="AT30" i="86"/>
  <c r="AU30" i="86"/>
  <c r="AV30" i="86"/>
  <c r="AW30" i="86"/>
  <c r="AX30" i="86"/>
  <c r="AY30" i="86"/>
  <c r="AZ30" i="86"/>
  <c r="BA30" i="86"/>
  <c r="BB30" i="86"/>
  <c r="BC30" i="86"/>
  <c r="BD30" i="86"/>
  <c r="BE30" i="86"/>
  <c r="BF30" i="86"/>
  <c r="BG30" i="86"/>
  <c r="BH30" i="86"/>
  <c r="BI30" i="86"/>
  <c r="BJ30" i="86"/>
  <c r="BK30" i="86"/>
  <c r="BL30" i="86"/>
  <c r="BM30" i="86"/>
  <c r="BN30" i="86"/>
  <c r="BO30" i="86"/>
  <c r="BP30" i="86"/>
  <c r="BQ30" i="86"/>
  <c r="BR30" i="86"/>
  <c r="BS30" i="86"/>
  <c r="BT30" i="86"/>
  <c r="BU30" i="86"/>
  <c r="BV30" i="86"/>
  <c r="BW30" i="86"/>
  <c r="BX30" i="86"/>
  <c r="BY30" i="86"/>
  <c r="BZ30" i="86"/>
  <c r="CA30" i="86"/>
  <c r="CB30" i="86"/>
  <c r="CC30" i="86"/>
  <c r="CD30" i="86"/>
  <c r="CE30" i="86"/>
  <c r="CF30" i="86"/>
  <c r="CG30" i="86"/>
  <c r="D30" i="86"/>
  <c r="E30" i="86"/>
  <c r="F30" i="86"/>
  <c r="G30" i="86"/>
  <c r="H30" i="86"/>
  <c r="I30" i="86"/>
  <c r="J30" i="86"/>
  <c r="CL30" i="86"/>
  <c r="K31" i="86"/>
  <c r="L31" i="86"/>
  <c r="M31" i="86"/>
  <c r="N31" i="86"/>
  <c r="O31" i="86"/>
  <c r="P31" i="86"/>
  <c r="Q31" i="86"/>
  <c r="R31" i="86"/>
  <c r="S31" i="86"/>
  <c r="T31" i="86"/>
  <c r="U31" i="86"/>
  <c r="V31" i="86"/>
  <c r="W31" i="86"/>
  <c r="X31" i="86"/>
  <c r="Y31" i="86"/>
  <c r="Z31" i="86"/>
  <c r="AA31" i="86"/>
  <c r="AB31" i="86"/>
  <c r="AC31" i="86"/>
  <c r="AD31" i="86"/>
  <c r="AE31" i="86"/>
  <c r="AF31" i="86"/>
  <c r="AG31" i="86"/>
  <c r="AH31" i="86"/>
  <c r="AI31" i="86"/>
  <c r="AJ31" i="86"/>
  <c r="AK31" i="86"/>
  <c r="AL31" i="86"/>
  <c r="AM31" i="86"/>
  <c r="AN31" i="86"/>
  <c r="AO31" i="86"/>
  <c r="AP31" i="86"/>
  <c r="AQ31" i="86"/>
  <c r="AR31" i="86"/>
  <c r="AS31" i="86"/>
  <c r="AT31" i="86"/>
  <c r="AU31" i="86"/>
  <c r="AV31" i="86"/>
  <c r="AW31" i="86"/>
  <c r="AX31" i="86"/>
  <c r="AY31" i="86"/>
  <c r="AZ31" i="86"/>
  <c r="BA31" i="86"/>
  <c r="BB31" i="86"/>
  <c r="BC31" i="86"/>
  <c r="BD31" i="86"/>
  <c r="BE31" i="86"/>
  <c r="BF31" i="86"/>
  <c r="BG31" i="86"/>
  <c r="BH31" i="86"/>
  <c r="BI31" i="86"/>
  <c r="BJ31" i="86"/>
  <c r="BK31" i="86"/>
  <c r="BL31" i="86"/>
  <c r="BM31" i="86"/>
  <c r="BN31" i="86"/>
  <c r="BO31" i="86"/>
  <c r="BP31" i="86"/>
  <c r="BQ31" i="86"/>
  <c r="BR31" i="86"/>
  <c r="BS31" i="86"/>
  <c r="BT31" i="86"/>
  <c r="BU31" i="86"/>
  <c r="BV31" i="86"/>
  <c r="BW31" i="86"/>
  <c r="BX31" i="86"/>
  <c r="BY31" i="86"/>
  <c r="BZ31" i="86"/>
  <c r="CA31" i="86"/>
  <c r="CB31" i="86"/>
  <c r="CC31" i="86"/>
  <c r="CD31" i="86"/>
  <c r="CE31" i="86"/>
  <c r="CF31" i="86"/>
  <c r="CG31" i="86"/>
  <c r="D31" i="86"/>
  <c r="E31" i="86"/>
  <c r="F31" i="86"/>
  <c r="G31" i="86"/>
  <c r="H31" i="86"/>
  <c r="I31" i="86"/>
  <c r="J31" i="86"/>
  <c r="CL31" i="86"/>
  <c r="K32" i="86"/>
  <c r="L32" i="86"/>
  <c r="M32" i="86"/>
  <c r="N32" i="86"/>
  <c r="O32" i="86"/>
  <c r="P32" i="86"/>
  <c r="Q32" i="86"/>
  <c r="R32" i="86"/>
  <c r="S32" i="86"/>
  <c r="T32" i="86"/>
  <c r="U32" i="86"/>
  <c r="V32" i="86"/>
  <c r="W32" i="86"/>
  <c r="X32" i="86"/>
  <c r="Y32" i="86"/>
  <c r="Z32" i="86"/>
  <c r="AA32" i="86"/>
  <c r="AB32" i="86"/>
  <c r="AC32" i="86"/>
  <c r="AD32" i="86"/>
  <c r="AE32" i="86"/>
  <c r="AF32" i="86"/>
  <c r="AG32" i="86"/>
  <c r="AH32" i="86"/>
  <c r="AI32" i="86"/>
  <c r="AJ32" i="86"/>
  <c r="AK32" i="86"/>
  <c r="AL32" i="86"/>
  <c r="AM32" i="86"/>
  <c r="AN32" i="86"/>
  <c r="AO32" i="86"/>
  <c r="AP32" i="86"/>
  <c r="AQ32" i="86"/>
  <c r="AR32" i="86"/>
  <c r="AS32" i="86"/>
  <c r="AT32" i="86"/>
  <c r="AU32" i="86"/>
  <c r="AV32" i="86"/>
  <c r="AW32" i="86"/>
  <c r="AX32" i="86"/>
  <c r="AY32" i="86"/>
  <c r="AZ32" i="86"/>
  <c r="BA32" i="86"/>
  <c r="BB32" i="86"/>
  <c r="BC32" i="86"/>
  <c r="BD32" i="86"/>
  <c r="BE32" i="86"/>
  <c r="BF32" i="86"/>
  <c r="BG32" i="86"/>
  <c r="BH32" i="86"/>
  <c r="BI32" i="86"/>
  <c r="BJ32" i="86"/>
  <c r="BK32" i="86"/>
  <c r="BL32" i="86"/>
  <c r="BM32" i="86"/>
  <c r="BN32" i="86"/>
  <c r="BO32" i="86"/>
  <c r="BP32" i="86"/>
  <c r="BQ32" i="86"/>
  <c r="BR32" i="86"/>
  <c r="BS32" i="86"/>
  <c r="BT32" i="86"/>
  <c r="BU32" i="86"/>
  <c r="BV32" i="86"/>
  <c r="BW32" i="86"/>
  <c r="BX32" i="86"/>
  <c r="BY32" i="86"/>
  <c r="BZ32" i="86"/>
  <c r="CA32" i="86"/>
  <c r="CB32" i="86"/>
  <c r="CC32" i="86"/>
  <c r="CD32" i="86"/>
  <c r="CE32" i="86"/>
  <c r="CF32" i="86"/>
  <c r="CG32" i="86"/>
  <c r="D32" i="86"/>
  <c r="E32" i="86"/>
  <c r="F32" i="86"/>
  <c r="G32" i="86"/>
  <c r="H32" i="86"/>
  <c r="I32" i="86"/>
  <c r="J32" i="86"/>
  <c r="CL32" i="86"/>
  <c r="K33" i="86"/>
  <c r="L33" i="86"/>
  <c r="M33" i="86"/>
  <c r="N33" i="86"/>
  <c r="O33" i="86"/>
  <c r="P33" i="86"/>
  <c r="Q33" i="86"/>
  <c r="R33" i="86"/>
  <c r="S33" i="86"/>
  <c r="T33" i="86"/>
  <c r="U33" i="86"/>
  <c r="V33" i="86"/>
  <c r="W33" i="86"/>
  <c r="X33" i="86"/>
  <c r="Y33" i="86"/>
  <c r="Z33" i="86"/>
  <c r="AA33" i="86"/>
  <c r="AB33" i="86"/>
  <c r="AC33" i="86"/>
  <c r="AD33" i="86"/>
  <c r="AE33" i="86"/>
  <c r="AF33" i="86"/>
  <c r="AG33" i="86"/>
  <c r="AH33" i="86"/>
  <c r="AI33" i="86"/>
  <c r="AJ33" i="86"/>
  <c r="AK33" i="86"/>
  <c r="AL33" i="86"/>
  <c r="AM33" i="86"/>
  <c r="AN33" i="86"/>
  <c r="AO33" i="86"/>
  <c r="AP33" i="86"/>
  <c r="AQ33" i="86"/>
  <c r="AR33" i="86"/>
  <c r="AS33" i="86"/>
  <c r="AT33" i="86"/>
  <c r="AU33" i="86"/>
  <c r="AV33" i="86"/>
  <c r="AW33" i="86"/>
  <c r="AX33" i="86"/>
  <c r="AY33" i="86"/>
  <c r="AZ33" i="86"/>
  <c r="BA33" i="86"/>
  <c r="BB33" i="86"/>
  <c r="BC33" i="86"/>
  <c r="BD33" i="86"/>
  <c r="BE33" i="86"/>
  <c r="BF33" i="86"/>
  <c r="BG33" i="86"/>
  <c r="BH33" i="86"/>
  <c r="BI33" i="86"/>
  <c r="BJ33" i="86"/>
  <c r="BK33" i="86"/>
  <c r="BL33" i="86"/>
  <c r="BM33" i="86"/>
  <c r="BN33" i="86"/>
  <c r="BO33" i="86"/>
  <c r="BP33" i="86"/>
  <c r="BQ33" i="86"/>
  <c r="BR33" i="86"/>
  <c r="BS33" i="86"/>
  <c r="BT33" i="86"/>
  <c r="BU33" i="86"/>
  <c r="BV33" i="86"/>
  <c r="BW33" i="86"/>
  <c r="BX33" i="86"/>
  <c r="BY33" i="86"/>
  <c r="BZ33" i="86"/>
  <c r="CA33" i="86"/>
  <c r="CB33" i="86"/>
  <c r="CC33" i="86"/>
  <c r="CD33" i="86"/>
  <c r="CE33" i="86"/>
  <c r="CF33" i="86"/>
  <c r="CG33" i="86"/>
  <c r="D33" i="86"/>
  <c r="E33" i="86"/>
  <c r="F33" i="86"/>
  <c r="G33" i="86"/>
  <c r="H33" i="86"/>
  <c r="I33" i="86"/>
  <c r="J33" i="86"/>
  <c r="CL33" i="86"/>
  <c r="K34" i="86"/>
  <c r="L34" i="86"/>
  <c r="M34" i="86"/>
  <c r="N34" i="86"/>
  <c r="O34" i="86"/>
  <c r="P34" i="86"/>
  <c r="Q34" i="86"/>
  <c r="R34" i="86"/>
  <c r="S34" i="86"/>
  <c r="T34" i="86"/>
  <c r="U34" i="86"/>
  <c r="V34" i="86"/>
  <c r="W34" i="86"/>
  <c r="X34" i="86"/>
  <c r="Y34" i="86"/>
  <c r="Z34" i="86"/>
  <c r="AA34" i="86"/>
  <c r="AB34" i="86"/>
  <c r="AC34" i="86"/>
  <c r="AD34" i="86"/>
  <c r="AE34" i="86"/>
  <c r="AF34" i="86"/>
  <c r="AG34" i="86"/>
  <c r="AH34" i="86"/>
  <c r="AI34" i="86"/>
  <c r="AJ34" i="86"/>
  <c r="AK34" i="86"/>
  <c r="AL34" i="86"/>
  <c r="AM34" i="86"/>
  <c r="AN34" i="86"/>
  <c r="AO34" i="86"/>
  <c r="AP34" i="86"/>
  <c r="AQ34" i="86"/>
  <c r="AR34" i="86"/>
  <c r="AS34" i="86"/>
  <c r="AT34" i="86"/>
  <c r="AU34" i="86"/>
  <c r="AV34" i="86"/>
  <c r="AW34" i="86"/>
  <c r="AX34" i="86"/>
  <c r="AY34" i="86"/>
  <c r="AZ34" i="86"/>
  <c r="BA34" i="86"/>
  <c r="BB34" i="86"/>
  <c r="BC34" i="86"/>
  <c r="BD34" i="86"/>
  <c r="BE34" i="86"/>
  <c r="BF34" i="86"/>
  <c r="BG34" i="86"/>
  <c r="BH34" i="86"/>
  <c r="BI34" i="86"/>
  <c r="BJ34" i="86"/>
  <c r="BK34" i="86"/>
  <c r="BL34" i="86"/>
  <c r="BM34" i="86"/>
  <c r="BN34" i="86"/>
  <c r="BO34" i="86"/>
  <c r="BP34" i="86"/>
  <c r="BQ34" i="86"/>
  <c r="BR34" i="86"/>
  <c r="BS34" i="86"/>
  <c r="BT34" i="86"/>
  <c r="BU34" i="86"/>
  <c r="BV34" i="86"/>
  <c r="BW34" i="86"/>
  <c r="BX34" i="86"/>
  <c r="BY34" i="86"/>
  <c r="BZ34" i="86"/>
  <c r="CA34" i="86"/>
  <c r="CB34" i="86"/>
  <c r="CC34" i="86"/>
  <c r="CD34" i="86"/>
  <c r="CE34" i="86"/>
  <c r="CF34" i="86"/>
  <c r="CG34" i="86"/>
  <c r="D34" i="86"/>
  <c r="E34" i="86"/>
  <c r="F34" i="86"/>
  <c r="G34" i="86"/>
  <c r="H34" i="86"/>
  <c r="I34" i="86"/>
  <c r="J34" i="86"/>
  <c r="CL34" i="86"/>
  <c r="K35" i="86"/>
  <c r="L35" i="86"/>
  <c r="M35" i="86"/>
  <c r="N35" i="86"/>
  <c r="O35" i="86"/>
  <c r="P35" i="86"/>
  <c r="Q35" i="86"/>
  <c r="R35" i="86"/>
  <c r="S35" i="86"/>
  <c r="T35" i="86"/>
  <c r="U35" i="86"/>
  <c r="V35" i="86"/>
  <c r="W35" i="86"/>
  <c r="X35" i="86"/>
  <c r="Y35" i="86"/>
  <c r="Z35" i="86"/>
  <c r="AA35" i="86"/>
  <c r="AB35" i="86"/>
  <c r="AC35" i="86"/>
  <c r="AD35" i="86"/>
  <c r="AE35" i="86"/>
  <c r="AF35" i="86"/>
  <c r="AG35" i="86"/>
  <c r="AH35" i="86"/>
  <c r="AI35" i="86"/>
  <c r="AJ35" i="86"/>
  <c r="AK35" i="86"/>
  <c r="AL35" i="86"/>
  <c r="AM35" i="86"/>
  <c r="AN35" i="86"/>
  <c r="AO35" i="86"/>
  <c r="AP35" i="86"/>
  <c r="AQ35" i="86"/>
  <c r="AR35" i="86"/>
  <c r="AS35" i="86"/>
  <c r="AT35" i="86"/>
  <c r="AU35" i="86"/>
  <c r="AV35" i="86"/>
  <c r="AW35" i="86"/>
  <c r="AX35" i="86"/>
  <c r="AY35" i="86"/>
  <c r="AZ35" i="86"/>
  <c r="BA35" i="86"/>
  <c r="BB35" i="86"/>
  <c r="BC35" i="86"/>
  <c r="BD35" i="86"/>
  <c r="BE35" i="86"/>
  <c r="BF35" i="86"/>
  <c r="BG35" i="86"/>
  <c r="BH35" i="86"/>
  <c r="BI35" i="86"/>
  <c r="BJ35" i="86"/>
  <c r="BK35" i="86"/>
  <c r="BL35" i="86"/>
  <c r="BM35" i="86"/>
  <c r="BN35" i="86"/>
  <c r="BO35" i="86"/>
  <c r="BP35" i="86"/>
  <c r="BQ35" i="86"/>
  <c r="BR35" i="86"/>
  <c r="BS35" i="86"/>
  <c r="BT35" i="86"/>
  <c r="BU35" i="86"/>
  <c r="BV35" i="86"/>
  <c r="BW35" i="86"/>
  <c r="BX35" i="86"/>
  <c r="BY35" i="86"/>
  <c r="BZ35" i="86"/>
  <c r="CA35" i="86"/>
  <c r="CB35" i="86"/>
  <c r="CC35" i="86"/>
  <c r="CD35" i="86"/>
  <c r="CE35" i="86"/>
  <c r="CF35" i="86"/>
  <c r="CG35" i="86"/>
  <c r="D35" i="86"/>
  <c r="E35" i="86"/>
  <c r="F35" i="86"/>
  <c r="G35" i="86"/>
  <c r="H35" i="86"/>
  <c r="I35" i="86"/>
  <c r="J35" i="86"/>
  <c r="CL35" i="86"/>
  <c r="K36" i="86"/>
  <c r="L36" i="86"/>
  <c r="M36" i="86"/>
  <c r="N36" i="86"/>
  <c r="O36" i="86"/>
  <c r="P36" i="86"/>
  <c r="Q36" i="86"/>
  <c r="R36" i="86"/>
  <c r="S36" i="86"/>
  <c r="T36" i="86"/>
  <c r="U36" i="86"/>
  <c r="V36" i="86"/>
  <c r="W36" i="86"/>
  <c r="X36" i="86"/>
  <c r="Y36" i="86"/>
  <c r="Z36" i="86"/>
  <c r="AA36" i="86"/>
  <c r="AB36" i="86"/>
  <c r="AC36" i="86"/>
  <c r="AD36" i="86"/>
  <c r="AE36" i="86"/>
  <c r="AF36" i="86"/>
  <c r="AG36" i="86"/>
  <c r="AH36" i="86"/>
  <c r="AI36" i="86"/>
  <c r="AJ36" i="86"/>
  <c r="AK36" i="86"/>
  <c r="AL36" i="86"/>
  <c r="AM36" i="86"/>
  <c r="AN36" i="86"/>
  <c r="AO36" i="86"/>
  <c r="AP36" i="86"/>
  <c r="AQ36" i="86"/>
  <c r="AR36" i="86"/>
  <c r="AS36" i="86"/>
  <c r="AT36" i="86"/>
  <c r="AU36" i="86"/>
  <c r="AV36" i="86"/>
  <c r="AW36" i="86"/>
  <c r="AX36" i="86"/>
  <c r="AY36" i="86"/>
  <c r="AZ36" i="86"/>
  <c r="BA36" i="86"/>
  <c r="BB36" i="86"/>
  <c r="BC36" i="86"/>
  <c r="BD36" i="86"/>
  <c r="BE36" i="86"/>
  <c r="BF36" i="86"/>
  <c r="BG36" i="86"/>
  <c r="BH36" i="86"/>
  <c r="BI36" i="86"/>
  <c r="BJ36" i="86"/>
  <c r="BK36" i="86"/>
  <c r="BL36" i="86"/>
  <c r="BM36" i="86"/>
  <c r="BN36" i="86"/>
  <c r="BO36" i="86"/>
  <c r="BP36" i="86"/>
  <c r="BQ36" i="86"/>
  <c r="BR36" i="86"/>
  <c r="BS36" i="86"/>
  <c r="BT36" i="86"/>
  <c r="BU36" i="86"/>
  <c r="BV36" i="86"/>
  <c r="BW36" i="86"/>
  <c r="BX36" i="86"/>
  <c r="BY36" i="86"/>
  <c r="BZ36" i="86"/>
  <c r="CA36" i="86"/>
  <c r="CB36" i="86"/>
  <c r="CC36" i="86"/>
  <c r="CD36" i="86"/>
  <c r="CE36" i="86"/>
  <c r="CF36" i="86"/>
  <c r="CG36" i="86"/>
  <c r="D36" i="86"/>
  <c r="E36" i="86"/>
  <c r="F36" i="86"/>
  <c r="G36" i="86"/>
  <c r="H36" i="86"/>
  <c r="I36" i="86"/>
  <c r="J36" i="86"/>
  <c r="CL36" i="86"/>
  <c r="K4" i="86"/>
  <c r="L4" i="86"/>
  <c r="M4" i="86"/>
  <c r="N4" i="86"/>
  <c r="O4" i="86"/>
  <c r="P4" i="86"/>
  <c r="Q4" i="86"/>
  <c r="R4" i="86"/>
  <c r="S4" i="86"/>
  <c r="T4" i="86"/>
  <c r="U4" i="86"/>
  <c r="V4" i="86"/>
  <c r="W4" i="86"/>
  <c r="X4" i="86"/>
  <c r="Y4" i="86"/>
  <c r="Z4" i="86"/>
  <c r="AA4" i="86"/>
  <c r="AB4" i="86"/>
  <c r="AC4" i="86"/>
  <c r="AD4" i="86"/>
  <c r="AE4" i="86"/>
  <c r="AF4" i="86"/>
  <c r="AG4" i="86"/>
  <c r="AH4" i="86"/>
  <c r="AI4" i="86"/>
  <c r="AJ4" i="86"/>
  <c r="AK4" i="86"/>
  <c r="AL4" i="86"/>
  <c r="AM4" i="86"/>
  <c r="AN4" i="86"/>
  <c r="AO4" i="86"/>
  <c r="AP4" i="86"/>
  <c r="AQ4" i="86"/>
  <c r="AR4" i="86"/>
  <c r="AS4" i="86"/>
  <c r="AT4" i="86"/>
  <c r="AU4" i="86"/>
  <c r="AV4" i="86"/>
  <c r="AW4" i="86"/>
  <c r="AX4" i="86"/>
  <c r="AY4" i="86"/>
  <c r="AZ4" i="86"/>
  <c r="BA4" i="86"/>
  <c r="BB4" i="86"/>
  <c r="BC4" i="86"/>
  <c r="BD4" i="86"/>
  <c r="BE4" i="86"/>
  <c r="BF4" i="86"/>
  <c r="BG4" i="86"/>
  <c r="BH4" i="86"/>
  <c r="BI4" i="86"/>
  <c r="BJ4" i="86"/>
  <c r="BK4" i="86"/>
  <c r="BL4" i="86"/>
  <c r="BM4" i="86"/>
  <c r="BN4" i="86"/>
  <c r="BO4" i="86"/>
  <c r="BP4" i="86"/>
  <c r="BQ4" i="86"/>
  <c r="BR4" i="86"/>
  <c r="BS4" i="86"/>
  <c r="BT4" i="86"/>
  <c r="BU4" i="86"/>
  <c r="BV4" i="86"/>
  <c r="BW4" i="86"/>
  <c r="BX4" i="86"/>
  <c r="BY4" i="86"/>
  <c r="BZ4" i="86"/>
  <c r="CA4" i="86"/>
  <c r="CB4" i="86"/>
  <c r="CC4" i="86"/>
  <c r="CD4" i="86"/>
  <c r="CE4" i="86"/>
  <c r="CF4" i="86"/>
  <c r="CG4" i="86"/>
  <c r="D4" i="86"/>
  <c r="E4" i="86"/>
  <c r="F4" i="86"/>
  <c r="G4" i="86"/>
  <c r="H4" i="86"/>
  <c r="I4" i="86"/>
  <c r="J4" i="86"/>
  <c r="CL4" i="86"/>
  <c r="CK6" i="86"/>
  <c r="CK7" i="86"/>
  <c r="CK8" i="86"/>
  <c r="CK9" i="86"/>
  <c r="CK10" i="86"/>
  <c r="CK11" i="86"/>
  <c r="CK12" i="86"/>
  <c r="CK13" i="86"/>
  <c r="CK14" i="86"/>
  <c r="CK15" i="86"/>
  <c r="CK16" i="86"/>
  <c r="CK17" i="86"/>
  <c r="CK18" i="86"/>
  <c r="CK19" i="86"/>
  <c r="CK20" i="86"/>
  <c r="CK21" i="86"/>
  <c r="CK22" i="86"/>
  <c r="CK23" i="86"/>
  <c r="CK24" i="86"/>
  <c r="CK25" i="86"/>
  <c r="CK26" i="86"/>
  <c r="CK27" i="86"/>
  <c r="CK28" i="86"/>
  <c r="CK29" i="86"/>
  <c r="CK30" i="86"/>
  <c r="CK31" i="86"/>
  <c r="CK32" i="86"/>
  <c r="CK33" i="86"/>
  <c r="CK34" i="86"/>
  <c r="CK35" i="86"/>
  <c r="CK36" i="86"/>
  <c r="CK5" i="86"/>
  <c r="CK4" i="86"/>
  <c r="CH5" i="86"/>
  <c r="CI5" i="86"/>
  <c r="CH6" i="86"/>
  <c r="CI6" i="86"/>
  <c r="CH7" i="86"/>
  <c r="CI7" i="86"/>
  <c r="CH8" i="86"/>
  <c r="CI8" i="86"/>
  <c r="CH9" i="86"/>
  <c r="CI9" i="86"/>
  <c r="CH10" i="86"/>
  <c r="CI10" i="86"/>
  <c r="CH11" i="86"/>
  <c r="CI11" i="86"/>
  <c r="CH12" i="86"/>
  <c r="CI12" i="86"/>
  <c r="CH13" i="86"/>
  <c r="CI13" i="86"/>
  <c r="CH14" i="86"/>
  <c r="CI14" i="86"/>
  <c r="CH15" i="86"/>
  <c r="CI15" i="86"/>
  <c r="CH16" i="86"/>
  <c r="CI16" i="86"/>
  <c r="CH17" i="86"/>
  <c r="CI17" i="86"/>
  <c r="CH18" i="86"/>
  <c r="CI18" i="86"/>
  <c r="CH19" i="86"/>
  <c r="CI19" i="86"/>
  <c r="CH20" i="86"/>
  <c r="CI20" i="86"/>
  <c r="CH21" i="86"/>
  <c r="CI21" i="86"/>
  <c r="CH22" i="86"/>
  <c r="CI22" i="86"/>
  <c r="CH23" i="86"/>
  <c r="CI23" i="86"/>
  <c r="CH24" i="86"/>
  <c r="CI24" i="86"/>
  <c r="CH25" i="86"/>
  <c r="CI25" i="86"/>
  <c r="CH26" i="86"/>
  <c r="CI26" i="86"/>
  <c r="CH27" i="86"/>
  <c r="CI27" i="86"/>
  <c r="CH28" i="86"/>
  <c r="CI28" i="86"/>
  <c r="CH29" i="86"/>
  <c r="CI29" i="86"/>
  <c r="CH30" i="86"/>
  <c r="CI30" i="86"/>
  <c r="CH31" i="86"/>
  <c r="CI31" i="86"/>
  <c r="CH32" i="86"/>
  <c r="CI32" i="86"/>
  <c r="CH33" i="86"/>
  <c r="CI33" i="86"/>
  <c r="CH34" i="86"/>
  <c r="CI34" i="86"/>
  <c r="CH35" i="86"/>
  <c r="CI35" i="86"/>
  <c r="CH36" i="86"/>
  <c r="CI36" i="86"/>
  <c r="CH4" i="86"/>
  <c r="CI4" i="86"/>
  <c r="A35" i="89"/>
  <c r="A34" i="89"/>
  <c r="A33" i="89"/>
  <c r="A32" i="89"/>
  <c r="A31" i="89"/>
  <c r="A30" i="89"/>
  <c r="A29" i="89"/>
  <c r="A28" i="89"/>
  <c r="A27" i="89"/>
  <c r="A26" i="89"/>
  <c r="A25" i="89"/>
  <c r="A24" i="89"/>
  <c r="A23" i="89"/>
  <c r="A22" i="89"/>
  <c r="A21" i="89"/>
  <c r="A20" i="89"/>
  <c r="A19" i="89"/>
  <c r="A18" i="89"/>
  <c r="A17" i="89"/>
  <c r="A16" i="89"/>
  <c r="A15" i="89"/>
  <c r="A14" i="89"/>
  <c r="A13" i="89"/>
  <c r="A12" i="89"/>
  <c r="A11" i="89"/>
  <c r="A10" i="89"/>
  <c r="A9" i="89"/>
  <c r="A8" i="89"/>
  <c r="A7" i="89"/>
  <c r="A6" i="89"/>
  <c r="A5" i="89"/>
  <c r="A4" i="89"/>
  <c r="A3" i="89"/>
  <c r="CJ30" i="86"/>
  <c r="CJ22" i="86"/>
  <c r="CJ14" i="86"/>
  <c r="CJ6" i="86"/>
  <c r="CJ31" i="86"/>
  <c r="CJ23" i="86"/>
  <c r="CJ15" i="86"/>
  <c r="CJ7" i="86"/>
  <c r="CJ36" i="86"/>
  <c r="CJ35" i="86"/>
  <c r="CJ29" i="86"/>
  <c r="CJ28" i="86"/>
  <c r="CJ27" i="86"/>
  <c r="CJ21" i="86"/>
  <c r="CJ20" i="86"/>
  <c r="CJ19" i="86"/>
  <c r="CJ13" i="86"/>
  <c r="CJ12" i="86"/>
  <c r="CJ11" i="86"/>
  <c r="CJ5" i="86"/>
  <c r="CJ34" i="86"/>
  <c r="CJ26" i="86"/>
  <c r="CJ18" i="86"/>
  <c r="CJ10" i="86"/>
  <c r="CJ33" i="86"/>
  <c r="CJ32" i="86"/>
  <c r="CJ25" i="86"/>
  <c r="CJ24" i="86"/>
  <c r="CJ17" i="86"/>
  <c r="CJ16" i="86"/>
  <c r="CJ9" i="86"/>
  <c r="CJ8" i="86"/>
  <c r="A6" i="5"/>
  <c r="A7" i="5"/>
  <c r="A14" i="5"/>
  <c r="A15" i="5"/>
  <c r="A16" i="5"/>
  <c r="A19" i="5"/>
  <c r="A22" i="5"/>
  <c r="A24" i="5"/>
  <c r="A30" i="5"/>
  <c r="A31" i="5"/>
  <c r="A32" i="5"/>
  <c r="A34" i="5"/>
  <c r="A8" i="5"/>
  <c r="A13" i="5"/>
  <c r="A18" i="5"/>
  <c r="A20" i="5"/>
  <c r="A23" i="5"/>
  <c r="A25" i="5"/>
  <c r="A26" i="5"/>
  <c r="A27" i="5"/>
  <c r="A5" i="5"/>
  <c r="A9" i="5"/>
  <c r="A10" i="5"/>
  <c r="A11" i="5"/>
  <c r="A12" i="5"/>
  <c r="A17" i="5"/>
  <c r="A21" i="5"/>
  <c r="A28" i="5"/>
  <c r="A29" i="5"/>
  <c r="A33" i="5"/>
  <c r="A35" i="5"/>
  <c r="A36" i="5"/>
  <c r="A4" i="5"/>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7" i="87"/>
  <c r="A6" i="87"/>
  <c r="A5" i="87"/>
  <c r="A4" i="87"/>
  <c r="AR35" i="5"/>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A36" i="85"/>
  <c r="A35" i="85"/>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8" i="85"/>
  <c r="A7" i="85"/>
  <c r="A6" i="85"/>
  <c r="A5" i="85"/>
  <c r="A4" i="85"/>
  <c r="AR33" i="5"/>
  <c r="AR25" i="5"/>
  <c r="AR31" i="5"/>
  <c r="CJ4" i="86"/>
  <c r="AR29" i="5"/>
  <c r="E30" i="88"/>
  <c r="G30" i="88"/>
  <c r="AR21" i="5"/>
  <c r="E18" i="88"/>
  <c r="G18" i="88"/>
  <c r="AR5" i="5"/>
  <c r="E11" i="88"/>
  <c r="G11" i="88"/>
  <c r="E22" i="88"/>
  <c r="G22" i="88"/>
  <c r="E10" i="88"/>
  <c r="G10" i="88"/>
  <c r="E8" i="88"/>
  <c r="G8" i="88"/>
  <c r="AR17" i="5"/>
  <c r="E26" i="88"/>
  <c r="G26" i="88"/>
  <c r="AR18" i="5"/>
  <c r="AR13" i="5"/>
  <c r="AR16" i="5"/>
  <c r="E6" i="88"/>
  <c r="G6" i="88"/>
  <c r="E5" i="88"/>
  <c r="G5" i="88"/>
  <c r="AR22" i="5"/>
  <c r="E34" i="88"/>
  <c r="G34" i="88"/>
  <c r="AR10" i="5"/>
  <c r="AR9" i="5"/>
  <c r="AR8" i="5"/>
  <c r="E14" i="88"/>
  <c r="G14" i="88"/>
  <c r="AR32" i="5"/>
  <c r="AR7" i="5"/>
  <c r="E3" i="88"/>
  <c r="G3" i="88"/>
  <c r="AR12" i="5"/>
  <c r="E27" i="88"/>
  <c r="G27" i="88"/>
  <c r="AR14" i="5"/>
  <c r="E24" i="88"/>
  <c r="G24" i="88"/>
  <c r="AR26" i="5"/>
  <c r="E21" i="88"/>
  <c r="G21" i="88"/>
  <c r="AR30" i="5"/>
  <c r="E29" i="88"/>
  <c r="G29" i="88"/>
  <c r="AR23" i="5"/>
  <c r="E19" i="88"/>
  <c r="G19" i="88"/>
  <c r="E33" i="88"/>
  <c r="G33" i="88"/>
  <c r="AR36" i="5"/>
  <c r="AR28" i="5"/>
  <c r="AR15" i="5"/>
  <c r="E12" i="88"/>
  <c r="G12" i="88"/>
  <c r="E4" i="88"/>
  <c r="G4" i="88"/>
  <c r="E15" i="88"/>
  <c r="G15" i="88"/>
  <c r="E7" i="88"/>
  <c r="G7" i="88"/>
  <c r="AR4" i="5"/>
  <c r="E32" i="88"/>
  <c r="G32" i="88"/>
  <c r="AR20" i="5"/>
  <c r="E9" i="88"/>
  <c r="G9" i="88"/>
  <c r="AR19" i="5"/>
  <c r="E23" i="88"/>
  <c r="G23" i="88"/>
  <c r="AR24" i="5"/>
  <c r="AR11" i="5"/>
  <c r="E17" i="88"/>
  <c r="G17" i="88"/>
  <c r="E13" i="88"/>
  <c r="G13" i="88"/>
  <c r="AR6" i="5"/>
  <c r="E25" i="88"/>
  <c r="G25" i="88"/>
  <c r="E31" i="88"/>
  <c r="G31" i="88"/>
  <c r="E20" i="88"/>
  <c r="G20" i="88"/>
  <c r="AR27" i="5"/>
  <c r="E16" i="88"/>
  <c r="G16" i="88"/>
  <c r="E2" i="88"/>
  <c r="G2" i="88"/>
  <c r="AR34" i="5"/>
  <c r="E28" i="88"/>
  <c r="G28" i="88"/>
  <c r="BJ18" i="75"/>
  <c r="BJ21" i="75"/>
  <c r="BJ26" i="75"/>
  <c r="BJ28" i="75"/>
  <c r="BI18" i="75"/>
  <c r="BI21" i="75"/>
  <c r="BI26" i="75"/>
  <c r="BI28" i="75"/>
  <c r="E37" i="88"/>
  <c r="E36" i="88"/>
  <c r="D33" i="88"/>
  <c r="D29" i="88"/>
  <c r="D25" i="88"/>
  <c r="D21" i="88"/>
  <c r="D13" i="88"/>
  <c r="D9" i="88"/>
  <c r="D5" i="88"/>
  <c r="D10" i="88"/>
  <c r="D2" i="88"/>
  <c r="BK21" i="75"/>
  <c r="D34" i="88"/>
  <c r="D30" i="88"/>
  <c r="D26" i="88"/>
  <c r="D22" i="88"/>
  <c r="D18" i="88"/>
  <c r="D14" i="88"/>
  <c r="D6" i="88"/>
  <c r="D11" i="88"/>
  <c r="D3" i="88"/>
  <c r="D27" i="88"/>
  <c r="D23" i="88"/>
  <c r="D15" i="88"/>
  <c r="D7" i="88"/>
  <c r="D31" i="88"/>
  <c r="D19" i="88"/>
  <c r="D32" i="88"/>
  <c r="D28" i="88"/>
  <c r="D24" i="88"/>
  <c r="D20" i="88"/>
  <c r="D16" i="88"/>
  <c r="D12" i="88"/>
  <c r="D8" i="88"/>
  <c r="D4" i="88"/>
  <c r="BK26" i="75"/>
  <c r="BK18" i="75"/>
  <c r="BK28" i="75"/>
  <c r="I15" i="5"/>
  <c r="I35" i="5"/>
  <c r="I24" i="5"/>
  <c r="I23" i="5"/>
  <c r="D17" i="88"/>
  <c r="D37" i="88"/>
  <c r="I5" i="5"/>
  <c r="I22" i="5"/>
  <c r="I10" i="5"/>
  <c r="D36" i="88"/>
  <c r="I33" i="5"/>
  <c r="I31" i="5"/>
  <c r="I34" i="5"/>
  <c r="I28" i="5"/>
  <c r="I13" i="5"/>
  <c r="I25" i="5"/>
  <c r="I26" i="5"/>
  <c r="I21" i="5"/>
  <c r="I30" i="5"/>
  <c r="I12" i="5"/>
  <c r="I27" i="5"/>
  <c r="I4" i="5"/>
  <c r="I14" i="5"/>
  <c r="I32" i="5"/>
  <c r="I18" i="5"/>
  <c r="I36" i="5"/>
  <c r="I19" i="5"/>
  <c r="I8" i="5"/>
  <c r="I7" i="5"/>
  <c r="I6" i="5"/>
  <c r="I16" i="5"/>
  <c r="I17" i="5"/>
  <c r="I9" i="5"/>
  <c r="I20" i="5"/>
  <c r="I29" i="5"/>
  <c r="I11" i="5"/>
  <c r="H36" i="89"/>
  <c r="AI6" i="5"/>
  <c r="AI17" i="5"/>
  <c r="AI34" i="5"/>
  <c r="AI13" i="5"/>
  <c r="AI19" i="5"/>
  <c r="AI18" i="5"/>
  <c r="AI28" i="5"/>
  <c r="AI11" i="5"/>
  <c r="AI24" i="5"/>
  <c r="AI23" i="5"/>
  <c r="AI35" i="5"/>
  <c r="AI26" i="5"/>
  <c r="AI14" i="5"/>
  <c r="AI33" i="5"/>
  <c r="AI31" i="5"/>
  <c r="AI9" i="5"/>
  <c r="AI25" i="5"/>
  <c r="AI7" i="5"/>
  <c r="AI29" i="5"/>
  <c r="AI20" i="5"/>
  <c r="AI16" i="5"/>
  <c r="AI32" i="5"/>
  <c r="AI27" i="5"/>
  <c r="AI36" i="5"/>
  <c r="AI15" i="5"/>
  <c r="AI5" i="5"/>
  <c r="AI21" i="5"/>
  <c r="AI22" i="5"/>
  <c r="AI30" i="5"/>
  <c r="AI8" i="5"/>
  <c r="AI10" i="5"/>
  <c r="AI12" i="5"/>
  <c r="AI4" i="5"/>
  <c r="AA36" i="89"/>
  <c r="AD36" i="5"/>
  <c r="AC10" i="5"/>
  <c r="AC32" i="5"/>
  <c r="AD24" i="5"/>
  <c r="AD10" i="5"/>
  <c r="AD23" i="5"/>
  <c r="AC33" i="5"/>
  <c r="AC17" i="5"/>
  <c r="AC9" i="5"/>
  <c r="AC25" i="5"/>
  <c r="AC13" i="5"/>
  <c r="AC31" i="5"/>
  <c r="AC19" i="5"/>
  <c r="AC7" i="5"/>
  <c r="AD13" i="5"/>
  <c r="AD33" i="5"/>
  <c r="AD34" i="5"/>
  <c r="AD28" i="5"/>
  <c r="AD32" i="5"/>
  <c r="AD21" i="5"/>
  <c r="AD6" i="5"/>
  <c r="AD5" i="5"/>
  <c r="AC35" i="5"/>
  <c r="AC18" i="5"/>
  <c r="AC22" i="5"/>
  <c r="AD31" i="5"/>
  <c r="AD11" i="5"/>
  <c r="AD30" i="5"/>
  <c r="AC29" i="5"/>
  <c r="AC12" i="5"/>
  <c r="AC5" i="5"/>
  <c r="AC23" i="5"/>
  <c r="AC8" i="5"/>
  <c r="AC30" i="5"/>
  <c r="AC16" i="5"/>
  <c r="AC6" i="5"/>
  <c r="AD7" i="5"/>
  <c r="AD25" i="5"/>
  <c r="AD20" i="5"/>
  <c r="AD18" i="5"/>
  <c r="AD35" i="5"/>
  <c r="AD16" i="5"/>
  <c r="AD12" i="5"/>
  <c r="AC21" i="5"/>
  <c r="AC26" i="5"/>
  <c r="AC14" i="5"/>
  <c r="AD17" i="5"/>
  <c r="AD22" i="5"/>
  <c r="AC4" i="5"/>
  <c r="AC36" i="5"/>
  <c r="AC28" i="5"/>
  <c r="AC11" i="5"/>
  <c r="AC27" i="5"/>
  <c r="AC20" i="5"/>
  <c r="AC34" i="5"/>
  <c r="AC24" i="5"/>
  <c r="AC15" i="5"/>
  <c r="AD19" i="5"/>
  <c r="AD9" i="5"/>
  <c r="AD15" i="5"/>
  <c r="AD27" i="5"/>
  <c r="AD14" i="5"/>
  <c r="AD26" i="5"/>
  <c r="AD8" i="5"/>
  <c r="AD29" i="5"/>
  <c r="V36" i="89"/>
  <c r="W36" i="89"/>
  <c r="AD4" i="5"/>
  <c r="U10" i="5"/>
  <c r="U26" i="5"/>
  <c r="U32" i="5"/>
  <c r="U22" i="5"/>
  <c r="U14" i="5"/>
  <c r="U35" i="5"/>
  <c r="U29" i="5"/>
  <c r="U23" i="5"/>
  <c r="U30" i="5"/>
  <c r="U6" i="5"/>
  <c r="U21" i="5"/>
  <c r="U18" i="5"/>
  <c r="U12" i="5"/>
  <c r="U8" i="5"/>
  <c r="U13" i="5"/>
  <c r="U24" i="5"/>
  <c r="U11" i="5"/>
  <c r="U7" i="5"/>
  <c r="U25" i="5"/>
  <c r="U16" i="5"/>
  <c r="U34" i="5"/>
  <c r="U28" i="5"/>
  <c r="U33" i="5"/>
  <c r="U19" i="5"/>
  <c r="U9" i="5"/>
  <c r="U5" i="5"/>
  <c r="U20" i="5"/>
  <c r="U36" i="5"/>
  <c r="U31" i="5"/>
  <c r="U17" i="5"/>
  <c r="U15" i="5"/>
  <c r="U27" i="5"/>
  <c r="U4" i="5"/>
  <c r="Q36" i="89"/>
  <c r="M36" i="89"/>
  <c r="J36" i="89"/>
  <c r="K7" i="5"/>
  <c r="K34" i="5"/>
  <c r="K32" i="5"/>
  <c r="K30" i="5"/>
  <c r="K12" i="5"/>
  <c r="K19" i="5"/>
  <c r="K9" i="5"/>
  <c r="K35" i="5"/>
  <c r="K20" i="5"/>
  <c r="K36" i="5"/>
  <c r="K26" i="5"/>
  <c r="K16" i="5"/>
  <c r="K25" i="5"/>
  <c r="K28" i="5"/>
  <c r="K8" i="5"/>
  <c r="K29" i="5"/>
  <c r="K31" i="5"/>
  <c r="K17" i="5"/>
  <c r="K15" i="5"/>
  <c r="K27" i="5"/>
  <c r="K14" i="5"/>
  <c r="K10" i="5"/>
  <c r="K5" i="5"/>
  <c r="K18" i="5"/>
  <c r="K6" i="5"/>
  <c r="K23" i="5"/>
  <c r="K4" i="5"/>
  <c r="K13" i="5"/>
  <c r="K33" i="5"/>
  <c r="K24" i="5"/>
  <c r="K11" i="5"/>
  <c r="K22" i="5"/>
  <c r="K21" i="5"/>
  <c r="BW8" i="75"/>
  <c r="BW4" i="75"/>
  <c r="J29" i="5"/>
  <c r="J12" i="5"/>
  <c r="J8" i="5"/>
  <c r="J30" i="5"/>
  <c r="BW9" i="75"/>
  <c r="BW25" i="75"/>
  <c r="BW31" i="75"/>
  <c r="BW27" i="75"/>
  <c r="BW19" i="75"/>
  <c r="BW35" i="75"/>
  <c r="BW26" i="75"/>
  <c r="J6" i="5"/>
  <c r="J5" i="5"/>
  <c r="J16" i="5"/>
  <c r="BW10" i="75"/>
  <c r="BW23" i="75"/>
  <c r="BW21" i="75"/>
  <c r="BW11" i="75"/>
  <c r="BW17" i="75"/>
  <c r="BW30" i="75"/>
  <c r="BW34" i="75"/>
  <c r="BW7" i="75"/>
  <c r="BW15" i="75"/>
  <c r="BW33" i="75"/>
  <c r="BW13" i="75"/>
  <c r="BW18" i="75"/>
  <c r="BW29" i="75"/>
  <c r="BW14" i="75"/>
  <c r="BW5" i="75"/>
  <c r="BW24" i="75"/>
  <c r="L5" i="5"/>
  <c r="BW12" i="75"/>
  <c r="L30" i="5"/>
  <c r="BW28" i="75"/>
  <c r="L12" i="5"/>
  <c r="BW16" i="75"/>
  <c r="L8" i="5"/>
  <c r="BW32" i="75"/>
  <c r="L29" i="5"/>
  <c r="BW20" i="75"/>
  <c r="L23" i="5"/>
  <c r="BW6" i="75"/>
  <c r="BW22" i="75"/>
  <c r="J23" i="5"/>
  <c r="L16" i="5"/>
  <c r="L6" i="5"/>
  <c r="J32" i="5"/>
  <c r="J27" i="5"/>
  <c r="J31" i="5"/>
  <c r="J17" i="5"/>
  <c r="J18" i="5"/>
  <c r="J35" i="5"/>
  <c r="J11" i="5"/>
  <c r="J24" i="5"/>
  <c r="J13" i="5"/>
  <c r="J33" i="5"/>
  <c r="J21" i="5"/>
  <c r="J15" i="5"/>
  <c r="J14" i="5"/>
  <c r="J26" i="5"/>
  <c r="J34" i="5"/>
  <c r="J28" i="5"/>
  <c r="J7" i="5"/>
  <c r="J25" i="5"/>
  <c r="J22" i="5"/>
  <c r="J10" i="5"/>
  <c r="J20" i="5"/>
  <c r="J36" i="5"/>
  <c r="J19" i="5"/>
  <c r="J9" i="5"/>
  <c r="I36" i="89"/>
  <c r="L19" i="5"/>
  <c r="L7" i="5"/>
  <c r="L21" i="5"/>
  <c r="L18" i="5"/>
  <c r="L31" i="5"/>
  <c r="L32" i="5"/>
  <c r="L20" i="5"/>
  <c r="L34" i="5"/>
  <c r="L13" i="5"/>
  <c r="L9" i="5"/>
  <c r="L10" i="5"/>
  <c r="L28" i="5"/>
  <c r="L15" i="5"/>
  <c r="L24" i="5"/>
  <c r="L35" i="5"/>
  <c r="L17" i="5"/>
  <c r="L27" i="5"/>
  <c r="L22" i="5"/>
  <c r="L14" i="5"/>
  <c r="L11" i="5"/>
  <c r="L36" i="5"/>
  <c r="L25" i="5"/>
  <c r="L26" i="5"/>
  <c r="L33" i="5"/>
  <c r="A5" i="79"/>
  <c r="A26" i="79"/>
  <c r="A6" i="79"/>
  <c r="A7" i="79"/>
  <c r="A18" i="79"/>
  <c r="A27" i="79"/>
  <c r="A28" i="79"/>
  <c r="A29" i="79"/>
  <c r="A30" i="79"/>
  <c r="A19" i="79"/>
  <c r="A8" i="79"/>
  <c r="A9" i="79"/>
  <c r="A10" i="79"/>
  <c r="A31" i="79"/>
  <c r="A20" i="79"/>
  <c r="A11" i="79"/>
  <c r="A21" i="79"/>
  <c r="A32" i="79"/>
  <c r="A12" i="79"/>
  <c r="A22" i="79"/>
  <c r="A13" i="79"/>
  <c r="A23" i="79"/>
  <c r="A24" i="79"/>
  <c r="A25" i="79"/>
  <c r="A33" i="79"/>
  <c r="A34" i="79"/>
  <c r="A14" i="79"/>
  <c r="A15" i="79"/>
  <c r="A16" i="79"/>
  <c r="A35" i="79"/>
  <c r="A17" i="79"/>
  <c r="A36" i="79"/>
  <c r="A37" i="79"/>
  <c r="A5" i="80"/>
  <c r="A26" i="80"/>
  <c r="A6" i="80"/>
  <c r="A7" i="80"/>
  <c r="A18" i="80"/>
  <c r="A27" i="80"/>
  <c r="A28" i="80"/>
  <c r="A29" i="80"/>
  <c r="A30" i="80"/>
  <c r="A19" i="80"/>
  <c r="A8" i="80"/>
  <c r="A9" i="80"/>
  <c r="A10" i="80"/>
  <c r="A31" i="80"/>
  <c r="A20" i="80"/>
  <c r="A11" i="80"/>
  <c r="A21" i="80"/>
  <c r="A32" i="80"/>
  <c r="A12" i="80"/>
  <c r="A22" i="80"/>
  <c r="A13" i="80"/>
  <c r="A23" i="80"/>
  <c r="A24" i="80"/>
  <c r="A25" i="80"/>
  <c r="A33" i="80"/>
  <c r="A34" i="80"/>
  <c r="A14" i="80"/>
  <c r="A15" i="80"/>
  <c r="A16" i="80"/>
  <c r="A35" i="80"/>
  <c r="A17" i="80"/>
  <c r="A36" i="80"/>
  <c r="A37" i="80"/>
  <c r="A4" i="78"/>
  <c r="A25" i="78"/>
  <c r="A5" i="78"/>
  <c r="A6" i="78"/>
  <c r="A17" i="78"/>
  <c r="A26" i="78"/>
  <c r="A27" i="78"/>
  <c r="A28" i="78"/>
  <c r="A29" i="78"/>
  <c r="A18" i="78"/>
  <c r="A7" i="78"/>
  <c r="A8" i="78"/>
  <c r="A9" i="78"/>
  <c r="A30" i="78"/>
  <c r="A19" i="78"/>
  <c r="A10" i="78"/>
  <c r="A20" i="78"/>
  <c r="A31" i="78"/>
  <c r="A11" i="78"/>
  <c r="A21" i="78"/>
  <c r="A12" i="78"/>
  <c r="A22" i="78"/>
  <c r="A23" i="78"/>
  <c r="A24" i="78"/>
  <c r="A32" i="78"/>
  <c r="A33" i="78"/>
  <c r="A13" i="78"/>
  <c r="A14" i="78"/>
  <c r="A15" i="78"/>
  <c r="A34" i="78"/>
  <c r="A16" i="78"/>
  <c r="A35" i="78"/>
  <c r="A36" i="78"/>
  <c r="A37" i="74"/>
  <c r="A36" i="74"/>
  <c r="A35" i="74"/>
  <c r="A34" i="74"/>
  <c r="A33" i="74"/>
  <c r="A32" i="74"/>
  <c r="A31" i="74"/>
  <c r="A30" i="74"/>
  <c r="A29" i="74"/>
  <c r="A28" i="74"/>
  <c r="A27" i="74"/>
  <c r="A26" i="74"/>
  <c r="A25" i="74"/>
  <c r="A24" i="74"/>
  <c r="A23" i="74"/>
  <c r="A22" i="74"/>
  <c r="A21" i="74"/>
  <c r="A20" i="74"/>
  <c r="A19" i="74"/>
  <c r="A18" i="74"/>
  <c r="A17" i="74"/>
  <c r="A16" i="74"/>
  <c r="A15" i="74"/>
  <c r="A14" i="74"/>
  <c r="A13" i="74"/>
  <c r="A12" i="74"/>
  <c r="A11" i="74"/>
  <c r="A10" i="74"/>
  <c r="A9" i="74"/>
  <c r="A8" i="74"/>
  <c r="A7" i="74"/>
  <c r="A6" i="74"/>
  <c r="A5" i="74"/>
  <c r="AQ14" i="75"/>
  <c r="AP30" i="75"/>
  <c r="AT6" i="3"/>
  <c r="AT7" i="3"/>
  <c r="AT24" i="3"/>
  <c r="AT30" i="3"/>
  <c r="AA6" i="5"/>
  <c r="AA16" i="5"/>
  <c r="AA19" i="5"/>
  <c r="AA8" i="5"/>
  <c r="AA13" i="5"/>
  <c r="AA25" i="5"/>
  <c r="AA5" i="5"/>
  <c r="AA9" i="5"/>
  <c r="AA29" i="5"/>
  <c r="AA33" i="5"/>
  <c r="AA30" i="5"/>
  <c r="AA12" i="5"/>
  <c r="AA18" i="5"/>
  <c r="AA14" i="5"/>
  <c r="AA17" i="5"/>
  <c r="AA23" i="5"/>
  <c r="AA10" i="5"/>
  <c r="AG35" i="5"/>
  <c r="AQ30" i="75"/>
  <c r="AP26" i="75"/>
  <c r="AB17" i="5"/>
  <c r="AB9" i="5"/>
  <c r="C31" i="88"/>
  <c r="AP29" i="5"/>
  <c r="AQ29" i="5"/>
  <c r="B31" i="88"/>
  <c r="F31" i="88"/>
  <c r="H31" i="88"/>
  <c r="C27" i="88"/>
  <c r="AP12" i="5"/>
  <c r="AQ12" i="5"/>
  <c r="B27" i="88"/>
  <c r="F27" i="88"/>
  <c r="H27" i="88"/>
  <c r="C21" i="88"/>
  <c r="AP26" i="5"/>
  <c r="AQ26" i="5"/>
  <c r="B21" i="88"/>
  <c r="F21" i="88"/>
  <c r="H21" i="88"/>
  <c r="C18" i="88"/>
  <c r="AP20" i="5"/>
  <c r="AQ20" i="5"/>
  <c r="B18" i="88"/>
  <c r="F18" i="88"/>
  <c r="H18" i="88"/>
  <c r="C15" i="88"/>
  <c r="AP8" i="5"/>
  <c r="AQ8" i="5"/>
  <c r="B15" i="88"/>
  <c r="F15" i="88"/>
  <c r="H15" i="88"/>
  <c r="C8" i="88"/>
  <c r="AP19" i="5"/>
  <c r="AQ19" i="5"/>
  <c r="B8" i="88"/>
  <c r="F8" i="88"/>
  <c r="H8" i="88"/>
  <c r="C23" i="88"/>
  <c r="B23" i="88"/>
  <c r="F23" i="88"/>
  <c r="H23" i="88"/>
  <c r="AP5" i="5"/>
  <c r="AQ5" i="5"/>
  <c r="C10" i="88"/>
  <c r="B10" i="88"/>
  <c r="F10" i="88"/>
  <c r="H10" i="88"/>
  <c r="AP24" i="5"/>
  <c r="AQ24" i="5"/>
  <c r="AB31" i="5"/>
  <c r="AB19" i="5"/>
  <c r="C30" i="88"/>
  <c r="AP28" i="5"/>
  <c r="AQ28" i="5"/>
  <c r="B30" i="88"/>
  <c r="F30" i="88"/>
  <c r="H30" i="88"/>
  <c r="C20" i="88"/>
  <c r="AP25" i="5"/>
  <c r="AQ25" i="5"/>
  <c r="B20" i="88"/>
  <c r="F20" i="88"/>
  <c r="H20" i="88"/>
  <c r="C12" i="88"/>
  <c r="AP31" i="5"/>
  <c r="AQ31" i="5"/>
  <c r="B12" i="88"/>
  <c r="F12" i="88"/>
  <c r="H12" i="88"/>
  <c r="C13" i="88"/>
  <c r="AP32" i="5"/>
  <c r="AQ32" i="5"/>
  <c r="B13" i="88"/>
  <c r="F13" i="88"/>
  <c r="H13" i="88"/>
  <c r="AB33" i="5"/>
  <c r="AB25" i="5"/>
  <c r="C33" i="88"/>
  <c r="B33" i="88"/>
  <c r="F33" i="88"/>
  <c r="H33" i="88"/>
  <c r="AP35" i="5"/>
  <c r="AQ35" i="5"/>
  <c r="C29" i="88"/>
  <c r="AP21" i="5"/>
  <c r="AQ21" i="5"/>
  <c r="B29" i="88"/>
  <c r="F29" i="88"/>
  <c r="H29" i="88"/>
  <c r="C22" i="88"/>
  <c r="AP27" i="5"/>
  <c r="AQ27" i="5"/>
  <c r="B22" i="88"/>
  <c r="F22" i="88"/>
  <c r="H22" i="88"/>
  <c r="C19" i="88"/>
  <c r="AP23" i="5"/>
  <c r="AQ23" i="5"/>
  <c r="B19" i="88"/>
  <c r="F19" i="88"/>
  <c r="H19" i="88"/>
  <c r="C14" i="88"/>
  <c r="B14" i="88"/>
  <c r="F14" i="88"/>
  <c r="H14" i="88"/>
  <c r="AP34" i="5"/>
  <c r="AQ34" i="5"/>
  <c r="C11" i="88"/>
  <c r="B11" i="88"/>
  <c r="F11" i="88"/>
  <c r="H11" i="88"/>
  <c r="AP30" i="5"/>
  <c r="AQ30" i="5"/>
  <c r="C6" i="88"/>
  <c r="B6" i="88"/>
  <c r="F6" i="88"/>
  <c r="H6" i="88"/>
  <c r="AP15" i="5"/>
  <c r="AQ15" i="5"/>
  <c r="C4" i="88"/>
  <c r="AP7" i="5"/>
  <c r="AQ7" i="5"/>
  <c r="B4" i="88"/>
  <c r="F4" i="88"/>
  <c r="H4" i="88"/>
  <c r="C34" i="88"/>
  <c r="AP36" i="5"/>
  <c r="AQ36" i="5"/>
  <c r="B34" i="88"/>
  <c r="F34" i="88"/>
  <c r="H34" i="88"/>
  <c r="C26" i="88"/>
  <c r="B26" i="88"/>
  <c r="F26" i="88"/>
  <c r="H26" i="88"/>
  <c r="AP11" i="5"/>
  <c r="AQ11" i="5"/>
  <c r="C17" i="88"/>
  <c r="B17" i="88"/>
  <c r="F17" i="88"/>
  <c r="H17" i="88"/>
  <c r="AP18" i="5"/>
  <c r="AQ18" i="5"/>
  <c r="C7" i="88"/>
  <c r="B7" i="88"/>
  <c r="F7" i="88"/>
  <c r="H7" i="88"/>
  <c r="AP16" i="5"/>
  <c r="AQ16" i="5"/>
  <c r="C3" i="88"/>
  <c r="AP6" i="5"/>
  <c r="AQ6" i="5"/>
  <c r="B3" i="88"/>
  <c r="F3" i="88"/>
  <c r="H3" i="88"/>
  <c r="AB13" i="5"/>
  <c r="AB7" i="5"/>
  <c r="C32" i="88"/>
  <c r="B32" i="88"/>
  <c r="F32" i="88"/>
  <c r="H32" i="88"/>
  <c r="AP33" i="5"/>
  <c r="AQ33" i="5"/>
  <c r="C28" i="88"/>
  <c r="AP17" i="5"/>
  <c r="AQ17" i="5"/>
  <c r="B28" i="88"/>
  <c r="F28" i="88"/>
  <c r="H28" i="88"/>
  <c r="C25" i="88"/>
  <c r="B25" i="88"/>
  <c r="F25" i="88"/>
  <c r="H25" i="88"/>
  <c r="AP10" i="5"/>
  <c r="AQ10" i="5"/>
  <c r="C24" i="88"/>
  <c r="B24" i="88"/>
  <c r="F24" i="88"/>
  <c r="H24" i="88"/>
  <c r="AP9" i="5"/>
  <c r="AQ9" i="5"/>
  <c r="C16" i="88"/>
  <c r="AP13" i="5"/>
  <c r="AQ13" i="5"/>
  <c r="B16" i="88"/>
  <c r="F16" i="88"/>
  <c r="H16" i="88"/>
  <c r="C9" i="88"/>
  <c r="AP22" i="5"/>
  <c r="AQ22" i="5"/>
  <c r="B9" i="88"/>
  <c r="F9" i="88"/>
  <c r="H9" i="88"/>
  <c r="C5" i="88"/>
  <c r="B5" i="88"/>
  <c r="F5" i="88"/>
  <c r="H5" i="88"/>
  <c r="AP14" i="5"/>
  <c r="AQ14" i="5"/>
  <c r="C2" i="88"/>
  <c r="B2" i="88"/>
  <c r="AP4" i="5"/>
  <c r="AQ4" i="5"/>
  <c r="P33" i="4"/>
  <c r="P29" i="4"/>
  <c r="P25" i="4"/>
  <c r="P21" i="4"/>
  <c r="P17" i="4"/>
  <c r="P13" i="4"/>
  <c r="P9" i="4"/>
  <c r="P5" i="4"/>
  <c r="Q8" i="3"/>
  <c r="Q35" i="3"/>
  <c r="Q36" i="5"/>
  <c r="N13" i="5"/>
  <c r="Q24" i="3"/>
  <c r="Q16" i="3"/>
  <c r="Q12" i="3"/>
  <c r="Q34" i="3"/>
  <c r="Q22" i="3"/>
  <c r="T18" i="5"/>
  <c r="T8" i="5"/>
  <c r="T31" i="5"/>
  <c r="T19" i="5"/>
  <c r="T7" i="5"/>
  <c r="T17" i="5"/>
  <c r="P30" i="5"/>
  <c r="T14" i="5"/>
  <c r="N33" i="5"/>
  <c r="T28" i="5"/>
  <c r="N20" i="5"/>
  <c r="N30" i="5"/>
  <c r="N6" i="5"/>
  <c r="P10" i="5"/>
  <c r="N7" i="5"/>
  <c r="P12" i="5"/>
  <c r="N12" i="5"/>
  <c r="N11" i="5"/>
  <c r="T27" i="5"/>
  <c r="N17" i="5"/>
  <c r="T36" i="5"/>
  <c r="P35" i="5"/>
  <c r="P21" i="5"/>
  <c r="P17" i="5"/>
  <c r="T11" i="5"/>
  <c r="T10" i="5"/>
  <c r="N9" i="5"/>
  <c r="P23" i="5"/>
  <c r="P8" i="5"/>
  <c r="N8" i="5"/>
  <c r="T34" i="5"/>
  <c r="N19" i="5"/>
  <c r="E16" i="5"/>
  <c r="E5" i="5"/>
  <c r="E7" i="5"/>
  <c r="E30" i="5"/>
  <c r="E27" i="5"/>
  <c r="E17" i="5"/>
  <c r="E25" i="5"/>
  <c r="E12" i="5"/>
  <c r="E23" i="5"/>
  <c r="N29" i="5"/>
  <c r="P16" i="5"/>
  <c r="N16" i="5"/>
  <c r="T15" i="5"/>
  <c r="P7" i="5"/>
  <c r="E32" i="5"/>
  <c r="E31" i="5"/>
  <c r="E15" i="5"/>
  <c r="E26" i="5"/>
  <c r="E34" i="5"/>
  <c r="E35" i="5"/>
  <c r="E6" i="5"/>
  <c r="E22" i="5"/>
  <c r="E36" i="5"/>
  <c r="E9" i="5"/>
  <c r="E11" i="5"/>
  <c r="AG7" i="5"/>
  <c r="T35" i="5"/>
  <c r="N35" i="5"/>
  <c r="T33" i="5"/>
  <c r="T29" i="5"/>
  <c r="N28" i="5"/>
  <c r="T9" i="5"/>
  <c r="T25" i="5"/>
  <c r="P32" i="5"/>
  <c r="S30" i="5"/>
  <c r="N24" i="5"/>
  <c r="N22" i="5"/>
  <c r="N15" i="5"/>
  <c r="E14" i="5"/>
  <c r="E33" i="5"/>
  <c r="E10" i="5"/>
  <c r="E19" i="5"/>
  <c r="E20" i="5"/>
  <c r="E18" i="5"/>
  <c r="E28" i="5"/>
  <c r="E29" i="5"/>
  <c r="E24" i="5"/>
  <c r="N36" i="5"/>
  <c r="T5" i="5"/>
  <c r="T13" i="5"/>
  <c r="T32" i="5"/>
  <c r="N31" i="5"/>
  <c r="E21" i="5"/>
  <c r="E8" i="5"/>
  <c r="E13" i="5"/>
  <c r="AU12" i="75"/>
  <c r="AS30" i="75"/>
  <c r="AS27" i="75"/>
  <c r="AQ19" i="75"/>
  <c r="AU11" i="75"/>
  <c r="AU8" i="75"/>
  <c r="AS5" i="75"/>
  <c r="AU35" i="75"/>
  <c r="AR23" i="75"/>
  <c r="AU9" i="75"/>
  <c r="AG32" i="5"/>
  <c r="P36" i="5"/>
  <c r="T21" i="5"/>
  <c r="T12" i="5"/>
  <c r="P18" i="5"/>
  <c r="N18" i="5"/>
  <c r="T30" i="5"/>
  <c r="P29" i="5"/>
  <c r="P25" i="5"/>
  <c r="N25" i="5"/>
  <c r="T20" i="5"/>
  <c r="P13" i="5"/>
  <c r="T22" i="5"/>
  <c r="N10" i="5"/>
  <c r="P5" i="5"/>
  <c r="N27" i="5"/>
  <c r="T26" i="5"/>
  <c r="AU17" i="75"/>
  <c r="AS34" i="75"/>
  <c r="AS21" i="75"/>
  <c r="AP20" i="75"/>
  <c r="AS31" i="75"/>
  <c r="AP19" i="75"/>
  <c r="AU18" i="75"/>
  <c r="AP17" i="75"/>
  <c r="AP21" i="75"/>
  <c r="AP11" i="75"/>
  <c r="AP10" i="75"/>
  <c r="AP31" i="75"/>
  <c r="AU13" i="75"/>
  <c r="AS16" i="75"/>
  <c r="N34" i="5"/>
  <c r="AU22" i="75"/>
  <c r="P27" i="5"/>
  <c r="P34" i="5"/>
  <c r="P22" i="5"/>
  <c r="T6" i="5"/>
  <c r="P6" i="5"/>
  <c r="AQ27" i="75"/>
  <c r="P20" i="5"/>
  <c r="P19" i="5"/>
  <c r="P11" i="5"/>
  <c r="P14" i="5"/>
  <c r="N14" i="5"/>
  <c r="AU33" i="75"/>
  <c r="AR33" i="75"/>
  <c r="AG29" i="5"/>
  <c r="P28" i="5"/>
  <c r="P26" i="5"/>
  <c r="P31" i="5"/>
  <c r="P24" i="5"/>
  <c r="AQ31" i="75"/>
  <c r="AU28" i="75"/>
  <c r="AR13" i="75"/>
  <c r="AR8" i="75"/>
  <c r="AU6" i="75"/>
  <c r="AG11" i="5"/>
  <c r="P33" i="5"/>
  <c r="T24" i="5"/>
  <c r="T16" i="5"/>
  <c r="P15" i="5"/>
  <c r="AP14" i="75"/>
  <c r="AR14" i="75"/>
  <c r="AS17" i="75"/>
  <c r="AR22" i="75"/>
  <c r="AP33" i="75"/>
  <c r="AR32" i="75"/>
  <c r="AR28" i="75"/>
  <c r="AR25" i="75"/>
  <c r="AR24" i="75"/>
  <c r="AS23" i="75"/>
  <c r="AR15" i="75"/>
  <c r="AR6" i="75"/>
  <c r="AS4" i="75"/>
  <c r="AS20" i="75"/>
  <c r="AS10" i="75"/>
  <c r="AP13" i="75"/>
  <c r="AP4" i="75"/>
  <c r="AU26" i="75"/>
  <c r="AU32" i="75"/>
  <c r="AR26" i="75"/>
  <c r="AU14" i="75"/>
  <c r="AS7" i="75"/>
  <c r="AP15" i="75"/>
  <c r="AP23" i="75"/>
  <c r="AP9" i="75"/>
  <c r="AU24" i="75"/>
  <c r="AU25" i="75"/>
  <c r="AP29" i="75"/>
  <c r="AQ8" i="75"/>
  <c r="AQ4" i="75"/>
  <c r="AP35" i="75"/>
  <c r="AU29" i="75"/>
  <c r="AQ20" i="75"/>
  <c r="AR7" i="75"/>
  <c r="AP12" i="75"/>
  <c r="AS3" i="75"/>
  <c r="AP3" i="75"/>
  <c r="AR35" i="75"/>
  <c r="AU21" i="75"/>
  <c r="AR16" i="75"/>
  <c r="AP5" i="75"/>
  <c r="AR9" i="75"/>
  <c r="AP7" i="75"/>
  <c r="AP25" i="75"/>
  <c r="AP32" i="75"/>
  <c r="AQ5" i="75"/>
  <c r="AR12" i="75"/>
  <c r="AR11" i="75"/>
  <c r="AR31" i="75"/>
  <c r="AP6" i="75"/>
  <c r="AP34" i="75"/>
  <c r="AP18" i="75"/>
  <c r="AU4" i="75"/>
  <c r="AU19" i="75"/>
  <c r="AQ3" i="75"/>
  <c r="AP16" i="75"/>
  <c r="AP22" i="75"/>
  <c r="AP27" i="75"/>
  <c r="N21" i="5"/>
  <c r="N26" i="5"/>
  <c r="AP8" i="75"/>
  <c r="AS26" i="75"/>
  <c r="AQ9" i="75"/>
  <c r="P9" i="5"/>
  <c r="AP28" i="75"/>
  <c r="AP24" i="75"/>
  <c r="AU34" i="75"/>
  <c r="AU31" i="75"/>
  <c r="AU20" i="75"/>
  <c r="AU16" i="75"/>
  <c r="AU23" i="75"/>
  <c r="AU7" i="75"/>
  <c r="AU15" i="75"/>
  <c r="AU3" i="75"/>
  <c r="AU10" i="75"/>
  <c r="AU30" i="75"/>
  <c r="AU27" i="75"/>
  <c r="AU5" i="75"/>
  <c r="AS33" i="75"/>
  <c r="AS12" i="75"/>
  <c r="AS11" i="75"/>
  <c r="AS19" i="75"/>
  <c r="AS28" i="75"/>
  <c r="AS25" i="75"/>
  <c r="AS24" i="75"/>
  <c r="AS22" i="75"/>
  <c r="AS18" i="75"/>
  <c r="AS14" i="75"/>
  <c r="AR29" i="75"/>
  <c r="AR18" i="75"/>
  <c r="AR30" i="75"/>
  <c r="AR5" i="75"/>
  <c r="AR21" i="75"/>
  <c r="AR20" i="75"/>
  <c r="AR4" i="75"/>
  <c r="AQ32" i="75"/>
  <c r="AS13" i="75"/>
  <c r="AS32" i="75"/>
  <c r="AS6" i="75"/>
  <c r="AS35" i="75"/>
  <c r="AS8" i="75"/>
  <c r="AS15" i="75"/>
  <c r="AS9" i="75"/>
  <c r="AS29" i="75"/>
  <c r="AR19" i="75"/>
  <c r="AR3" i="75"/>
  <c r="AR27" i="75"/>
  <c r="AR17" i="75"/>
  <c r="AR34" i="75"/>
  <c r="AR10" i="75"/>
  <c r="AQ6" i="75"/>
  <c r="AQ21" i="75"/>
  <c r="AQ18" i="75"/>
  <c r="AQ35" i="75"/>
  <c r="AQ7" i="75"/>
  <c r="AQ34" i="75"/>
  <c r="AQ29" i="75"/>
  <c r="AQ25" i="75"/>
  <c r="AQ23" i="75"/>
  <c r="AQ22" i="75"/>
  <c r="AQ10" i="75"/>
  <c r="AQ13" i="75"/>
  <c r="AQ26" i="75"/>
  <c r="AQ33" i="75"/>
  <c r="AQ12" i="75"/>
  <c r="AQ11" i="75"/>
  <c r="AQ15" i="75"/>
  <c r="AQ17" i="75"/>
  <c r="AQ28" i="75"/>
  <c r="AQ24" i="75"/>
  <c r="AQ16" i="75"/>
  <c r="AN9" i="5"/>
  <c r="AN36" i="5"/>
  <c r="AN7" i="5"/>
  <c r="AN12" i="5"/>
  <c r="AN22" i="5"/>
  <c r="AN17" i="5"/>
  <c r="AN33" i="5"/>
  <c r="AN32" i="5"/>
  <c r="AN26" i="5"/>
  <c r="AN13" i="5"/>
  <c r="AN6" i="5"/>
  <c r="AN15" i="5"/>
  <c r="AN19" i="5"/>
  <c r="AN11" i="5"/>
  <c r="AN34" i="5"/>
  <c r="AN21" i="5"/>
  <c r="AN35" i="5"/>
  <c r="AN28" i="5"/>
  <c r="AN5" i="5"/>
  <c r="AN20" i="5"/>
  <c r="AN16" i="5"/>
  <c r="AN23" i="5"/>
  <c r="AN31" i="5"/>
  <c r="AN14" i="5"/>
  <c r="AN10" i="5"/>
  <c r="AN18" i="5"/>
  <c r="AN30" i="5"/>
  <c r="AN27" i="5"/>
  <c r="AN25" i="5"/>
  <c r="AN24" i="5"/>
  <c r="AN8" i="5"/>
  <c r="AN29" i="5"/>
  <c r="AH17" i="5"/>
  <c r="AF25" i="5"/>
  <c r="AF17" i="5"/>
  <c r="S15" i="5"/>
  <c r="AH30" i="5"/>
  <c r="AH12" i="5"/>
  <c r="AH8" i="5"/>
  <c r="D9" i="5"/>
  <c r="AF6" i="5"/>
  <c r="AV31" i="4"/>
  <c r="AH16" i="5"/>
  <c r="AH18" i="5"/>
  <c r="AH19" i="5"/>
  <c r="AH14" i="5"/>
  <c r="AH32" i="5"/>
  <c r="AH11" i="5"/>
  <c r="AH27" i="5"/>
  <c r="AH5" i="5"/>
  <c r="AV16" i="4"/>
  <c r="AV28" i="4"/>
  <c r="AV4" i="4"/>
  <c r="AH21" i="5"/>
  <c r="AH22" i="5"/>
  <c r="AH20" i="5"/>
  <c r="D26" i="5"/>
  <c r="AV9" i="4"/>
  <c r="AV22" i="4"/>
  <c r="AV10" i="4"/>
  <c r="R4" i="5"/>
  <c r="AV26" i="4"/>
  <c r="AV35" i="4"/>
  <c r="AJ36" i="5"/>
  <c r="AV11" i="4"/>
  <c r="AV20" i="4"/>
  <c r="AV25" i="4"/>
  <c r="AV34" i="4"/>
  <c r="AV12" i="4"/>
  <c r="AV24" i="4"/>
  <c r="AV33" i="4"/>
  <c r="AV19" i="4"/>
  <c r="AV13" i="4"/>
  <c r="AV32" i="4"/>
  <c r="AV27" i="4"/>
  <c r="AV5" i="4"/>
  <c r="AV14" i="4"/>
  <c r="AV23" i="4"/>
  <c r="AV18" i="4"/>
  <c r="AH7" i="5"/>
  <c r="AH26" i="5"/>
  <c r="AV21" i="4"/>
  <c r="AV30" i="4"/>
  <c r="AV6" i="4"/>
  <c r="AV15" i="4"/>
  <c r="AV8" i="4"/>
  <c r="AV29" i="4"/>
  <c r="AV7" i="4"/>
  <c r="AV17" i="4"/>
  <c r="AB29" i="5"/>
  <c r="AB22" i="5"/>
  <c r="AB26" i="5"/>
  <c r="AB28" i="5"/>
  <c r="AB34" i="5"/>
  <c r="AF7" i="5"/>
  <c r="AF32" i="5"/>
  <c r="AF10" i="5"/>
  <c r="AF36" i="5"/>
  <c r="AF24" i="5"/>
  <c r="AF23" i="5"/>
  <c r="AF9" i="5"/>
  <c r="AG19" i="5"/>
  <c r="AF9" i="89"/>
  <c r="N8" i="88"/>
  <c r="AG26" i="5"/>
  <c r="AG28" i="5"/>
  <c r="AG22" i="5"/>
  <c r="AF35" i="5"/>
  <c r="AH15" i="5"/>
  <c r="AH31" i="5"/>
  <c r="AH29" i="5"/>
  <c r="AH13" i="5"/>
  <c r="AH33" i="5"/>
  <c r="AB12" i="5"/>
  <c r="D5" i="5"/>
  <c r="AB30" i="5"/>
  <c r="AB18" i="5"/>
  <c r="AB8" i="5"/>
  <c r="AB14" i="5"/>
  <c r="AB15" i="5"/>
  <c r="AB27" i="5"/>
  <c r="AF15" i="5"/>
  <c r="AF13" i="5"/>
  <c r="AF12" i="5"/>
  <c r="AF31" i="5"/>
  <c r="AF29" i="5"/>
  <c r="AF11" i="5"/>
  <c r="AG10" i="5"/>
  <c r="AG36" i="5"/>
  <c r="AG23" i="5"/>
  <c r="AG9" i="5"/>
  <c r="AG30" i="5"/>
  <c r="AG5" i="5"/>
  <c r="AB35" i="5"/>
  <c r="AB6" i="5"/>
  <c r="AB16" i="5"/>
  <c r="AB23" i="5"/>
  <c r="AB10" i="5"/>
  <c r="AB5" i="5"/>
  <c r="AB21" i="5"/>
  <c r="AB32" i="5"/>
  <c r="AB36" i="5"/>
  <c r="T36" i="89"/>
  <c r="AF22" i="5"/>
  <c r="AF20" i="5"/>
  <c r="AF21" i="5"/>
  <c r="AF14" i="5"/>
  <c r="AF34" i="5"/>
  <c r="AF16" i="5"/>
  <c r="AG8" i="5"/>
  <c r="AG12" i="5"/>
  <c r="AG6" i="5"/>
  <c r="Q6" i="3"/>
  <c r="Q32" i="3"/>
  <c r="Q19" i="3"/>
  <c r="B36" i="88"/>
  <c r="B37" i="88"/>
  <c r="F2" i="88"/>
  <c r="H2" i="88"/>
  <c r="AB20" i="5"/>
  <c r="AB24" i="5"/>
  <c r="AF30" i="5"/>
  <c r="AF5" i="5"/>
  <c r="AF27" i="5"/>
  <c r="AF33" i="5"/>
  <c r="AF18" i="5"/>
  <c r="AF26" i="5"/>
  <c r="AG25" i="5"/>
  <c r="AG21" i="5"/>
  <c r="AG14" i="5"/>
  <c r="AG34" i="5"/>
  <c r="AG16" i="5"/>
  <c r="AG17" i="5"/>
  <c r="AF29" i="89"/>
  <c r="N28" i="88"/>
  <c r="AG15" i="5"/>
  <c r="AG13" i="5"/>
  <c r="AF28" i="5"/>
  <c r="AH6" i="5"/>
  <c r="AH24" i="5"/>
  <c r="AH23" i="5"/>
  <c r="AH36" i="5"/>
  <c r="AH34" i="5"/>
  <c r="AH25" i="5"/>
  <c r="AH28" i="5"/>
  <c r="O33" i="5"/>
  <c r="O11" i="5"/>
  <c r="Q11" i="3"/>
  <c r="Q27" i="3"/>
  <c r="O18" i="5"/>
  <c r="O23" i="5"/>
  <c r="Q5" i="3"/>
  <c r="Q7" i="5"/>
  <c r="Q13" i="3"/>
  <c r="Q31" i="5"/>
  <c r="Q21" i="3"/>
  <c r="Q29" i="3"/>
  <c r="Q17" i="5"/>
  <c r="O13" i="5"/>
  <c r="O16" i="5"/>
  <c r="Q26" i="3"/>
  <c r="Q10" i="5"/>
  <c r="O19" i="5"/>
  <c r="O9" i="5"/>
  <c r="O22" i="5"/>
  <c r="O35" i="5"/>
  <c r="O5" i="5"/>
  <c r="O36" i="5"/>
  <c r="Q3" i="3"/>
  <c r="Q18" i="3"/>
  <c r="Q4" i="3"/>
  <c r="Q20" i="3"/>
  <c r="Q28" i="3"/>
  <c r="K36" i="89"/>
  <c r="Q14" i="3"/>
  <c r="Q32" i="5"/>
  <c r="Q7" i="3"/>
  <c r="Q15" i="3"/>
  <c r="Q23" i="3"/>
  <c r="Q31" i="3"/>
  <c r="Q10" i="3"/>
  <c r="Q30" i="3"/>
  <c r="O8" i="5"/>
  <c r="P36" i="89"/>
  <c r="O26" i="5"/>
  <c r="O30" i="5"/>
  <c r="S20" i="5"/>
  <c r="O36" i="89"/>
  <c r="Q9" i="3"/>
  <c r="Q17" i="3"/>
  <c r="Q25" i="3"/>
  <c r="Q33" i="3"/>
  <c r="N32" i="5"/>
  <c r="R20" i="5"/>
  <c r="R30" i="5"/>
  <c r="R25" i="5"/>
  <c r="R26" i="5"/>
  <c r="W16" i="5"/>
  <c r="W21" i="5"/>
  <c r="W25" i="5"/>
  <c r="W29" i="5"/>
  <c r="W7" i="5"/>
  <c r="W19" i="5"/>
  <c r="W9" i="5"/>
  <c r="W20" i="5"/>
  <c r="W30" i="5"/>
  <c r="W35" i="5"/>
  <c r="W13" i="5"/>
  <c r="W28" i="5"/>
  <c r="W24" i="5"/>
  <c r="W36" i="5"/>
  <c r="W15" i="5"/>
  <c r="W17" i="5"/>
  <c r="W14" i="5"/>
  <c r="W18" i="5"/>
  <c r="W8" i="5"/>
  <c r="W31" i="5"/>
  <c r="W5" i="5"/>
  <c r="W6" i="5"/>
  <c r="W23" i="5"/>
  <c r="W22" i="5"/>
  <c r="W27" i="5"/>
  <c r="W10" i="5"/>
  <c r="W32" i="5"/>
  <c r="W33" i="5"/>
  <c r="W34" i="5"/>
  <c r="AA24" i="5"/>
  <c r="P11" i="4"/>
  <c r="AA22" i="5"/>
  <c r="P10" i="4"/>
  <c r="AA35" i="5"/>
  <c r="P34" i="4"/>
  <c r="AA36" i="5"/>
  <c r="P35" i="4"/>
  <c r="P16" i="4"/>
  <c r="P32" i="4"/>
  <c r="P18" i="4"/>
  <c r="AA20" i="5"/>
  <c r="P19" i="4"/>
  <c r="AA32" i="5"/>
  <c r="P14" i="4"/>
  <c r="AA15" i="5"/>
  <c r="P7" i="4"/>
  <c r="P4" i="4"/>
  <c r="P20" i="4"/>
  <c r="P26" i="4"/>
  <c r="AA28" i="5"/>
  <c r="P31" i="4"/>
  <c r="AA26" i="5"/>
  <c r="P22" i="4"/>
  <c r="AA34" i="5"/>
  <c r="P15" i="4"/>
  <c r="P8" i="4"/>
  <c r="P24" i="4"/>
  <c r="P3" i="4"/>
  <c r="AE4" i="5"/>
  <c r="AA27" i="5"/>
  <c r="P23" i="4"/>
  <c r="AA21" i="5"/>
  <c r="P30" i="4"/>
  <c r="AA11" i="5"/>
  <c r="P27" i="4"/>
  <c r="P12" i="4"/>
  <c r="P28" i="4"/>
  <c r="P6" i="4"/>
  <c r="AA4" i="5"/>
  <c r="AF4" i="5"/>
  <c r="S25" i="5"/>
  <c r="S21" i="5"/>
  <c r="S13" i="5"/>
  <c r="S18" i="5"/>
  <c r="S35" i="5"/>
  <c r="S17" i="5"/>
  <c r="S6" i="5"/>
  <c r="S12" i="5"/>
  <c r="S24" i="5"/>
  <c r="S27" i="5"/>
  <c r="S5" i="5"/>
  <c r="S36" i="5"/>
  <c r="S14" i="5"/>
  <c r="S26" i="5"/>
  <c r="S7" i="5"/>
  <c r="S8" i="5"/>
  <c r="S29" i="5"/>
  <c r="S16" i="5"/>
  <c r="S11" i="5"/>
  <c r="S33" i="5"/>
  <c r="S22" i="5"/>
  <c r="S10" i="5"/>
  <c r="S19" i="5"/>
  <c r="S9" i="5"/>
  <c r="S23" i="5"/>
  <c r="S31" i="5"/>
  <c r="S28" i="5"/>
  <c r="O20" i="5"/>
  <c r="O17" i="5"/>
  <c r="O31" i="5"/>
  <c r="O25" i="5"/>
  <c r="O28" i="5"/>
  <c r="O34" i="5"/>
  <c r="O15" i="5"/>
  <c r="O29" i="5"/>
  <c r="O21" i="5"/>
  <c r="O14" i="5"/>
  <c r="O10" i="5"/>
  <c r="O7" i="5"/>
  <c r="O24" i="5"/>
  <c r="O27" i="5"/>
  <c r="O32" i="5"/>
  <c r="O12" i="5"/>
  <c r="N5" i="5"/>
  <c r="N23" i="5"/>
  <c r="AT30" i="75"/>
  <c r="AB11" i="5"/>
  <c r="AT21" i="75"/>
  <c r="AW3" i="3"/>
  <c r="O6" i="5"/>
  <c r="Q16" i="5"/>
  <c r="S34" i="5"/>
  <c r="AT13" i="75"/>
  <c r="AT5" i="75"/>
  <c r="AT26" i="75"/>
  <c r="AT27" i="75"/>
  <c r="AT23" i="75"/>
  <c r="AG31" i="5"/>
  <c r="S32" i="5"/>
  <c r="AT31" i="75"/>
  <c r="AT34" i="75"/>
  <c r="AT6" i="75"/>
  <c r="AT12" i="75"/>
  <c r="AT16" i="75"/>
  <c r="AT8" i="75"/>
  <c r="AT33" i="75"/>
  <c r="AT15" i="75"/>
  <c r="AT28" i="75"/>
  <c r="AT14" i="75"/>
  <c r="AT25" i="75"/>
  <c r="AT22" i="75"/>
  <c r="AT10" i="75"/>
  <c r="AT4" i="75"/>
  <c r="AT17" i="75"/>
  <c r="AT24" i="75"/>
  <c r="AG24" i="5"/>
  <c r="Q24" i="5"/>
  <c r="W11" i="5"/>
  <c r="T23" i="5"/>
  <c r="AT20" i="75"/>
  <c r="W12" i="5"/>
  <c r="AT11" i="75"/>
  <c r="AG33" i="5"/>
  <c r="AF19" i="5"/>
  <c r="AG27" i="5"/>
  <c r="AT35" i="75"/>
  <c r="AT32" i="75"/>
  <c r="AT7" i="75"/>
  <c r="AT19" i="75"/>
  <c r="AT9" i="75"/>
  <c r="AT18" i="75"/>
  <c r="AE25" i="5"/>
  <c r="AE33" i="5"/>
  <c r="AH4" i="5"/>
  <c r="T4" i="5"/>
  <c r="S4" i="5"/>
  <c r="N4" i="5"/>
  <c r="O4" i="5"/>
  <c r="AT29" i="75"/>
  <c r="AA7" i="5"/>
  <c r="AE13" i="5"/>
  <c r="AH35" i="5"/>
  <c r="AB4" i="5"/>
  <c r="AE9" i="5"/>
  <c r="AA31" i="5"/>
  <c r="AE17" i="5"/>
  <c r="AF8" i="5"/>
  <c r="AH9" i="5"/>
  <c r="W26" i="5"/>
  <c r="AG18" i="5"/>
  <c r="AT3" i="75"/>
  <c r="AE19" i="5"/>
  <c r="AH10" i="5"/>
  <c r="AG20" i="5"/>
  <c r="AN4" i="5"/>
  <c r="AF10" i="89"/>
  <c r="N9" i="88"/>
  <c r="AF22" i="89"/>
  <c r="N21" i="88"/>
  <c r="D30" i="5"/>
  <c r="AF33" i="89"/>
  <c r="N32" i="88"/>
  <c r="D24" i="5"/>
  <c r="AW6" i="3"/>
  <c r="X14" i="5"/>
  <c r="AW9" i="3"/>
  <c r="AE35" i="89"/>
  <c r="M34" i="88"/>
  <c r="AW35" i="3"/>
  <c r="AW8" i="3"/>
  <c r="X16" i="5"/>
  <c r="AW14" i="3"/>
  <c r="AW19" i="3"/>
  <c r="AE34" i="89"/>
  <c r="M33" i="88"/>
  <c r="AW34" i="3"/>
  <c r="AW20" i="3"/>
  <c r="AX20" i="3"/>
  <c r="AE10" i="89"/>
  <c r="M9" i="88"/>
  <c r="AW10" i="3"/>
  <c r="AW12" i="3"/>
  <c r="AW11" i="3"/>
  <c r="AX11" i="3"/>
  <c r="AW21" i="3"/>
  <c r="AX21" i="3"/>
  <c r="AE26" i="89"/>
  <c r="M25" i="88"/>
  <c r="AW26" i="3"/>
  <c r="AW31" i="3"/>
  <c r="AX31" i="3"/>
  <c r="AW4" i="3"/>
  <c r="AW18" i="3"/>
  <c r="AW13" i="3"/>
  <c r="X31" i="5"/>
  <c r="AW28" i="3"/>
  <c r="AW29" i="3"/>
  <c r="AW23" i="3"/>
  <c r="X27" i="5"/>
  <c r="AE33" i="89"/>
  <c r="M32" i="88"/>
  <c r="AW33" i="3"/>
  <c r="AW32" i="3"/>
  <c r="AX32" i="3"/>
  <c r="AE5" i="89"/>
  <c r="M4" i="88"/>
  <c r="AW5" i="3"/>
  <c r="AX5" i="3"/>
  <c r="AW24" i="3"/>
  <c r="X5" i="5"/>
  <c r="AW27" i="3"/>
  <c r="X11" i="5"/>
  <c r="AW15" i="3"/>
  <c r="X34" i="5"/>
  <c r="AW25" i="3"/>
  <c r="X9" i="5"/>
  <c r="AW30" i="3"/>
  <c r="AW7" i="3"/>
  <c r="X15" i="5"/>
  <c r="AW17" i="3"/>
  <c r="X13" i="5"/>
  <c r="AW22" i="3"/>
  <c r="AW16" i="3"/>
  <c r="X8" i="5"/>
  <c r="AF27" i="89"/>
  <c r="N26" i="88"/>
  <c r="D15" i="5"/>
  <c r="D35" i="5"/>
  <c r="D21" i="5"/>
  <c r="D11" i="5"/>
  <c r="AE30" i="89"/>
  <c r="M29" i="88"/>
  <c r="AE4" i="89"/>
  <c r="M3" i="88"/>
  <c r="AF14" i="89"/>
  <c r="N13" i="88"/>
  <c r="AF26" i="89"/>
  <c r="N25" i="88"/>
  <c r="AF23" i="89"/>
  <c r="N22" i="88"/>
  <c r="AF5" i="89"/>
  <c r="N4" i="88"/>
  <c r="AF19" i="89"/>
  <c r="N18" i="88"/>
  <c r="D25" i="5"/>
  <c r="AF15" i="89"/>
  <c r="N14" i="88"/>
  <c r="AF34" i="89"/>
  <c r="N33" i="88"/>
  <c r="BH11" i="75"/>
  <c r="AF35" i="89"/>
  <c r="N34" i="88"/>
  <c r="AF31" i="89"/>
  <c r="N30" i="88"/>
  <c r="AF21" i="89"/>
  <c r="N20" i="88"/>
  <c r="AF11" i="89"/>
  <c r="N10" i="88"/>
  <c r="AF13" i="89"/>
  <c r="N12" i="88"/>
  <c r="AE21" i="89"/>
  <c r="M20" i="88"/>
  <c r="D29" i="5"/>
  <c r="X36" i="89"/>
  <c r="BH24" i="75"/>
  <c r="Y36" i="89"/>
  <c r="AV3" i="4"/>
  <c r="Z36" i="89"/>
  <c r="AF30" i="89"/>
  <c r="N29" i="88"/>
  <c r="U36" i="89"/>
  <c r="AF7" i="89"/>
  <c r="N6" i="88"/>
  <c r="F33" i="5"/>
  <c r="F11" i="5"/>
  <c r="F30" i="5"/>
  <c r="F22" i="5"/>
  <c r="F9" i="5"/>
  <c r="F31" i="5"/>
  <c r="D4" i="5"/>
  <c r="F26" i="5"/>
  <c r="F28" i="5"/>
  <c r="G10" i="5"/>
  <c r="G29" i="5"/>
  <c r="G21" i="5"/>
  <c r="G8" i="5"/>
  <c r="G34" i="5"/>
  <c r="G12" i="5"/>
  <c r="G25" i="5"/>
  <c r="G33" i="5"/>
  <c r="D7" i="5"/>
  <c r="BH5" i="75"/>
  <c r="D13" i="5"/>
  <c r="BH17" i="75"/>
  <c r="D8" i="5"/>
  <c r="BH16" i="75"/>
  <c r="AF16" i="89"/>
  <c r="N15" i="88"/>
  <c r="AF12" i="89"/>
  <c r="N11" i="88"/>
  <c r="D36" i="5"/>
  <c r="BH35" i="75"/>
  <c r="D23" i="5"/>
  <c r="BH20" i="75"/>
  <c r="F12" i="5"/>
  <c r="F18" i="5"/>
  <c r="F35" i="5"/>
  <c r="F15" i="5"/>
  <c r="F29" i="5"/>
  <c r="F19" i="5"/>
  <c r="F20" i="5"/>
  <c r="G20" i="5"/>
  <c r="G22" i="5"/>
  <c r="G9" i="5"/>
  <c r="G14" i="5"/>
  <c r="G7" i="5"/>
  <c r="G28" i="5"/>
  <c r="G26" i="5"/>
  <c r="G30" i="5"/>
  <c r="L36" i="89"/>
  <c r="AE12" i="89"/>
  <c r="M11" i="88"/>
  <c r="BH22" i="75"/>
  <c r="D20" i="5"/>
  <c r="BH19" i="75"/>
  <c r="D28" i="5"/>
  <c r="BH31" i="75"/>
  <c r="AF4" i="89"/>
  <c r="N3" i="88"/>
  <c r="D34" i="5"/>
  <c r="BH15" i="75"/>
  <c r="D12" i="5"/>
  <c r="BH28" i="75"/>
  <c r="AF28" i="89"/>
  <c r="N27" i="88"/>
  <c r="D17" i="5"/>
  <c r="BH29" i="75"/>
  <c r="D14" i="5"/>
  <c r="BH6" i="75"/>
  <c r="AF32" i="89"/>
  <c r="N31" i="88"/>
  <c r="F27" i="5"/>
  <c r="F24" i="5"/>
  <c r="F17" i="5"/>
  <c r="F25" i="5"/>
  <c r="F8" i="5"/>
  <c r="F10" i="5"/>
  <c r="F16" i="5"/>
  <c r="F23" i="5"/>
  <c r="G11" i="5"/>
  <c r="G36" i="5"/>
  <c r="G17" i="5"/>
  <c r="G23" i="5"/>
  <c r="G19" i="5"/>
  <c r="G31" i="5"/>
  <c r="G5" i="5"/>
  <c r="G18" i="5"/>
  <c r="G6" i="5"/>
  <c r="AE22" i="89"/>
  <c r="M21" i="88"/>
  <c r="D22" i="5"/>
  <c r="BH10" i="75"/>
  <c r="D10" i="5"/>
  <c r="BH26" i="75"/>
  <c r="BH34" i="75"/>
  <c r="BH12" i="75"/>
  <c r="AF24" i="89"/>
  <c r="N23" i="88"/>
  <c r="AF20" i="89"/>
  <c r="N19" i="88"/>
  <c r="D33" i="5"/>
  <c r="BH33" i="75"/>
  <c r="AF6" i="89"/>
  <c r="N5" i="88"/>
  <c r="D18" i="5"/>
  <c r="BH18" i="75"/>
  <c r="AF18" i="89"/>
  <c r="N17" i="88"/>
  <c r="D27" i="5"/>
  <c r="BH23" i="75"/>
  <c r="D19" i="5"/>
  <c r="BH9" i="75"/>
  <c r="BH32" i="75"/>
  <c r="BH7" i="75"/>
  <c r="F21" i="5"/>
  <c r="F5" i="5"/>
  <c r="F13" i="5"/>
  <c r="F32" i="5"/>
  <c r="F34" i="5"/>
  <c r="F7" i="5"/>
  <c r="F6" i="5"/>
  <c r="F14" i="5"/>
  <c r="F36" i="5"/>
  <c r="G13" i="5"/>
  <c r="G24" i="5"/>
  <c r="G32" i="5"/>
  <c r="G27" i="5"/>
  <c r="G16" i="5"/>
  <c r="G15" i="5"/>
  <c r="G35" i="5"/>
  <c r="BH27" i="75"/>
  <c r="D32" i="5"/>
  <c r="BH14" i="75"/>
  <c r="BH25" i="75"/>
  <c r="AF8" i="89"/>
  <c r="N7" i="88"/>
  <c r="AF17" i="89"/>
  <c r="N16" i="88"/>
  <c r="D31" i="5"/>
  <c r="BH13" i="75"/>
  <c r="D6" i="5"/>
  <c r="BH4" i="75"/>
  <c r="AF25" i="89"/>
  <c r="N24" i="88"/>
  <c r="D16" i="5"/>
  <c r="BH8" i="75"/>
  <c r="BH30" i="75"/>
  <c r="BH21" i="75"/>
  <c r="AX3" i="3"/>
  <c r="R17" i="5"/>
  <c r="R15" i="5"/>
  <c r="R23" i="5"/>
  <c r="R29" i="5"/>
  <c r="R13" i="5"/>
  <c r="AE18" i="89"/>
  <c r="M17" i="88"/>
  <c r="R34" i="5"/>
  <c r="R5" i="5"/>
  <c r="R11" i="5"/>
  <c r="R14" i="5"/>
  <c r="R19" i="5"/>
  <c r="R24" i="5"/>
  <c r="AE28" i="89"/>
  <c r="M27" i="88"/>
  <c r="R27" i="5"/>
  <c r="R8" i="5"/>
  <c r="R28" i="5"/>
  <c r="R9" i="5"/>
  <c r="R32" i="5"/>
  <c r="R16" i="5"/>
  <c r="R31" i="5"/>
  <c r="V10" i="5"/>
  <c r="V32" i="5"/>
  <c r="R12" i="5"/>
  <c r="R33" i="5"/>
  <c r="R18" i="5"/>
  <c r="R7" i="5"/>
  <c r="R21" i="5"/>
  <c r="R10" i="5"/>
  <c r="R22" i="5"/>
  <c r="R35" i="5"/>
  <c r="R36" i="5"/>
  <c r="R6" i="5"/>
  <c r="AE35" i="5"/>
  <c r="AJ30" i="5"/>
  <c r="AE11" i="5"/>
  <c r="AJ32" i="5"/>
  <c r="AE15" i="5"/>
  <c r="AJ17" i="5"/>
  <c r="AK17" i="5"/>
  <c r="AJ26" i="5"/>
  <c r="AE26" i="5"/>
  <c r="Q13" i="5"/>
  <c r="Q30" i="5"/>
  <c r="V27" i="5"/>
  <c r="V33" i="5"/>
  <c r="V21" i="5"/>
  <c r="V5" i="5"/>
  <c r="V22" i="5"/>
  <c r="V15" i="5"/>
  <c r="V30" i="5"/>
  <c r="V13" i="5"/>
  <c r="V18" i="5"/>
  <c r="V16" i="5"/>
  <c r="V31" i="5"/>
  <c r="X19" i="5"/>
  <c r="V29" i="5"/>
  <c r="V7" i="5"/>
  <c r="V24" i="5"/>
  <c r="V23" i="5"/>
  <c r="V6" i="5"/>
  <c r="AE36" i="5"/>
  <c r="AJ31" i="5"/>
  <c r="Q23" i="5"/>
  <c r="AE20" i="5"/>
  <c r="AJ24" i="5"/>
  <c r="AE12" i="5"/>
  <c r="AJ6" i="5"/>
  <c r="AE29" i="5"/>
  <c r="AE28" i="5"/>
  <c r="AJ29" i="5"/>
  <c r="AJ7" i="5"/>
  <c r="W4" i="5"/>
  <c r="AJ11" i="5"/>
  <c r="AJ34" i="5"/>
  <c r="AE34" i="5"/>
  <c r="AE8" i="5"/>
  <c r="AE24" i="5"/>
  <c r="AE18" i="5"/>
  <c r="AE27" i="5"/>
  <c r="Q35" i="5"/>
  <c r="Q28" i="5"/>
  <c r="AJ21" i="5"/>
  <c r="Q14" i="5"/>
  <c r="Q9" i="5"/>
  <c r="Q21" i="5"/>
  <c r="Q33" i="5"/>
  <c r="Q8" i="5"/>
  <c r="Q15" i="5"/>
  <c r="Q6" i="5"/>
  <c r="Q20" i="5"/>
  <c r="Q26" i="5"/>
  <c r="Q22" i="5"/>
  <c r="Q18" i="5"/>
  <c r="Q5" i="5"/>
  <c r="Q12" i="5"/>
  <c r="Q19" i="5"/>
  <c r="Q25" i="5"/>
  <c r="Q29" i="5"/>
  <c r="Q11" i="5"/>
  <c r="Q27" i="5"/>
  <c r="Q34" i="5"/>
  <c r="AJ19" i="5"/>
  <c r="AK19" i="5"/>
  <c r="AJ13" i="5"/>
  <c r="AK13" i="5"/>
  <c r="AJ22" i="5"/>
  <c r="AJ33" i="5"/>
  <c r="AK33" i="5"/>
  <c r="AJ27" i="5"/>
  <c r="AJ15" i="5"/>
  <c r="AJ14" i="5"/>
  <c r="AJ18" i="5"/>
  <c r="AE5" i="5"/>
  <c r="AE32" i="5"/>
  <c r="AE6" i="5"/>
  <c r="AJ16" i="5"/>
  <c r="AE21" i="5"/>
  <c r="AE23" i="5"/>
  <c r="AJ28" i="5"/>
  <c r="AE30" i="5"/>
  <c r="AJ12" i="5"/>
  <c r="AJ20" i="5"/>
  <c r="AE22" i="5"/>
  <c r="AJ9" i="5"/>
  <c r="AK9" i="5"/>
  <c r="AJ8" i="5"/>
  <c r="AE10" i="5"/>
  <c r="AG4" i="5"/>
  <c r="AJ25" i="5"/>
  <c r="AK25" i="5"/>
  <c r="AJ35" i="5"/>
  <c r="V4" i="5"/>
  <c r="F4" i="5"/>
  <c r="AE16" i="5"/>
  <c r="AE7" i="5"/>
  <c r="AJ23" i="5"/>
  <c r="AE31" i="5"/>
  <c r="AJ10" i="5"/>
  <c r="AJ5" i="5"/>
  <c r="AE14" i="5"/>
  <c r="AF3" i="89"/>
  <c r="N2" i="88"/>
  <c r="R36" i="89"/>
  <c r="AD13" i="89"/>
  <c r="L12" i="88"/>
  <c r="AD9" i="89"/>
  <c r="L8" i="88"/>
  <c r="AD24" i="89"/>
  <c r="L23" i="88"/>
  <c r="AK30" i="5"/>
  <c r="J33" i="88"/>
  <c r="AD10" i="89"/>
  <c r="L9" i="88"/>
  <c r="J34" i="88"/>
  <c r="J11" i="88"/>
  <c r="J20" i="88"/>
  <c r="J29" i="88"/>
  <c r="J25" i="88"/>
  <c r="J21" i="88"/>
  <c r="AD30" i="89"/>
  <c r="L29" i="88"/>
  <c r="AD26" i="89"/>
  <c r="L25" i="88"/>
  <c r="AD21" i="89"/>
  <c r="L20" i="88"/>
  <c r="AC4" i="89"/>
  <c r="AC5" i="89"/>
  <c r="AD14" i="89"/>
  <c r="L13" i="88"/>
  <c r="AT9" i="5"/>
  <c r="J15" i="88"/>
  <c r="AC9" i="89"/>
  <c r="AC27" i="89"/>
  <c r="AD4" i="89"/>
  <c r="L3" i="88"/>
  <c r="AD18" i="89"/>
  <c r="L17" i="88"/>
  <c r="J27" i="88"/>
  <c r="AT22" i="5"/>
  <c r="AD8" i="89"/>
  <c r="L7" i="88"/>
  <c r="F36" i="89"/>
  <c r="AD11" i="89"/>
  <c r="L10" i="88"/>
  <c r="AD32" i="89"/>
  <c r="L31" i="88"/>
  <c r="AC14" i="89"/>
  <c r="AD33" i="89"/>
  <c r="L32" i="88"/>
  <c r="AD31" i="89"/>
  <c r="L30" i="88"/>
  <c r="AD29" i="89"/>
  <c r="L28" i="88"/>
  <c r="AD28" i="89"/>
  <c r="L27" i="88"/>
  <c r="AD7" i="89"/>
  <c r="L6" i="88"/>
  <c r="AX17" i="3"/>
  <c r="AD5" i="89"/>
  <c r="L4" i="88"/>
  <c r="AD22" i="89"/>
  <c r="L21" i="88"/>
  <c r="AD25" i="89"/>
  <c r="L24" i="88"/>
  <c r="AD12" i="89"/>
  <c r="L11" i="88"/>
  <c r="AD6" i="89"/>
  <c r="L5" i="88"/>
  <c r="AD35" i="89"/>
  <c r="L34" i="88"/>
  <c r="AD17" i="89"/>
  <c r="L16" i="88"/>
  <c r="E36" i="89"/>
  <c r="AX25" i="3"/>
  <c r="Y9" i="5"/>
  <c r="Z9" i="5"/>
  <c r="AX24" i="3"/>
  <c r="Y5" i="5"/>
  <c r="Z5" i="5"/>
  <c r="AD23" i="89"/>
  <c r="L22" i="88"/>
  <c r="AD19" i="89"/>
  <c r="L18" i="88"/>
  <c r="AD34" i="89"/>
  <c r="L33" i="88"/>
  <c r="AD20" i="89"/>
  <c r="L19" i="88"/>
  <c r="AD16" i="89"/>
  <c r="L15" i="88"/>
  <c r="AD27" i="89"/>
  <c r="L26" i="88"/>
  <c r="AD15" i="89"/>
  <c r="L14" i="88"/>
  <c r="AE23" i="89"/>
  <c r="M22" i="88"/>
  <c r="AE7" i="89"/>
  <c r="M6" i="88"/>
  <c r="S36" i="89"/>
  <c r="AE3" i="89"/>
  <c r="M2" i="88"/>
  <c r="X6" i="5"/>
  <c r="AX4" i="3"/>
  <c r="Y6" i="5"/>
  <c r="Z6" i="5"/>
  <c r="AE8" i="89"/>
  <c r="M7" i="88"/>
  <c r="AX23" i="3"/>
  <c r="Y27" i="5"/>
  <c r="Z27" i="5"/>
  <c r="AE14" i="89"/>
  <c r="M13" i="88"/>
  <c r="AE6" i="89"/>
  <c r="M5" i="88"/>
  <c r="AX27" i="3"/>
  <c r="Y11" i="5"/>
  <c r="Z11" i="5"/>
  <c r="AE19" i="89"/>
  <c r="M18" i="88"/>
  <c r="AE20" i="89"/>
  <c r="M19" i="88"/>
  <c r="AX7" i="3"/>
  <c r="Y15" i="5"/>
  <c r="Z15" i="5"/>
  <c r="AE29" i="89"/>
  <c r="M28" i="88"/>
  <c r="X18" i="5"/>
  <c r="AX18" i="3"/>
  <c r="Y18" i="5"/>
  <c r="Z18" i="5"/>
  <c r="X21" i="5"/>
  <c r="AX30" i="3"/>
  <c r="Y21" i="5"/>
  <c r="Z21" i="5"/>
  <c r="X26" i="5"/>
  <c r="AX22" i="3"/>
  <c r="Y26" i="5"/>
  <c r="Z26" i="5"/>
  <c r="X33" i="5"/>
  <c r="AX33" i="3"/>
  <c r="AE13" i="89"/>
  <c r="M12" i="88"/>
  <c r="AX8" i="3"/>
  <c r="Y16" i="5"/>
  <c r="Z16" i="5"/>
  <c r="AE31" i="89"/>
  <c r="M30" i="88"/>
  <c r="AX16" i="3"/>
  <c r="Y8" i="5"/>
  <c r="Z8" i="5"/>
  <c r="AX6" i="3"/>
  <c r="AE15" i="89"/>
  <c r="M14" i="88"/>
  <c r="AE32" i="89"/>
  <c r="M31" i="88"/>
  <c r="AE9" i="89"/>
  <c r="M8" i="88"/>
  <c r="X30" i="5"/>
  <c r="AX12" i="3"/>
  <c r="X22" i="5"/>
  <c r="AX10" i="3"/>
  <c r="Y22" i="5"/>
  <c r="Z22" i="5"/>
  <c r="AX13" i="3"/>
  <c r="Y31" i="5"/>
  <c r="Z31" i="5"/>
  <c r="N36" i="89"/>
  <c r="AE11" i="89"/>
  <c r="M10" i="88"/>
  <c r="AX9" i="3"/>
  <c r="Y19" i="5"/>
  <c r="Z19" i="5"/>
  <c r="AE24" i="89"/>
  <c r="M23" i="88"/>
  <c r="AX15" i="3"/>
  <c r="AE17" i="89"/>
  <c r="M16" i="88"/>
  <c r="AE27" i="89"/>
  <c r="M26" i="88"/>
  <c r="AE25" i="89"/>
  <c r="M24" i="88"/>
  <c r="AE16" i="89"/>
  <c r="M15" i="88"/>
  <c r="AK11" i="5"/>
  <c r="X28" i="5"/>
  <c r="X29" i="5"/>
  <c r="Y29" i="5"/>
  <c r="Z29" i="5"/>
  <c r="X23" i="5"/>
  <c r="X25" i="5"/>
  <c r="Y25" i="5"/>
  <c r="Z25" i="5"/>
  <c r="X24" i="5"/>
  <c r="Y7" i="5"/>
  <c r="Z7" i="5"/>
  <c r="X7" i="5"/>
  <c r="V25" i="5"/>
  <c r="V28" i="5"/>
  <c r="AX14" i="3"/>
  <c r="AK31" i="5"/>
  <c r="V8" i="5"/>
  <c r="AK15" i="5"/>
  <c r="V19" i="5"/>
  <c r="AK26" i="5"/>
  <c r="AK35" i="5"/>
  <c r="AK32" i="5"/>
  <c r="H10" i="5"/>
  <c r="M10" i="5"/>
  <c r="H18" i="5"/>
  <c r="M18" i="5"/>
  <c r="H29" i="5"/>
  <c r="M29" i="5"/>
  <c r="H15" i="5"/>
  <c r="M15" i="5"/>
  <c r="H35" i="5"/>
  <c r="M35" i="5"/>
  <c r="H31" i="5"/>
  <c r="M31" i="5"/>
  <c r="H25" i="5"/>
  <c r="M25" i="5"/>
  <c r="H17" i="5"/>
  <c r="M17" i="5"/>
  <c r="H9" i="5"/>
  <c r="M9" i="5"/>
  <c r="H33" i="5"/>
  <c r="M33" i="5"/>
  <c r="H8" i="5"/>
  <c r="M8" i="5"/>
  <c r="H16" i="5"/>
  <c r="M16" i="5"/>
  <c r="H7" i="5"/>
  <c r="M7" i="5"/>
  <c r="H19" i="5"/>
  <c r="M19" i="5"/>
  <c r="H26" i="5"/>
  <c r="M26" i="5"/>
  <c r="Y28" i="5"/>
  <c r="Z28" i="5"/>
  <c r="Y24" i="5"/>
  <c r="Z24" i="5"/>
  <c r="V34" i="5"/>
  <c r="H20" i="5"/>
  <c r="M20" i="5"/>
  <c r="AK24" i="5"/>
  <c r="AK36" i="5"/>
  <c r="V9" i="5"/>
  <c r="V14" i="5"/>
  <c r="AX19" i="3"/>
  <c r="V20" i="5"/>
  <c r="AX35" i="3"/>
  <c r="V36" i="5"/>
  <c r="AX28" i="3"/>
  <c r="V12" i="5"/>
  <c r="AX34" i="3"/>
  <c r="V35" i="5"/>
  <c r="V26" i="5"/>
  <c r="V17" i="5"/>
  <c r="AX29" i="3"/>
  <c r="V11" i="5"/>
  <c r="AK16" i="5"/>
  <c r="AK18" i="5"/>
  <c r="AK7" i="5"/>
  <c r="AK8" i="5"/>
  <c r="AK20" i="5"/>
  <c r="AK21" i="5"/>
  <c r="AK6" i="5"/>
  <c r="AK34" i="5"/>
  <c r="AK29" i="5"/>
  <c r="AK27" i="5"/>
  <c r="AK12" i="5"/>
  <c r="AK28" i="5"/>
  <c r="H36" i="5"/>
  <c r="M36" i="5"/>
  <c r="X4" i="5"/>
  <c r="P4" i="5"/>
  <c r="H21" i="5"/>
  <c r="M21" i="5"/>
  <c r="AK22" i="5"/>
  <c r="H28" i="5"/>
  <c r="M28" i="5"/>
  <c r="H32" i="5"/>
  <c r="M32" i="5"/>
  <c r="H14" i="5"/>
  <c r="M14" i="5"/>
  <c r="H23" i="5"/>
  <c r="M23" i="5"/>
  <c r="H27" i="5"/>
  <c r="M27" i="5"/>
  <c r="H34" i="5"/>
  <c r="M34" i="5"/>
  <c r="H13" i="5"/>
  <c r="M13" i="5"/>
  <c r="H22" i="5"/>
  <c r="M22" i="5"/>
  <c r="H6" i="5"/>
  <c r="M6" i="5"/>
  <c r="H5" i="5"/>
  <c r="M5" i="5"/>
  <c r="Y23" i="5"/>
  <c r="Z23" i="5"/>
  <c r="H12" i="5"/>
  <c r="M12" i="5"/>
  <c r="H30" i="5"/>
  <c r="M30" i="5"/>
  <c r="H11" i="5"/>
  <c r="M11" i="5"/>
  <c r="AJ4" i="5"/>
  <c r="AK4" i="5"/>
  <c r="AK23" i="5"/>
  <c r="AK14" i="5"/>
  <c r="AK5" i="5"/>
  <c r="AK10" i="5"/>
  <c r="H24" i="5"/>
  <c r="M24" i="5"/>
  <c r="E4" i="5"/>
  <c r="J26" i="88"/>
  <c r="AT11" i="5"/>
  <c r="AC35" i="89"/>
  <c r="K34" i="88"/>
  <c r="AC34" i="89"/>
  <c r="AU35" i="5"/>
  <c r="AT35" i="5"/>
  <c r="AT36" i="5"/>
  <c r="J3" i="88"/>
  <c r="AT6" i="5"/>
  <c r="AT30" i="5"/>
  <c r="AT32" i="5"/>
  <c r="AC12" i="89"/>
  <c r="K11" i="88"/>
  <c r="J13" i="88"/>
  <c r="AT7" i="5"/>
  <c r="AC21" i="89"/>
  <c r="AU25" i="5"/>
  <c r="J4" i="88"/>
  <c r="AT25" i="5"/>
  <c r="AT21" i="5"/>
  <c r="AC30" i="89"/>
  <c r="K29" i="88"/>
  <c r="AC28" i="89"/>
  <c r="K27" i="88"/>
  <c r="AT8" i="5"/>
  <c r="J8" i="88"/>
  <c r="AT26" i="5"/>
  <c r="AC22" i="89"/>
  <c r="K21" i="88"/>
  <c r="AC16" i="89"/>
  <c r="AU8" i="5"/>
  <c r="AT10" i="5"/>
  <c r="AC26" i="89"/>
  <c r="K25" i="88"/>
  <c r="AC25" i="89"/>
  <c r="K24" i="88"/>
  <c r="AT12" i="5"/>
  <c r="AC10" i="89"/>
  <c r="K9" i="88"/>
  <c r="J24" i="88"/>
  <c r="J9" i="88"/>
  <c r="AT19" i="5"/>
  <c r="AC18" i="89"/>
  <c r="J17" i="88"/>
  <c r="AT18" i="5"/>
  <c r="AD3" i="89"/>
  <c r="L2" i="88"/>
  <c r="J32" i="88"/>
  <c r="AT33" i="5"/>
  <c r="AC33" i="89"/>
  <c r="BH3" i="75"/>
  <c r="H4" i="5"/>
  <c r="D36" i="89"/>
  <c r="J16" i="88"/>
  <c r="AT13" i="5"/>
  <c r="AC17" i="89"/>
  <c r="AU32" i="5"/>
  <c r="K13" i="88"/>
  <c r="AC32" i="89"/>
  <c r="AT29" i="5"/>
  <c r="J31" i="88"/>
  <c r="AT20" i="5"/>
  <c r="AC19" i="89"/>
  <c r="J18" i="88"/>
  <c r="K26" i="88"/>
  <c r="AU11" i="5"/>
  <c r="AU36" i="5"/>
  <c r="AT24" i="5"/>
  <c r="J10" i="88"/>
  <c r="AC11" i="89"/>
  <c r="AU6" i="5"/>
  <c r="K3" i="88"/>
  <c r="J14" i="88"/>
  <c r="AT34" i="5"/>
  <c r="AC15" i="89"/>
  <c r="K8" i="88"/>
  <c r="AU19" i="5"/>
  <c r="AC20" i="89"/>
  <c r="AT23" i="5"/>
  <c r="J19" i="88"/>
  <c r="AU7" i="5"/>
  <c r="K4" i="88"/>
  <c r="AC24" i="89"/>
  <c r="AT5" i="5"/>
  <c r="J23" i="88"/>
  <c r="AC8" i="89"/>
  <c r="AT16" i="5"/>
  <c r="J7" i="88"/>
  <c r="J22" i="88"/>
  <c r="AC23" i="89"/>
  <c r="AT27" i="5"/>
  <c r="X10" i="5"/>
  <c r="AX26" i="3"/>
  <c r="Y10" i="5"/>
  <c r="Z10" i="5"/>
  <c r="AL10" i="5"/>
  <c r="J30" i="88"/>
  <c r="AT28" i="5"/>
  <c r="AC31" i="89"/>
  <c r="AT31" i="5"/>
  <c r="AC13" i="89"/>
  <c r="J12" i="88"/>
  <c r="AC29" i="89"/>
  <c r="J28" i="88"/>
  <c r="AT17" i="5"/>
  <c r="J5" i="88"/>
  <c r="AC6" i="89"/>
  <c r="AT14" i="5"/>
  <c r="J6" i="88"/>
  <c r="AT15" i="5"/>
  <c r="AC7" i="89"/>
  <c r="X32" i="5"/>
  <c r="Y32" i="5"/>
  <c r="Z32" i="5"/>
  <c r="AL32" i="5"/>
  <c r="G4" i="5"/>
  <c r="AL24" i="5"/>
  <c r="Y30" i="5"/>
  <c r="Z30" i="5"/>
  <c r="AL30" i="5"/>
  <c r="AL31" i="5"/>
  <c r="Y13" i="5"/>
  <c r="Z13" i="5"/>
  <c r="AL13" i="5"/>
  <c r="Y14" i="5"/>
  <c r="Z14" i="5"/>
  <c r="AL14" i="5"/>
  <c r="Y33" i="5"/>
  <c r="Z33" i="5"/>
  <c r="AL33" i="5"/>
  <c r="Y34" i="5"/>
  <c r="Z34" i="5"/>
  <c r="AL34" i="5"/>
  <c r="X17" i="5"/>
  <c r="X35" i="5"/>
  <c r="X36" i="5"/>
  <c r="X12" i="5"/>
  <c r="X20" i="5"/>
  <c r="AL16" i="5"/>
  <c r="AL29" i="5"/>
  <c r="AL19" i="5"/>
  <c r="AL6" i="5"/>
  <c r="AL9" i="5"/>
  <c r="AL28" i="5"/>
  <c r="AL15" i="5"/>
  <c r="AL27" i="5"/>
  <c r="AL8" i="5"/>
  <c r="Q4" i="5"/>
  <c r="AL7" i="5"/>
  <c r="AL18" i="5"/>
  <c r="AL22" i="5"/>
  <c r="AL26" i="5"/>
  <c r="AL11" i="5"/>
  <c r="AL25" i="5"/>
  <c r="AL21" i="5"/>
  <c r="AL5" i="5"/>
  <c r="AL23" i="5"/>
  <c r="K33" i="88"/>
  <c r="AU21" i="5"/>
  <c r="AU30" i="5"/>
  <c r="AU12" i="5"/>
  <c r="K20" i="88"/>
  <c r="AU22" i="5"/>
  <c r="AU26" i="5"/>
  <c r="K15" i="88"/>
  <c r="AU9" i="5"/>
  <c r="AU10" i="5"/>
  <c r="K17" i="88"/>
  <c r="AU18" i="5"/>
  <c r="G36" i="89"/>
  <c r="AU33" i="5"/>
  <c r="K32" i="88"/>
  <c r="AU16" i="5"/>
  <c r="K7" i="88"/>
  <c r="K19" i="88"/>
  <c r="AU23" i="5"/>
  <c r="K10" i="88"/>
  <c r="AU24" i="5"/>
  <c r="AU5" i="5"/>
  <c r="K23" i="88"/>
  <c r="AU13" i="5"/>
  <c r="K16" i="88"/>
  <c r="AU27" i="5"/>
  <c r="K22" i="88"/>
  <c r="K18" i="88"/>
  <c r="AU20" i="5"/>
  <c r="AU29" i="5"/>
  <c r="K31" i="88"/>
  <c r="K5" i="88"/>
  <c r="AU14" i="5"/>
  <c r="AU17" i="5"/>
  <c r="K28" i="88"/>
  <c r="K30" i="88"/>
  <c r="AU28" i="5"/>
  <c r="AU31" i="5"/>
  <c r="K12" i="88"/>
  <c r="K6" i="88"/>
  <c r="AU15" i="5"/>
  <c r="K14" i="88"/>
  <c r="AU34" i="5"/>
  <c r="Y20" i="5"/>
  <c r="Z20" i="5"/>
  <c r="AL20" i="5"/>
  <c r="Y35" i="5"/>
  <c r="Z35" i="5"/>
  <c r="AL35" i="5"/>
  <c r="Y17" i="5"/>
  <c r="Z17" i="5"/>
  <c r="AL17" i="5"/>
  <c r="Y12" i="5"/>
  <c r="Z12" i="5"/>
  <c r="AL12" i="5"/>
  <c r="Y36" i="5"/>
  <c r="Z36" i="5"/>
  <c r="AL36" i="5"/>
  <c r="Y4" i="5"/>
  <c r="Z4" i="5"/>
  <c r="J2" i="88"/>
  <c r="AC3" i="89"/>
  <c r="AT4" i="5"/>
  <c r="J4" i="5"/>
  <c r="BW3" i="75"/>
  <c r="L4" i="5"/>
  <c r="M4" i="5"/>
  <c r="AL4" i="5"/>
  <c r="AU4" i="5"/>
  <c r="K2" i="88"/>
  <c r="AM5" i="5"/>
  <c r="AM31" i="5"/>
  <c r="AM16" i="5"/>
  <c r="AM33" i="5"/>
  <c r="AM12" i="5"/>
  <c r="AM32" i="5"/>
  <c r="AM35" i="5"/>
  <c r="AM14" i="5"/>
  <c r="AM26" i="5"/>
  <c r="AM36" i="5"/>
  <c r="AM28" i="5"/>
  <c r="AM34" i="5"/>
  <c r="AM4" i="5"/>
  <c r="AM11" i="5"/>
  <c r="AM17" i="5"/>
  <c r="AM24" i="5"/>
  <c r="AM23" i="5"/>
  <c r="AM20" i="5"/>
  <c r="AM18" i="5"/>
  <c r="AM25" i="5"/>
  <c r="AM7" i="5"/>
  <c r="AM8" i="5"/>
  <c r="AM13" i="5"/>
  <c r="AM21" i="5"/>
  <c r="AM29" i="5"/>
  <c r="AM30" i="5"/>
  <c r="AM10" i="5"/>
  <c r="AM6" i="5"/>
  <c r="AM22" i="5"/>
  <c r="AM9" i="5"/>
  <c r="AM15" i="5"/>
  <c r="AM27" i="5"/>
  <c r="AM19" i="5"/>
</calcChain>
</file>

<file path=xl/comments1.xml><?xml version="1.0" encoding="utf-8"?>
<comments xmlns="http://schemas.openxmlformats.org/spreadsheetml/2006/main">
  <authors>
    <author>Margreet</author>
  </authors>
  <commentList>
    <comment ref="AW3" authorId="0" shapeId="0">
      <text>
        <r>
          <rPr>
            <b/>
            <sz val="9"/>
            <color indexed="81"/>
            <rFont val="Tahoma"/>
            <family val="2"/>
          </rPr>
          <t>Margreet:</t>
        </r>
        <r>
          <rPr>
            <sz val="9"/>
            <color indexed="81"/>
            <rFont val="Tahoma"/>
            <family val="2"/>
          </rPr>
          <t xml:space="preserve">
EM-DAT 25 September 2017 update</t>
        </r>
      </text>
    </comment>
    <comment ref="AX3" authorId="0" shapeId="0">
      <text>
        <r>
          <rPr>
            <b/>
            <sz val="9"/>
            <color indexed="81"/>
            <rFont val="Tahoma"/>
            <family val="2"/>
          </rPr>
          <t>Margreet:</t>
        </r>
        <r>
          <rPr>
            <sz val="9"/>
            <color indexed="81"/>
            <rFont val="Tahoma"/>
            <family val="2"/>
          </rPr>
          <t xml:space="preserve">
EM-DAT 25 September 2017 update</t>
        </r>
      </text>
    </comment>
    <comment ref="AN6" authorId="0" shapeId="0">
      <text>
        <r>
          <rPr>
            <b/>
            <sz val="9"/>
            <color indexed="81"/>
            <rFont val="Tahoma"/>
            <family val="2"/>
          </rPr>
          <t>Margreet:</t>
        </r>
        <r>
          <rPr>
            <sz val="9"/>
            <color indexed="81"/>
            <rFont val="Tahoma"/>
            <family val="2"/>
          </rPr>
          <t xml:space="preserve">
EW 48</t>
        </r>
      </text>
    </comment>
    <comment ref="AN7" authorId="0" shapeId="0">
      <text>
        <r>
          <rPr>
            <b/>
            <sz val="9"/>
            <color indexed="81"/>
            <rFont val="Tahoma"/>
            <family val="2"/>
          </rPr>
          <t>Margreet:</t>
        </r>
        <r>
          <rPr>
            <sz val="9"/>
            <color indexed="81"/>
            <rFont val="Tahoma"/>
            <family val="2"/>
          </rPr>
          <t xml:space="preserve">
EW 40</t>
        </r>
      </text>
    </comment>
    <comment ref="AN9" authorId="0" shapeId="0">
      <text>
        <r>
          <rPr>
            <b/>
            <sz val="9"/>
            <color indexed="81"/>
            <rFont val="Tahoma"/>
            <family val="2"/>
          </rPr>
          <t>Margreet:</t>
        </r>
        <r>
          <rPr>
            <sz val="9"/>
            <color indexed="81"/>
            <rFont val="Tahoma"/>
            <family val="2"/>
          </rPr>
          <t xml:space="preserve">
EW 48</t>
        </r>
      </text>
    </comment>
    <comment ref="AN11" authorId="0" shapeId="0">
      <text>
        <r>
          <rPr>
            <b/>
            <sz val="9"/>
            <color indexed="81"/>
            <rFont val="Tahoma"/>
            <family val="2"/>
          </rPr>
          <t>Margreet:</t>
        </r>
        <r>
          <rPr>
            <sz val="9"/>
            <color indexed="81"/>
            <rFont val="Tahoma"/>
            <family val="2"/>
          </rPr>
          <t xml:space="preserve">
EW 48</t>
        </r>
      </text>
    </comment>
    <comment ref="AN13" authorId="0" shapeId="0">
      <text>
        <r>
          <rPr>
            <b/>
            <sz val="9"/>
            <color indexed="81"/>
            <rFont val="Tahoma"/>
            <family val="2"/>
          </rPr>
          <t>Margreet:</t>
        </r>
        <r>
          <rPr>
            <sz val="9"/>
            <color indexed="81"/>
            <rFont val="Tahoma"/>
            <family val="2"/>
          </rPr>
          <t xml:space="preserve">
EW 49</t>
        </r>
      </text>
    </comment>
    <comment ref="AN14" authorId="0" shapeId="0">
      <text>
        <r>
          <rPr>
            <b/>
            <sz val="9"/>
            <color indexed="81"/>
            <rFont val="Tahoma"/>
            <family val="2"/>
          </rPr>
          <t>Margreet:</t>
        </r>
        <r>
          <rPr>
            <sz val="9"/>
            <color indexed="81"/>
            <rFont val="Tahoma"/>
            <family val="2"/>
          </rPr>
          <t xml:space="preserve">
EW 46</t>
        </r>
      </text>
    </comment>
    <comment ref="AN15" authorId="0" shapeId="0">
      <text>
        <r>
          <rPr>
            <b/>
            <sz val="9"/>
            <color indexed="81"/>
            <rFont val="Tahoma"/>
            <family val="2"/>
          </rPr>
          <t>Margreet:</t>
        </r>
        <r>
          <rPr>
            <sz val="9"/>
            <color indexed="81"/>
            <rFont val="Tahoma"/>
            <family val="2"/>
          </rPr>
          <t xml:space="preserve">
EW 48</t>
        </r>
      </text>
    </comment>
    <comment ref="AN16" authorId="0" shapeId="0">
      <text>
        <r>
          <rPr>
            <b/>
            <sz val="9"/>
            <color indexed="81"/>
            <rFont val="Tahoma"/>
            <family val="2"/>
          </rPr>
          <t>Margreet:</t>
        </r>
        <r>
          <rPr>
            <sz val="9"/>
            <color indexed="81"/>
            <rFont val="Tahoma"/>
            <family val="2"/>
          </rPr>
          <t xml:space="preserve">
EW 48</t>
        </r>
      </text>
    </comment>
    <comment ref="AN17" authorId="0" shapeId="0">
      <text>
        <r>
          <rPr>
            <b/>
            <sz val="9"/>
            <color indexed="81"/>
            <rFont val="Tahoma"/>
            <family val="2"/>
          </rPr>
          <t>Margreet:</t>
        </r>
        <r>
          <rPr>
            <sz val="9"/>
            <color indexed="81"/>
            <rFont val="Tahoma"/>
            <family val="2"/>
          </rPr>
          <t xml:space="preserve">
EW 48</t>
        </r>
      </text>
    </comment>
    <comment ref="AN18" authorId="0" shapeId="0">
      <text>
        <r>
          <rPr>
            <b/>
            <sz val="9"/>
            <color indexed="81"/>
            <rFont val="Tahoma"/>
            <family val="2"/>
          </rPr>
          <t>Margreet:</t>
        </r>
        <r>
          <rPr>
            <sz val="9"/>
            <color indexed="81"/>
            <rFont val="Tahoma"/>
            <family val="2"/>
          </rPr>
          <t xml:space="preserve">
EW 46</t>
        </r>
      </text>
    </comment>
    <comment ref="AN22" authorId="0" shapeId="0">
      <text>
        <r>
          <rPr>
            <b/>
            <sz val="9"/>
            <color indexed="81"/>
            <rFont val="Tahoma"/>
            <family val="2"/>
          </rPr>
          <t>Margreet:</t>
        </r>
        <r>
          <rPr>
            <sz val="9"/>
            <color indexed="81"/>
            <rFont val="Tahoma"/>
            <family val="2"/>
          </rPr>
          <t xml:space="preserve">
EW 37</t>
        </r>
      </text>
    </comment>
    <comment ref="AN25" authorId="0" shapeId="0">
      <text>
        <r>
          <rPr>
            <b/>
            <sz val="9"/>
            <color indexed="81"/>
            <rFont val="Tahoma"/>
            <family val="2"/>
          </rPr>
          <t>Margreet:</t>
        </r>
        <r>
          <rPr>
            <sz val="9"/>
            <color indexed="81"/>
            <rFont val="Tahoma"/>
            <family val="2"/>
          </rPr>
          <t xml:space="preserve">
EW 51</t>
        </r>
      </text>
    </comment>
    <comment ref="AN28" authorId="0" shapeId="0">
      <text>
        <r>
          <rPr>
            <b/>
            <sz val="9"/>
            <color indexed="81"/>
            <rFont val="Tahoma"/>
            <family val="2"/>
          </rPr>
          <t>Margreet:</t>
        </r>
        <r>
          <rPr>
            <sz val="9"/>
            <color indexed="81"/>
            <rFont val="Tahoma"/>
            <family val="2"/>
          </rPr>
          <t xml:space="preserve">
EW 51</t>
        </r>
      </text>
    </comment>
    <comment ref="AN29" authorId="0" shapeId="0">
      <text>
        <r>
          <rPr>
            <b/>
            <sz val="9"/>
            <color indexed="81"/>
            <rFont val="Tahoma"/>
            <family val="2"/>
          </rPr>
          <t>Margreet:</t>
        </r>
        <r>
          <rPr>
            <sz val="9"/>
            <color indexed="81"/>
            <rFont val="Tahoma"/>
            <family val="2"/>
          </rPr>
          <t xml:space="preserve">
EW 43</t>
        </r>
      </text>
    </comment>
    <comment ref="AN32" authorId="0" shapeId="0">
      <text>
        <r>
          <rPr>
            <b/>
            <sz val="9"/>
            <color indexed="81"/>
            <rFont val="Tahoma"/>
            <family val="2"/>
          </rPr>
          <t>Margreet:</t>
        </r>
        <r>
          <rPr>
            <sz val="9"/>
            <color indexed="81"/>
            <rFont val="Tahoma"/>
            <family val="2"/>
          </rPr>
          <t xml:space="preserve">
EW 16</t>
        </r>
      </text>
    </comment>
    <comment ref="AN35" authorId="0" shapeId="0">
      <text>
        <r>
          <rPr>
            <b/>
            <sz val="9"/>
            <color indexed="81"/>
            <rFont val="Tahoma"/>
            <family val="2"/>
          </rPr>
          <t>Margreet:</t>
        </r>
        <r>
          <rPr>
            <sz val="9"/>
            <color indexed="81"/>
            <rFont val="Tahoma"/>
            <family val="2"/>
          </rPr>
          <t xml:space="preserve">
EW 46</t>
        </r>
      </text>
    </comment>
    <comment ref="AN36" authorId="0" shapeId="0">
      <text>
        <r>
          <rPr>
            <b/>
            <sz val="9"/>
            <color indexed="81"/>
            <rFont val="Tahoma"/>
            <family val="2"/>
          </rPr>
          <t>Margreet:</t>
        </r>
        <r>
          <rPr>
            <sz val="9"/>
            <color indexed="81"/>
            <rFont val="Tahoma"/>
            <family val="2"/>
          </rPr>
          <t xml:space="preserve">
EW 51</t>
        </r>
      </text>
    </comment>
  </commentList>
</comments>
</file>

<file path=xl/comments2.xml><?xml version="1.0" encoding="utf-8"?>
<comments xmlns="http://schemas.openxmlformats.org/spreadsheetml/2006/main">
  <authors>
    <author>Margreet</author>
  </authors>
  <commentList>
    <comment ref="AW3" authorId="0" shapeId="0">
      <text>
        <r>
          <rPr>
            <b/>
            <sz val="9"/>
            <color indexed="81"/>
            <rFont val="Tahoma"/>
            <family val="2"/>
          </rPr>
          <t>Margreet:</t>
        </r>
        <r>
          <rPr>
            <sz val="9"/>
            <color indexed="81"/>
            <rFont val="Tahoma"/>
            <family val="2"/>
          </rPr>
          <t xml:space="preserve">
EM-DAT 25 September 2017 update</t>
        </r>
      </text>
    </comment>
    <comment ref="AX3" authorId="0" shapeId="0">
      <text>
        <r>
          <rPr>
            <b/>
            <sz val="9"/>
            <color indexed="81"/>
            <rFont val="Tahoma"/>
            <family val="2"/>
          </rPr>
          <t>Margreet:</t>
        </r>
        <r>
          <rPr>
            <sz val="9"/>
            <color indexed="81"/>
            <rFont val="Tahoma"/>
            <family val="2"/>
          </rPr>
          <t xml:space="preserve">
EM-DAT 25 September 2017 update</t>
        </r>
      </text>
    </comment>
  </commentList>
</comments>
</file>

<file path=xl/comments3.xml><?xml version="1.0" encoding="utf-8"?>
<comments xmlns="http://schemas.openxmlformats.org/spreadsheetml/2006/main">
  <authors>
    <author>Margreet</author>
  </authors>
  <commentList>
    <comment ref="CH3" authorId="0" shapeId="0">
      <text>
        <r>
          <rPr>
            <b/>
            <sz val="9"/>
            <color indexed="81"/>
            <rFont val="Tahoma"/>
            <family val="2"/>
          </rPr>
          <t>Margreet:</t>
        </r>
        <r>
          <rPr>
            <sz val="9"/>
            <color indexed="81"/>
            <rFont val="Tahoma"/>
            <family val="2"/>
          </rPr>
          <t xml:space="preserve">
Unaccompanied children indicators are not considered in the sum</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<sst xmlns="http://schemas.openxmlformats.org/spreadsheetml/2006/main" count="6817" uniqueCount="1176">
  <si>
    <t>ATG</t>
  </si>
  <si>
    <t>Antigua and Barbuda</t>
  </si>
  <si>
    <t>ARG</t>
  </si>
  <si>
    <t>Argentina</t>
  </si>
  <si>
    <t>BHS</t>
  </si>
  <si>
    <t>Bahamas</t>
  </si>
  <si>
    <t>BRB</t>
  </si>
  <si>
    <t>Barbados</t>
  </si>
  <si>
    <t>BLZ</t>
  </si>
  <si>
    <t>Belize</t>
  </si>
  <si>
    <t>BOL</t>
  </si>
  <si>
    <t>BRA</t>
  </si>
  <si>
    <t>Brazil</t>
  </si>
  <si>
    <t>CHL</t>
  </si>
  <si>
    <t>Chile</t>
  </si>
  <si>
    <t>COL</t>
  </si>
  <si>
    <t>Colombia</t>
  </si>
  <si>
    <t>CRI</t>
  </si>
  <si>
    <t>Costa Rica</t>
  </si>
  <si>
    <t>CUB</t>
  </si>
  <si>
    <t>Cuba</t>
  </si>
  <si>
    <t>DMA</t>
  </si>
  <si>
    <t>Dominica</t>
  </si>
  <si>
    <t>DOM</t>
  </si>
  <si>
    <t>Dominican Republic</t>
  </si>
  <si>
    <t>ECU</t>
  </si>
  <si>
    <t>Ecuador</t>
  </si>
  <si>
    <t>SLV</t>
  </si>
  <si>
    <t>El Salvador</t>
  </si>
  <si>
    <t>GRD</t>
  </si>
  <si>
    <t>Grenada</t>
  </si>
  <si>
    <t>GTM</t>
  </si>
  <si>
    <t>Guatemala</t>
  </si>
  <si>
    <t>GUY</t>
  </si>
  <si>
    <t>Guyana</t>
  </si>
  <si>
    <t>HTI</t>
  </si>
  <si>
    <t>Haiti</t>
  </si>
  <si>
    <t>HND</t>
  </si>
  <si>
    <t>Honduras</t>
  </si>
  <si>
    <t>JAM</t>
  </si>
  <si>
    <t>Jamaica</t>
  </si>
  <si>
    <t>MEX</t>
  </si>
  <si>
    <t>Mexico</t>
  </si>
  <si>
    <t>NIC</t>
  </si>
  <si>
    <t>Nicaragua</t>
  </si>
  <si>
    <t>PAN</t>
  </si>
  <si>
    <t>Panama</t>
  </si>
  <si>
    <t>PRY</t>
  </si>
  <si>
    <t>Paraguay</t>
  </si>
  <si>
    <t>PER</t>
  </si>
  <si>
    <t>Peru</t>
  </si>
  <si>
    <t>KNA</t>
  </si>
  <si>
    <t>Saint Kitts and Nevis</t>
  </si>
  <si>
    <t>LCA</t>
  </si>
  <si>
    <t>Saint Lucia</t>
  </si>
  <si>
    <t>VCT</t>
  </si>
  <si>
    <t>Saint Vincent and the Grenadines</t>
  </si>
  <si>
    <t>SUR</t>
  </si>
  <si>
    <t>Suriname</t>
  </si>
  <si>
    <t>TTO</t>
  </si>
  <si>
    <t>Trinidad and Tobago</t>
  </si>
  <si>
    <t>URY</t>
  </si>
  <si>
    <t>Uruguay</t>
  </si>
  <si>
    <t>VEN</t>
  </si>
  <si>
    <t>ISO3</t>
  </si>
  <si>
    <t>Government Effectiveness</t>
  </si>
  <si>
    <t>Access to electricity</t>
  </si>
  <si>
    <t>Internet users</t>
  </si>
  <si>
    <t>Mobile cellular subscriptions</t>
  </si>
  <si>
    <t>Natural</t>
  </si>
  <si>
    <t>COUNTRY</t>
  </si>
  <si>
    <t>Communication</t>
  </si>
  <si>
    <t>Physical Connectivity</t>
  </si>
  <si>
    <t>Gender Inequality Index</t>
  </si>
  <si>
    <t>Human Development Index</t>
  </si>
  <si>
    <t>Improved water source (% of population with access)</t>
  </si>
  <si>
    <t>Improved sanitation facilities (% of population with access)</t>
  </si>
  <si>
    <t>MIN</t>
  </si>
  <si>
    <t>MAX</t>
  </si>
  <si>
    <t>Returned Refugees</t>
  </si>
  <si>
    <t>Uprooted people</t>
  </si>
  <si>
    <t>Inequality</t>
  </si>
  <si>
    <t>Access to health care Index</t>
  </si>
  <si>
    <t>Corruption Perception Index</t>
  </si>
  <si>
    <t>Recent Shocks</t>
  </si>
  <si>
    <t>Food Security</t>
  </si>
  <si>
    <t>DRR</t>
  </si>
  <si>
    <t>Governance</t>
  </si>
  <si>
    <t>Average Dietary Energy Supply Adequacy</t>
  </si>
  <si>
    <t>Prevalence of Undernourishment</t>
  </si>
  <si>
    <t>Domestic Food Price Level Index</t>
  </si>
  <si>
    <t>Domestic Food Price Volatility Index</t>
  </si>
  <si>
    <t>Development &amp; Deprivation</t>
  </si>
  <si>
    <t>Physical exposure to earthquake MMI VI</t>
  </si>
  <si>
    <t>Physical exposure to earthquake MMI VIII</t>
  </si>
  <si>
    <t>HFA Scores Last recent</t>
  </si>
  <si>
    <t>No data</t>
  </si>
  <si>
    <t>Physical exposure to flood</t>
  </si>
  <si>
    <t>Physical exposure to tropical cyclone</t>
  </si>
  <si>
    <t>Health Conditions</t>
  </si>
  <si>
    <t>%</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</si>
  <si>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</si>
  <si>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</si>
  <si>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</si>
  <si>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</si>
  <si>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</si>
  <si>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</si>
  <si>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</si>
  <si>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Tsunami</t>
  </si>
  <si>
    <t>HA.NAT.TS-ABS</t>
  </si>
  <si>
    <t>HA.NAT.TS-REL</t>
  </si>
  <si>
    <t>HA.NAT.FL-ABS</t>
  </si>
  <si>
    <t>HA.NAT.FL-REL</t>
  </si>
  <si>
    <t>HA.NAT.TC.CS-ABS</t>
  </si>
  <si>
    <t>HA.NAT.TC.CS-REL</t>
  </si>
  <si>
    <t>EM-DAT, CRED</t>
  </si>
  <si>
    <t>http://www.emdat.be/</t>
  </si>
  <si>
    <t>http://info.worldbank.org/governance/wgi/index.asp</t>
  </si>
  <si>
    <t>VU.SEV.PD.HDI</t>
  </si>
  <si>
    <t>http://hdrstats.undp.org/en/indicators/103106.html</t>
  </si>
  <si>
    <t>VU.SEV.INQ.GII</t>
  </si>
  <si>
    <t>VU.SEV.INQ.GINI</t>
  </si>
  <si>
    <t>VU.VG.UP.REF-TOT</t>
  </si>
  <si>
    <t>http://www.unhcr.org</t>
  </si>
  <si>
    <t>VU.VG.UP.IDP-TOT</t>
  </si>
  <si>
    <t>http://www.internal-displacement.org</t>
  </si>
  <si>
    <t>http://apps.who.int/ghodata</t>
  </si>
  <si>
    <t>FAO</t>
  </si>
  <si>
    <t>http://www.fao.org/economic/ess/ess-fs/ess-fadata/en/</t>
  </si>
  <si>
    <t>http://cpi.transparency.org/cpi2012/</t>
  </si>
  <si>
    <t>ISDR</t>
  </si>
  <si>
    <t>http://preventionweb.net/applications/hfa/qbnhfa/</t>
  </si>
  <si>
    <t>UNESCO</t>
  </si>
  <si>
    <t>World Bank</t>
  </si>
  <si>
    <t>http://data.worldbank.org/indicator/EG.ELC.ACCS.ZS</t>
  </si>
  <si>
    <t>http://data.worldbank.org/indicator/IT.NET.USER.P2</t>
  </si>
  <si>
    <t>http://data.worldbank.org/indicator/IT.CEL.SETS.P2</t>
  </si>
  <si>
    <t>URL</t>
  </si>
  <si>
    <t>VU.VG.UP.RET-REF-TOT</t>
  </si>
  <si>
    <t>VU.VGR.OG.HE.HIV</t>
  </si>
  <si>
    <t>VU.VGR.OG.HE.TBC</t>
  </si>
  <si>
    <t>VU.VGR.OG.U5.CM</t>
  </si>
  <si>
    <t>VU.VGR.OG.NATDIS-REL</t>
  </si>
  <si>
    <t>VU.VGR.OG.FS.MA.ADSA</t>
  </si>
  <si>
    <t>VU.VGR.OG.FS.MA.PU</t>
  </si>
  <si>
    <t>VU.VGR.OG.FS.FA.DFPLI</t>
  </si>
  <si>
    <t>VU.VGR.OG.FS.FA.DFPVI</t>
  </si>
  <si>
    <t>CC.INS.GOV.GE</t>
  </si>
  <si>
    <t>CC.INS.GOV.CPI</t>
  </si>
  <si>
    <t>CC.INS.DRR</t>
  </si>
  <si>
    <t>CC.INF.COM.ELACCS</t>
  </si>
  <si>
    <t>CC.INF.COM.NETUS</t>
  </si>
  <si>
    <t>CC.INF.COM.CEL</t>
  </si>
  <si>
    <t>CC.INF.PHY.STA</t>
  </si>
  <si>
    <t>CC.INF.PHY.H2O</t>
  </si>
  <si>
    <t>CC.INF.PHY.ROD</t>
  </si>
  <si>
    <t>CC.INF.AHC.HEALTH_EXP</t>
  </si>
  <si>
    <t>CC.INF.AHC.MEAS</t>
  </si>
  <si>
    <t>CC.INF.AHC.PHYS</t>
  </si>
  <si>
    <t>WB Region</t>
  </si>
  <si>
    <t>WB IncomeGroup</t>
  </si>
  <si>
    <t>UN-OCHA Region</t>
  </si>
  <si>
    <t>EC-ECHO Region</t>
  </si>
  <si>
    <t>UN Geographical Region</t>
  </si>
  <si>
    <t>UN Geographical Sub-Region</t>
  </si>
  <si>
    <t>Low income</t>
  </si>
  <si>
    <t>Upper middle income</t>
  </si>
  <si>
    <t>Latin America &amp; Caribbean</t>
  </si>
  <si>
    <t>High income: nonOECD</t>
  </si>
  <si>
    <t>ROLAC</t>
  </si>
  <si>
    <t>Central America &amp; Caribbean</t>
  </si>
  <si>
    <t>Americas</t>
  </si>
  <si>
    <t>Caribbean</t>
  </si>
  <si>
    <t>Latin America</t>
  </si>
  <si>
    <t>South America</t>
  </si>
  <si>
    <t>Lower middle income</t>
  </si>
  <si>
    <t>High income: OECD</t>
  </si>
  <si>
    <t>Central America</t>
  </si>
  <si>
    <t>http://data.worldbank.org/indicator/SP.POP.TOTL</t>
  </si>
  <si>
    <t>(0-10)</t>
  </si>
  <si>
    <t>Land area (sq. km)</t>
  </si>
  <si>
    <t>GCRI Violent Conflict probability</t>
  </si>
  <si>
    <t>Heidelberg Institute</t>
  </si>
  <si>
    <t>http://www.hiik.de/en/konfliktbarometer/index.html</t>
  </si>
  <si>
    <t>JRC</t>
  </si>
  <si>
    <t>http://conflictrisk.gdacs.org/</t>
  </si>
  <si>
    <t>HA.HUM.GCRI-VC</t>
  </si>
  <si>
    <t>HA.HUM.GCRI-HVC</t>
  </si>
  <si>
    <t>Total affected by Drought</t>
  </si>
  <si>
    <t>Frequency of Drought events</t>
  </si>
  <si>
    <t>HA.NAT.DR-ABS</t>
  </si>
  <si>
    <t>HA.NAT.DR-REL</t>
  </si>
  <si>
    <t>HA.HUM.CON.SN</t>
  </si>
  <si>
    <t>HA.HUM.CON.NP</t>
  </si>
  <si>
    <t>HA.NAT.DR-FRQ</t>
  </si>
  <si>
    <t>GCRI Highly Violent Conflict probability</t>
  </si>
  <si>
    <t>Bolivia</t>
  </si>
  <si>
    <t>Venezuela</t>
  </si>
  <si>
    <t>Annual Expected Exposed People to Floods</t>
  </si>
  <si>
    <t>Annual Expected Exposed People to Tsunamis</t>
  </si>
  <si>
    <t>Annual Expected Exposed People to Cyclone's Wind SS1</t>
  </si>
  <si>
    <t>Annual Expected Exposed People to Cyclone's Wind SS3</t>
  </si>
  <si>
    <t>km</t>
  </si>
  <si>
    <t>Annual Expected Exposed People to Cyclone Surge</t>
  </si>
  <si>
    <t>http://risk.preventionweb.net/capraviewer/download.jsp</t>
  </si>
  <si>
    <t>HA.NAT.EQ.INT-ABS</t>
  </si>
  <si>
    <t>HA.NAT.EQ.INT-REL</t>
  </si>
  <si>
    <t>HA.NAT.EQ.EXT-ABS</t>
  </si>
  <si>
    <t>HA.NAT.EQ.EXT-REL</t>
  </si>
  <si>
    <t>HA.NAT.TC.EXT-ABS</t>
  </si>
  <si>
    <t>HA.NAT.TC.EXT-REL</t>
  </si>
  <si>
    <t>HA.NAT.TC.INT-ABS</t>
  </si>
  <si>
    <t>HA.NAT.TC.INT-REL</t>
  </si>
  <si>
    <t>OpenStreetMap OSM</t>
  </si>
  <si>
    <t>https://www.openstreetmap.org</t>
  </si>
  <si>
    <t>Physicians Density</t>
  </si>
  <si>
    <t>2014-16</t>
  </si>
  <si>
    <t>GDP per capita PPP int USD (Estimated)</t>
  </si>
  <si>
    <t>http://data.worldbank.org/indicator/SH.MED.PHYS.ZS</t>
  </si>
  <si>
    <t>2008-14</t>
  </si>
  <si>
    <t>Incidence of Tuberculosis</t>
  </si>
  <si>
    <t>http://www.wssinfo.org/</t>
  </si>
  <si>
    <t>WHO/UNICEF Joint Monitoring Programme (JMP) for Water Supply and Sanitation</t>
  </si>
  <si>
    <t>GSHAP</t>
  </si>
  <si>
    <t>http://www.seismo.ethz.ch/static/GSHAP/</t>
  </si>
  <si>
    <t>GSHAP, LandScan</t>
  </si>
  <si>
    <t>Total Population</t>
  </si>
  <si>
    <t>Tsunami (absolute)</t>
  </si>
  <si>
    <t>Tsunami (relative)</t>
  </si>
  <si>
    <t>INFORM Id</t>
  </si>
  <si>
    <t>2007-15</t>
  </si>
  <si>
    <t>National Power Conflict Intensity (Highly Violent)</t>
  </si>
  <si>
    <t>Subnational Conflict Intensity (Highly Violent)</t>
  </si>
  <si>
    <t>Total Population (GHS-POP)</t>
  </si>
  <si>
    <t/>
  </si>
  <si>
    <t>OSM</t>
  </si>
  <si>
    <t>IDMC</t>
  </si>
  <si>
    <t>IOM</t>
  </si>
  <si>
    <t>www.childmortality.org</t>
  </si>
  <si>
    <t>WHO</t>
  </si>
  <si>
    <t>Maternal Mortality Ratio</t>
  </si>
  <si>
    <t>http://www.who.int/reproductivehealth/publications/monitoring/maternal-mortality-2015/en/</t>
  </si>
  <si>
    <t>UNAIDS</t>
  </si>
  <si>
    <t>UNISDR</t>
  </si>
  <si>
    <t>Transparency International</t>
  </si>
  <si>
    <t>JRC, EC</t>
  </si>
  <si>
    <t>WHO/UNICEF</t>
  </si>
  <si>
    <t>UNHCR</t>
  </si>
  <si>
    <t>CRED</t>
  </si>
  <si>
    <t>UNDP</t>
  </si>
  <si>
    <t>WHO, UNICEF, UNFPA, World Bank</t>
  </si>
  <si>
    <t>UNISDR, JRC</t>
  </si>
  <si>
    <t>HIIK</t>
  </si>
  <si>
    <t>Value from Barbados</t>
  </si>
  <si>
    <t>Value from Saint Vincent and the Grenadines</t>
  </si>
  <si>
    <t>x</t>
  </si>
  <si>
    <t>AVG YEAR</t>
  </si>
  <si>
    <t>SUM YEAR</t>
  </si>
  <si>
    <t>NUMBER OF</t>
  </si>
  <si>
    <t>SUM MISSING</t>
  </si>
  <si>
    <t>% MISSING</t>
  </si>
  <si>
    <t>STDEV</t>
  </si>
  <si>
    <t>MEDIAN</t>
  </si>
  <si>
    <t>2011-14</t>
  </si>
  <si>
    <t>2012-14</t>
  </si>
  <si>
    <t>http://data.worldbank.org/indicator/NY.GDP.PCAP.PP.CD</t>
  </si>
  <si>
    <t>http://ghslsys.jrc.ec.europa.eu/</t>
  </si>
  <si>
    <t>(*) Reliability Index: 0 more reliable, 10 less reliable.</t>
  </si>
  <si>
    <t>SUBREGION</t>
  </si>
  <si>
    <t>Annual Forest Change</t>
  </si>
  <si>
    <t>1990-2015</t>
  </si>
  <si>
    <t>Physical exposure to land degradation in low biophysical status areas</t>
  </si>
  <si>
    <t>Physical exposure to land degradation in high biophysical status areas</t>
  </si>
  <si>
    <t>Agricultural water withdrawal</t>
  </si>
  <si>
    <t>Intentional Homicide Count</t>
  </si>
  <si>
    <t>Intentiontal Homicide Rate</t>
  </si>
  <si>
    <t>Poverty headcount ratio at national poverty lines</t>
  </si>
  <si>
    <t>Urban slum population</t>
  </si>
  <si>
    <t xml:space="preserve">Age dependency ratio </t>
  </si>
  <si>
    <t>Personal remittances</t>
  </si>
  <si>
    <t>Vulnerable employment</t>
  </si>
  <si>
    <t>Dengue incidence</t>
  </si>
  <si>
    <t>2005-2015</t>
  </si>
  <si>
    <t>U5 Stunting</t>
  </si>
  <si>
    <t>Low birthweight</t>
  </si>
  <si>
    <t>Adolescent fertility rate</t>
  </si>
  <si>
    <t>Mortality in adolescents due to self-harm and interpersonal violence</t>
  </si>
  <si>
    <t>IHME, GBD</t>
  </si>
  <si>
    <t>UN Population Division</t>
  </si>
  <si>
    <t>Unprotected youth</t>
  </si>
  <si>
    <t>IADB Risk Management Index</t>
  </si>
  <si>
    <t>Inter-American Development Bank</t>
  </si>
  <si>
    <t>2008-13</t>
  </si>
  <si>
    <t>2007-12</t>
  </si>
  <si>
    <t>2005-15</t>
  </si>
  <si>
    <t>Social Insurance Programs' coverage</t>
  </si>
  <si>
    <t>2009-13</t>
  </si>
  <si>
    <t>ILO</t>
  </si>
  <si>
    <t>Security and violence containment</t>
  </si>
  <si>
    <t>Lack of protection against crime</t>
  </si>
  <si>
    <t>Lack of security</t>
  </si>
  <si>
    <t>Violence containment costs</t>
  </si>
  <si>
    <t>Latinobarómetro</t>
  </si>
  <si>
    <t>AmericasBarometer</t>
  </si>
  <si>
    <t>Institute for Economics and Peace</t>
  </si>
  <si>
    <t>School water coverage</t>
  </si>
  <si>
    <t>School sanitation coverage</t>
  </si>
  <si>
    <t>UNICEF</t>
  </si>
  <si>
    <t>PAHO</t>
  </si>
  <si>
    <t>One-year-olds fully immunized against DTP3</t>
  </si>
  <si>
    <t>Public health expenditure</t>
  </si>
  <si>
    <t>Out-of-pocket health expenditure</t>
  </si>
  <si>
    <t>Violence</t>
  </si>
  <si>
    <t>Social protection</t>
  </si>
  <si>
    <t>Environmental degradation and drought</t>
  </si>
  <si>
    <t>Dependency</t>
  </si>
  <si>
    <t>Survival rate to the last grade of lower secondary general education</t>
  </si>
  <si>
    <t>Survival rate to the last grade of primary education</t>
  </si>
  <si>
    <t>Pupil-teacher ratio in primary education (headcount basis)</t>
  </si>
  <si>
    <t>Education expenditure</t>
  </si>
  <si>
    <t>Educational attainment: at least completed lower secondary</t>
  </si>
  <si>
    <t>Access to education Index</t>
  </si>
  <si>
    <t>Conflict</t>
  </si>
  <si>
    <t>(1-33)</t>
  </si>
  <si>
    <t>FAO, GLADIS</t>
  </si>
  <si>
    <t>UNODC</t>
  </si>
  <si>
    <t>2014-2016</t>
  </si>
  <si>
    <t>UN-Habitat</t>
  </si>
  <si>
    <t>HA.NAT.LD.LOW-ABS</t>
  </si>
  <si>
    <t>http://www.fao.org/nr/lada/gladis/glad_ind/</t>
  </si>
  <si>
    <t>HA.NAT.LD.LOW-REL</t>
  </si>
  <si>
    <t>HA.NAT.LD.HGH-ABS</t>
  </si>
  <si>
    <t>HA.NAT.FS.AFC</t>
  </si>
  <si>
    <t>www.fao.org/forestry/fra</t>
  </si>
  <si>
    <t>HA.NAT.WS.AGR</t>
  </si>
  <si>
    <t>FAO, Aquastat</t>
  </si>
  <si>
    <t>http://www.fao.org/nr/water/aquastat/data/query/index.html and http://www.fao.org/nr/water/aquastat/data/query/results.html</t>
  </si>
  <si>
    <t>HA.HUM.VL.HMR-REL</t>
  </si>
  <si>
    <t>https://data.unodc.org/#state:0</t>
  </si>
  <si>
    <t>HA.HUM.VL.HMR-ABS</t>
  </si>
  <si>
    <t>HA.HUM.RF.ORG-REL</t>
  </si>
  <si>
    <t>http://popstats.unhcr.org/en/asylum_seekers</t>
  </si>
  <si>
    <t>VU.SEV.PD.PHC</t>
  </si>
  <si>
    <t>VU.SEV.INQ.USL</t>
  </si>
  <si>
    <t>http://data.un.org/Data.aspx?q=urban+slum&amp;d=SDGs&amp;f=series%3aEN_LND_SLUM</t>
  </si>
  <si>
    <t>VU.SEV.DEP.ADR</t>
  </si>
  <si>
    <t>http://data.worldbank.org/indicator/SP.POP.DPND</t>
  </si>
  <si>
    <t>VU.SEV.DEP.RMT</t>
  </si>
  <si>
    <t>http://data.worldbank.org/indicator/BX.TRF.PWKR.DT.GD.ZS</t>
  </si>
  <si>
    <t>VU.SEV.DEP.VEMP</t>
  </si>
  <si>
    <t>http://data.worldbank.org/indicator/SL.EMP.VULN.ZS</t>
  </si>
  <si>
    <t>VU.VGR.OG.HE.DEG</t>
  </si>
  <si>
    <t>http://www.paho.org/hq/index.php?option=com_topics&amp;view=article&amp;id=1&amp;Itemid=40734</t>
  </si>
  <si>
    <t>VU.VGR.OG.U5.ST</t>
  </si>
  <si>
    <t>VU.VGR.OG.U5.LBW</t>
  </si>
  <si>
    <t>VU.VGR.OG.UY.AFR</t>
  </si>
  <si>
    <t>http://data.worldbank.org/indicator/SP.ADO.TFRT</t>
  </si>
  <si>
    <t>VU.VGR.OG.UY.AM</t>
  </si>
  <si>
    <t>http://ghdx.healthdata.org/gbd-results-tool</t>
  </si>
  <si>
    <t>CC.INS.DRR.RMI</t>
  </si>
  <si>
    <t>http://www.iadb.org/es/temas/desastres-naturales/indicadores-de-riesgo-de-desastres,2696.html</t>
  </si>
  <si>
    <t>CC.INS.SP.SIP</t>
  </si>
  <si>
    <t>http://unstats.un.org/sdgs/indicators/database/?indicator=1.3.1</t>
  </si>
  <si>
    <t>CC.INS.SV.SP.CRI</t>
  </si>
  <si>
    <t>http://www.latinobarometro.org/lat.jsp and http://www.latinobarometro.org/latOnline.jsp</t>
  </si>
  <si>
    <t>CC.INS.SV.SP.SEC</t>
  </si>
  <si>
    <t>http://www.vanderbilt.edu/lapop/about-americasbarometer.php</t>
  </si>
  <si>
    <t>http://economicsandpeace.org/</t>
  </si>
  <si>
    <t>CC.INF.PHY.WSS.WA</t>
  </si>
  <si>
    <t>https://www.unicef.org/wash/schools/files/Advancing_WASH_in_Schools_Monitoring(1).pdf</t>
  </si>
  <si>
    <t>CC.INF.PHY.WSS.SA</t>
  </si>
  <si>
    <t>CC.INF.AHC.DTP</t>
  </si>
  <si>
    <t>http://www.paho.org/data/index.php/en/mnu-topics/immunizations/298-vaccination-coverage-by-vaccine.html?showall=&amp;start=1</t>
  </si>
  <si>
    <t>CC.INF.AHC.HE.OOP</t>
  </si>
  <si>
    <t>http://www.paho.org/data/index.php/en/indicators/health-systems-core-en/410-expenditure-en.html</t>
  </si>
  <si>
    <t>CC.INF.AHC.HE.PEXP</t>
  </si>
  <si>
    <t>CC.INF.AED.SA.SUP</t>
  </si>
  <si>
    <t>http://data.uis.unesco.org/, http://data.unicef.org/education/overview.html, http://databank.worldbank.org/data/reports.aspx?source=2&amp;series=SE.PRM.PRSL.ZS</t>
  </si>
  <si>
    <t>CC.INF.AED.SA.SULS</t>
  </si>
  <si>
    <t>http://data.uis.unesco.org/</t>
  </si>
  <si>
    <t>CC.INF.AED.SA.ATLS</t>
  </si>
  <si>
    <t>http://data.uis.unesco.org/, http://data.unicef.org/education/overview.html</t>
  </si>
  <si>
    <t>CC.INF.AED.IE.EEXP</t>
  </si>
  <si>
    <t>http://databank.worldbank.org/data/reports.aspx?source=2&amp;series=NY.ADJ.AEDU.GN.ZS</t>
  </si>
  <si>
    <t>CC.INF.AED.IE.PT</t>
  </si>
  <si>
    <t>Reference Year - latest value</t>
  </si>
  <si>
    <t>(0-100%)</t>
  </si>
  <si>
    <t>()</t>
  </si>
  <si>
    <t>http://data.worldbank.org/indicator/SI.POV.NAHC, http://www.caricomstats.org/databases.html (Selected Socio-Economic indicators)</t>
  </si>
  <si>
    <t>Asylum seekers by country of origin</t>
  </si>
  <si>
    <t>VU.SEV.PD.MDP</t>
  </si>
  <si>
    <t>VU.SEV.PD.NMDP</t>
  </si>
  <si>
    <t>CARICOM</t>
  </si>
  <si>
    <t>Caribbean Development Bank</t>
  </si>
  <si>
    <t xml:space="preserve">http://hdrstats.undp.org/en/indicators/68606.html, </t>
  </si>
  <si>
    <t>http://data.worldbank.org/indicator/SI.POV.GINI, http://www.caribank.org/</t>
  </si>
  <si>
    <t>Global</t>
  </si>
  <si>
    <t>Global complemented with regional data</t>
  </si>
  <si>
    <t>Physical exposure to earthquake and tsunami</t>
  </si>
  <si>
    <t># COMPONENTS MISSING IN VULNERABILITY</t>
  </si>
  <si>
    <t># COMPONENTS MISSING IN LACK OF COPING CAPACITY</t>
  </si>
  <si>
    <t>TOTAL</t>
  </si>
  <si>
    <t>(0-25)</t>
  </si>
  <si>
    <t>http://hdr.undp.org/en/indicators/38606</t>
  </si>
  <si>
    <t>Population in multidimensional poverty</t>
  </si>
  <si>
    <t>Population in near multidimensional poverty</t>
  </si>
  <si>
    <t>http://hdr.undp.org/en/indicators/142506</t>
  </si>
  <si>
    <t>http://data.unicef.org/nutrition/malnutrition.html</t>
  </si>
  <si>
    <t>http://data.unicef.org/topic/nutrition/low-birthweight/</t>
  </si>
  <si>
    <t>UNESCO, UNICEF</t>
  </si>
  <si>
    <t>MISSING COMPONENTS (N)</t>
  </si>
  <si>
    <t>MISSING COMPONENTS (%)</t>
  </si>
  <si>
    <t># COMPONENTS MISSING IN HAZARD AND EXPOSURE</t>
  </si>
  <si>
    <t>LAC-INFORM</t>
  </si>
  <si>
    <t>http://www.inform-index.org/Subnational/LAC</t>
  </si>
  <si>
    <t>1984-2016</t>
  </si>
  <si>
    <t>2008-15</t>
  </si>
  <si>
    <t>2003-15</t>
  </si>
  <si>
    <t>31/12/2016</t>
  </si>
  <si>
    <t>2011-15</t>
  </si>
  <si>
    <t>2013-16</t>
  </si>
  <si>
    <t>2012-16</t>
  </si>
  <si>
    <t>2010-15</t>
  </si>
  <si>
    <t>2009-15</t>
  </si>
  <si>
    <t>2010-16</t>
  </si>
  <si>
    <t>Road length</t>
  </si>
  <si>
    <t>constant 2011 int USD PPP</t>
  </si>
  <si>
    <t>HIV-AIDS incidence, 15-49 years old</t>
  </si>
  <si>
    <t>Estimated number of people living with HIV, 15-49 years old</t>
  </si>
  <si>
    <t>(Tabla de Contenidos)</t>
  </si>
  <si>
    <t>CONCEPTO Y METODOLOGÍA</t>
  </si>
  <si>
    <t>La iniciativa INFORM comenzó en 2012 como una convergencia de intereses de los organismos de las Naciones Unidas, los donantes, las ONG y las instituciones de investigación para establecer una base de datos común para el análisis del riesgo humanitario mundial.
INFORM identifica a los países con alto riesgo de crisis humanitaria que son más propensos a requerir asistencia internacional. El modelo INFORM se basa en conceptos de riesgo publicados en la literatura científica y contempla tres dimensiones de riesgo: Peligros y Exposición, Vulnerabilidad y Falta de Capacidad de Afrontamiento. El modelo INFORM se divide en diferentes niveles para proporcionar una visión rápida de los factores subyacentes que conducen al riesgo humanitario.
El índice INFORM apoya un marco proactivo de gestión de crisis. Será útil para una asignación objetiva de recursos para la gestión de desastres, así como para acciones coordinadas centradas en la prevención, mitigación y preparación para emergencias humanitarias.</t>
  </si>
  <si>
    <t>Descargo de responsabilidad
La representación y uso de nombres geográficos y datos relacionados incluidos en las listas, tablas de esta hoja de cálculo no están garantizados ni  libres de errores ni implican necesariamente aprobación o aceptación oficial por parte de las Naciones Unidas.</t>
  </si>
  <si>
    <t>Para mayor información:</t>
  </si>
  <si>
    <t>Índice</t>
  </si>
  <si>
    <t>Hoja</t>
  </si>
  <si>
    <t>(inicio)</t>
  </si>
  <si>
    <t>Tabla final con las principales dimensiones</t>
  </si>
  <si>
    <t>Tabla de cálculo para el componente Peligro y Exposición</t>
  </si>
  <si>
    <t>Peligros y exposición</t>
  </si>
  <si>
    <t>Tabla de cálculo para el componente Vulnerabilidad</t>
  </si>
  <si>
    <t>Vulnerabilidad</t>
  </si>
  <si>
    <t>Tabla de cálculo para el componente Falta de capacidad de afrontamiento</t>
  </si>
  <si>
    <t>Falta de capacidad de afrontamiento</t>
  </si>
  <si>
    <t>Datos de los indicadores</t>
  </si>
  <si>
    <t>Indicador Datos</t>
  </si>
  <si>
    <t>Fechas de los indicadores</t>
  </si>
  <si>
    <t>Indicador Fecha</t>
  </si>
  <si>
    <t>Fuentes de los Indicadores</t>
  </si>
  <si>
    <t>Indicador Fuente</t>
  </si>
  <si>
    <t>Imputación de datos de los indicadores</t>
  </si>
  <si>
    <t xml:space="preserve">Indicador Imputación Datos </t>
  </si>
  <si>
    <t>Tabla de cálculo para el Índice de confiabilidad de INFORM</t>
  </si>
  <si>
    <t>INFORM índice de confiabilidad</t>
  </si>
  <si>
    <t>Metadatos de los indicadores del modelo LAC</t>
  </si>
  <si>
    <t>Metadatos de indicadores LAC</t>
  </si>
  <si>
    <t>Metadatos de los indicadores mantenidos del modelo INFORM global</t>
  </si>
  <si>
    <t>Metadatos de indicadores globales</t>
  </si>
  <si>
    <t xml:space="preserve">Regiones </t>
  </si>
  <si>
    <t>Regiones</t>
  </si>
  <si>
    <t>Modelo</t>
  </si>
  <si>
    <t>Dimensión</t>
  </si>
  <si>
    <t>Categoría</t>
  </si>
  <si>
    <t>Componente</t>
  </si>
  <si>
    <t>Sub-Componente</t>
  </si>
  <si>
    <t>Nombre corto del indicador</t>
  </si>
  <si>
    <t>Nombre completo del indicador</t>
  </si>
  <si>
    <t>Descripcíon</t>
  </si>
  <si>
    <t>Relevancia</t>
  </si>
  <si>
    <t>Validez / limitación del indicador</t>
  </si>
  <si>
    <t>Procedencia del dato (Fuente)</t>
  </si>
  <si>
    <t>Peligro y Exposición</t>
  </si>
  <si>
    <t>Terremoto</t>
  </si>
  <si>
    <t>Terremoto extenso (absoluto)</t>
  </si>
  <si>
    <t>Exposición física al terremoto extensivo (absoluto)</t>
  </si>
  <si>
    <t>Exposición física a terremotos de Intensidad en Escala Modificada Mercalli mayores de MMI 6 - población anual promedio expuesta (habitantes)</t>
  </si>
  <si>
    <t>El indicador se basa en el número estimado de personas expuestas a terremotos mayores que MMI 6 en la Escala Modificada de Mercalli por año. Es el resultado de la combinación de las zonas de peligro y la población total que vive en la unidad espacial. Por lo tanto, indica el número esperado de personas expuestas en la zona de peligro en un año.</t>
  </si>
  <si>
    <t>El terremoto es uno de los riesgos rápidos que se presentan en la categoría de riesgo natural. El MMI 6 se considera como nivel de baja intensidad.</t>
  </si>
  <si>
    <t>El indicador depende de la calidad de las estimaciones de población y del mapa de riesgos sísmicos.</t>
  </si>
  <si>
    <t>Terremoto extenso (relativo)</t>
  </si>
  <si>
    <t>Exposición física al terremoto extensivo (relativo)</t>
  </si>
  <si>
    <t>Exposición física a terremotos de Intensidad mayor a MMI 6 en la Escala Modificada de Mercalli - población anual promedio expuesta (porcentaje de la población total)</t>
  </si>
  <si>
    <t>El indicador se basa en el número estimado de personas expuestas a terremotos de intensidad mayor que MMI 6 en la Escala Modificada de Mercalli por año. Es el resultado de la combinación de las zonas de peligro y la población total que vive en la unidad espacial. Por lo tanto, indica el porcentaje de la población media anual esperada potencialmente en riesgo.</t>
  </si>
  <si>
    <t>Terremoto intensivo (absoluto)</t>
  </si>
  <si>
    <t>Exposición física al terremoto intensivo (absoluto)</t>
  </si>
  <si>
    <t>Exposición física a terremotos de Intensidad mayor que MMI 8 en la escala Modificada de Mercalli - población anual promedio expuesta (habitantes)</t>
  </si>
  <si>
    <t>El indicador se basa en el número estimado de personas expuestas a terremotos de intensidad mayor que MMI 8 en la Escala Modificada de Mercalli por año. Es el resultado de la combinación de las zonas de peligro y la población total que vive en la unidad espacial. Por lo tanto, indica el número esperado de personas expuestas en la zona de peligro en un año.</t>
  </si>
  <si>
    <t>El terremoto es uno de los riesgos rápidos que se presentan en la categoría de riesgo natural. El MMI 8 se considera como nivel de alta intensidad.</t>
  </si>
  <si>
    <t>Terremoto intensivo (relativo)</t>
  </si>
  <si>
    <t>Exposición física al terremoto intensivo (relativo)</t>
  </si>
  <si>
    <t>Exposición física a terremotos de Intensidad mayor que MMI 8 en la Escala Modificada de Mercalli - población anual promedio expuesta (porcentaje de la población total)</t>
  </si>
  <si>
    <t>El indicador se basa en el número estimado de personas expuestas a terremotos de Intensidad mayor que MMI 8 en la Escala Modificada de Mercalli por año. Es el resultado de la combinación de las zonas de peligro y la población total que vive en la unidad espacial. Por lo tanto, indica el porcentaje de la población media anual esperada potencialmente en riesgo.</t>
  </si>
  <si>
    <t>Exposición física a tsunamis (absoluto)</t>
  </si>
  <si>
    <t>Exposición física a tsunamis - promedio anual  de población expuesta (habitantes)</t>
  </si>
  <si>
    <t>El indicador se basa en el número estimado de personas expuestas a tsunamis por año. Es el resultado de la combinación de las zonas de peligro y la población total que vive en la unidad espacial. Por lo tanto, indica el número esperado de personas expuestas en la zona de peligro en un año.</t>
  </si>
  <si>
    <t>El tsunami es uno de los riesgos rápidos que se plantean en la categoría de peligro natural.</t>
  </si>
  <si>
    <t>Este conjunto de datos se generó utilizando otros conjuntos de datos globales; no debe utilizarse para aplicaciones locales (como la planificación del uso de la tierra). El objetivo principal de los conjuntos de datos GAR 2015 es identificar ampliamente las zonas de alto riesgo a nivel mundial y determinar las áreas en las que deben recopilarse datos más detallados. Algunas áreas pueden estar subestimadas o sobreestimadas.</t>
  </si>
  <si>
    <t>Evaluación Global del Riesgo de UNISDR 2015:GVM y IAVCEI, PNUMA, CIMNE y asociados y INGENIAR, FEWS NET y la Fundación CIMA.</t>
  </si>
  <si>
    <t>Exposición física a tsunamis (relativo)</t>
  </si>
  <si>
    <t>Exposición física a los tsunamis - promedio anual de la población expuesta (porcentaje de la población total)</t>
  </si>
  <si>
    <t>El indicador se basa en el número estimado de personas expuestas a tsunamis por año. Es el resultado de la combinación de las zonas de peligro y la población total que vive en la unidad espacial. Por lo tanto, indica el porcentaje de la población media anual esperada potencialmente en riesgo.</t>
  </si>
  <si>
    <t>UNISDR Evaluación Global del Riesgo 2015: GVM y IAVCEI, el PNUMA, CIMNE y asociados y INGENIAR, FEWS NET y la Fundación CIMA. LandScan</t>
  </si>
  <si>
    <t>Inundación</t>
  </si>
  <si>
    <t>Inundación (absoluta)</t>
  </si>
  <si>
    <t>Exposición física a las inundaciones (absoluta)</t>
  </si>
  <si>
    <t>Exposición física a las inundaciones - promedio anual de población expuesta (habitantes)</t>
  </si>
  <si>
    <t>El indicador se basa en el número estimado de personas expuestas a inundaciones por año. Es el resultado de la combinación de las zonas de peligro y la población total que vive en la unidad espacial. Por lo tanto, indica el número esperado de personas expuestas en la zona de peligro en un año.</t>
  </si>
  <si>
    <t>La inundación es uno de los riesgos rápidos que se presentan en la categoría de riesgo natural.</t>
  </si>
  <si>
    <t>Este conjunto de datos se generó utilizando otros conjuntos de datos globales; no debe utilizarse para aplicaciones locales (como la planificación del uso del suelo). El objetivo principal de los conjuntos de datos GAR 2015 es identificar ampliamente las zonas de alto riesgo a nivel mundial y determinar las áreas en las que deben recopilarse datos más detallados. Algunas áreas pueden estar subestimadas o sobreestimadas.</t>
  </si>
  <si>
    <t>Inundación (relativa)</t>
  </si>
  <si>
    <t>Exposición física a la inundación (relativa)</t>
  </si>
  <si>
    <t>Exposición física a la inundación - promedio anual de población expuesta (porcentaje de la población total)</t>
  </si>
  <si>
    <t>El indicador se basa en el número estimado de personas expuestas a inundaciones por año. Es el resultado de la combinación de las zonas de peligro y la población total que vive en la unidad espacial. Por lo tanto, indica el porcentaje de la población media anual esperada potencialmente en riesgo.</t>
  </si>
  <si>
    <t>Ciclón tropical</t>
  </si>
  <si>
    <t>Oleada ciclónica (absoluta)</t>
  </si>
  <si>
    <t>Exposición física a la oleada ciclónica (relativo)</t>
  </si>
  <si>
    <t>Exposición física a las marejadas por huracanes de Saffir-Simpson categoría 1 - promedio anual de población expuesta (habitantes)</t>
  </si>
  <si>
    <t>El indicador se basa en el número estimado de personas expuestas a las marejadas por huracanes de catrgoria 1 de  la escala Saffir-Simpson por año. Es el resultado de la combinación de las zonas de peligro y la población total que vive en la unidad espacial. Por lo tanto, indica el número esperado de personas expuestas en la zona de peligro en un año.</t>
  </si>
  <si>
    <t>El ciclón tropical es uno de los riesgos de inicio rápido considerados en la categoría de peligro natural.</t>
  </si>
  <si>
    <t>UNISDR Evaluación Global del Riesgo 2015: GVM y IAVCEI, el PNUMA, CIMNE y asociados y INGENIAR, FEWS NET y la Fundación CIMA.</t>
  </si>
  <si>
    <t>Oleada ciclónica  (relativa)</t>
  </si>
  <si>
    <t>Exposición física a la oleada ciclónica (absoluto)</t>
  </si>
  <si>
    <t>Exposición física a las marejadas por huracanes categoria 1 en la escala de Saffir-Simpson - promedio anual de población expuesta (habitantes)</t>
  </si>
  <si>
    <t>El indicador se basa en el número estimado de personas expuestas a las marejadas por huracanes de la categoría 1 de Saffir-Simpson por año. Es el resultado de la combinación de las zonas de peligro y la población total que vive en la unidad espacial. Por lo tanto, indica el número esperado de personas expuestas en la zona de peligro en un año.</t>
  </si>
  <si>
    <t>Ciclón tropical Viento intensivo (absoluto)</t>
  </si>
  <si>
    <t>Exposición física al ciclón tropical intensivo (absoluto)</t>
  </si>
  <si>
    <t>Exposición física a vientos de ciclones tropicales de categoaria mayor que 1 en la escala Saffir-Simpson  - promedio anual de población expuesta (habitantes)</t>
  </si>
  <si>
    <t>El indicador se basa en el número estimado de personas expuestas a vientos de ciclones tropicales de categoria mayor que 1 en la escala Saffir-Simpson  por año. Es el resultado de la combinación de las zonas de peligro y la población total que vive en la unidad espacial. Por lo tanto, indica el número esperado de personas expuestas en la zona de peligro en un año.</t>
  </si>
  <si>
    <t>El indicador se basa en el número estimado de personas expuestas a los ciclones tropicales mayor de categoría 1 de Saffir-Simpson (SS) por año. Es el resultado de la combinación de las zonas de peligro y de la población total que vive en la unidad espacial. Por lo tanto, indica el número esperado de personas expuestas en la zona de peligro en un año.</t>
  </si>
  <si>
    <t>Ciclón tropical Viento extenso (relativo)</t>
  </si>
  <si>
    <t>Exposición física al ciclón tropical extensivo (relativo)</t>
  </si>
  <si>
    <t>Exposición física a vientos de ciclones tropicales de categoria mayor que 1 en la escala Saffir-Simpson 1 - promedio anual de población expuesta (porcentaje de la población total)</t>
  </si>
  <si>
    <t>El indicador se basa en el número estimado de personas expuestas a vientos de ciclones tropicales mayores de la categoría 1 de Saffir-Simpson (SS) por año. Es el resultado de la combinación de las zonas de peligro y la población total que vive en la unidad espacial. Por lo tanto, indica el porcentaje de la población media anual esperada potencialmente en riesgo.</t>
  </si>
  <si>
    <t>El ciclón tropical es uno de los riesgos de inicio rápido considerados en la categoría de peligro natural. El SS 1 se considera como nivel de baja intensidad.</t>
  </si>
  <si>
    <t>Exposición física a vientos de ciclones tropicales de categoaria mayor que 3 en la escala Saffir-Simpson  - promedio anual de población expuesta (habitantes)</t>
  </si>
  <si>
    <t>El indicador se basa en el número estimado de personas expuestas a vientos ciclones tropicales mayores que la categoría 3 de Saffir-Simpson (SS) por año. Es el resultado de la combinación de las zonas de peligro y la población total que vive en la unidad espacial. Por lo tanto, indica el número esperado de personas expuestas en la zona de peligro en un año.</t>
  </si>
  <si>
    <t>El ciclón tropical es uno de los riesgos de inicio rápido considerados en la categoría de peligro natural. El SS 3 se considera como nivel de alta intensidad.</t>
  </si>
  <si>
    <t>Este conjunto de datos se generó utilizando otros conjuntos de datos globales; no debe utilizarse para aplicaciones locales (como la planificación del uso de la tierra). El objetivo principal de GAR 2015 es proporcionar una solución global, rentable, rentable, Algunas áreas pueden estar subestimadas o sobreestimadas.</t>
  </si>
  <si>
    <t>UNISDR Global Risk Assessment 2015: GVM e IAVCEI, PNUMA, CIMNE y Asociados e INGENIAR, FEWS NET y Fundación CIMA.</t>
  </si>
  <si>
    <t>Ciclón tropical Viento (relativo)</t>
  </si>
  <si>
    <t>La exposición física al ciclón tropical extensivo (relativo)</t>
  </si>
  <si>
    <t>Exposición física a vientos de ciclones tropicales de categoaria mayor que 3 en la escala Saffir-Simpson - promedio anual de población expuesta (% de la población total)</t>
  </si>
  <si>
    <t>El indicador se basa en el número estimado de personas expuestas a vientos ciclones tropicales de la categoría Saffir-Simpson (SS) mayor que 3.. Es el resultado de la combinación de las zonas de peligro y la población total que vive en la unidad espacial. Cabe señalar que el porcentaje de población media anual esperada está en riesgo.</t>
  </si>
  <si>
    <t>El ciclón tropical es uno de los peligros que ocurren más rápidamente en la categoría de peligro natural. El SS 3 se considera como nivel de alta intensidad.</t>
  </si>
  <si>
    <t>Sequía</t>
  </si>
  <si>
    <t>HA.NAT.DR.ASI</t>
  </si>
  <si>
    <t>Probabilidad de sequía agricola</t>
  </si>
  <si>
    <t>Probabilidad empirica anual de tener mas del 30% del área agricola afectada por sequía</t>
  </si>
  <si>
    <t>El indicador esta basado en el Indice de Stress Agricola (ASI) de FAO que resalta crecimiento anomalo de vegetación y sequia potencial en tierras cultivables. Se define como la probabilidad anual de tener mas del 30% de las areas agricolas afectadas por sequía</t>
  </si>
  <si>
    <t>Sequía es la única amenaza de lento desarrollo considerada en las categorias de amenazas naturales</t>
  </si>
  <si>
    <t>http://www.fao.org/giews/earthobservation/</t>
  </si>
  <si>
    <t>Sequía (absoluta)</t>
  </si>
  <si>
    <t>Personas afectadas por sequías (absoluto)</t>
  </si>
  <si>
    <t>Personas afectadas por las sequías 1990-2013 - promedio anual de población afectada (habitantes)</t>
  </si>
  <si>
    <t>El indicador muestra el promedio anual de la población afectada por sequía por país en el período comprendido entre 1990 y 2013.</t>
  </si>
  <si>
    <t xml:space="preserve">Sequía es uno de los peligros de lento desarrollo considerado en la categoría de peligro natural </t>
  </si>
  <si>
    <t>El indicador se basa en el número total de personas afectadas por sequías por año y por país. Por lo tanto, indica cuántas personas al año están en riesgo.</t>
  </si>
  <si>
    <t>D. Guha-Sapir, R. Abajo, Ph. Hoyois - EM-DAT: Base de Datos de Desastres Internacionales - www.emdat.be - Universidad Católica de Lovaina - Bruselas - Bélgica.</t>
  </si>
  <si>
    <t>Sequía (relativa)</t>
  </si>
  <si>
    <t>Personas afectadas por sequías (relativas)</t>
  </si>
  <si>
    <t>Personas afectadas por las sequías 1990-2013 - promedio anual de población afectada (% de la población total)</t>
  </si>
  <si>
    <t>El indicador muestra el porcentaje del promedio anual de  población afectada por sequía en el período comprendido entre 1990 y 2013.</t>
  </si>
  <si>
    <t xml:space="preserve">Sequía es el único peligro de lento desarrollo considerado en la categoría de peligro natural </t>
  </si>
  <si>
    <t>Sequía (frecuencia)</t>
  </si>
  <si>
    <t>Frecuencia de eventos de sequía</t>
  </si>
  <si>
    <t>El indicador muestra la frecuencia de los episodios de sequía en el período de 1990 a 2013.</t>
  </si>
  <si>
    <t xml:space="preserve">Sequía es unico de los peligros de lento desarrollo considerado en la categoría de peligro natural </t>
  </si>
  <si>
    <t>Humano</t>
  </si>
  <si>
    <t>Riesgo de Conflicto</t>
  </si>
  <si>
    <t>Intensidad actual de conflictos</t>
  </si>
  <si>
    <t>Barómetro de Conflictos - Conflictos de Poder Nacional</t>
  </si>
  <si>
    <t>La publicación anual del HIIK Barómetro de Conflictos describe las tendencias recientes en conflictos globales, escalamiento, de-escalamiento y acuerdos</t>
  </si>
  <si>
    <t>El Componente de Peligro Humano de InfoRM se refiere al riesgo de conflicto en el país.</t>
  </si>
  <si>
    <t>Instituto Heidelberg</t>
  </si>
  <si>
    <t>Barómetro de Conflictos - Conflictos de Poder Sub-Nacional</t>
  </si>
  <si>
    <t>Probabilidad de Conflicto Interno</t>
  </si>
  <si>
    <t>GCRI probabilidad de conflicto interno violento</t>
  </si>
  <si>
    <t>El Índice Global de Riesgo de Conflictos (GCRI) es un indicador que evalúa el riesgo de conflictos violentos internos en los estados</t>
  </si>
  <si>
    <t>El Componente de Riesgo Humano de InfoRM se refiere al riesgo de conflicto en el país.</t>
  </si>
  <si>
    <t>GCRI Alta probabilidad de conflicto interno violento</t>
  </si>
  <si>
    <t xml:space="preserve">Vulnerabilidad </t>
  </si>
  <si>
    <t>Vulnerabilidad socioeconómica</t>
  </si>
  <si>
    <t>Desarrollo y Carencia</t>
  </si>
  <si>
    <t>Índice de Desarrollo Humano</t>
  </si>
  <si>
    <t>El Índice de Desarrollo Humano (IDH) mide el desarrollo combinando los indicadores de esperanza de vida, logro educativo e ingreso en un índice compuesto.</t>
  </si>
  <si>
    <t>Se supone que cuanto más desarrollado sea un país, mejor será su gente para responder a las necesidades humanitarias con sus propios recursos nacionales o individuales.</t>
  </si>
  <si>
    <t>Informe sobre Desarrollo Humano del PNUD</t>
  </si>
  <si>
    <t>VU.SEV.PD.MPI</t>
  </si>
  <si>
    <t>Indice de pobreza multidimensional</t>
  </si>
  <si>
    <t>El indice de porbreza multidimensional (MPI) identifica carencias que se yuxtaponen al nivel de hogares en las mismas dimensiones del del Indice de Desarrollo Humano HDI (estandares de vida, salud y educación) y muestra el numero promedio de personas pobres y carencias que enfrentan hogares pobres</t>
  </si>
  <si>
    <t>Mientras que el HDI mide el avance promedio de un país en terminos de desarrollo, el MPI se enfoca en el segmento de población por debajo del limite de los criterios básicos para el desarrollo humano</t>
  </si>
  <si>
    <t>http://hdr.undp.org/en/composite/MPI</t>
  </si>
  <si>
    <t>Desigualdad</t>
  </si>
  <si>
    <t>Índice de desigualdad de género</t>
  </si>
  <si>
    <t>El Índice de Desigualdad de Género (GII) refleja las desventajas de género en tres dimensiones: la salud reproductiva, el empoderamiento y el mercado de trabajo. El valor de GII varía de 0 a 1, siendo 0 la desigualdad del 0%, lo que indica que las mujeres son iguales en comparación con los hombres y 1 es el 100% de desigualdad.</t>
  </si>
  <si>
    <t>El componente de Desigualdad introduce la dispersión de las condiciones dentro de la población presentada en el componente Desarrollo y Carencias.
Países con una distribución desigual de desarrollo humano tambien experimentean alta desigualdad entre mujeres y hombres, y los países con alta desigualdad de género tambien experimentan distribución del desarrollo humano desigual.</t>
  </si>
  <si>
    <t>Coeficiente Gini de ingresos - Desigualdad en ingresos o consumo</t>
  </si>
  <si>
    <t>El índice de Gini mide la medida en que la distribución del ingreso o gastos en consumo entre individuos u hogares en una economia se desvía de una distribución igual perfecta.  Así, un índice de Gini de 0 representa la igualdad perfecta, mientras que un índice de 100 implica desigualdad perfecta.</t>
  </si>
  <si>
    <t>El componente de desigualdad presenta la dispersión de condiciones en la población presentado en el componente de Desarrollo y carencias.
El índice GINI muestra la distribución de la riqueza dentro de un país.</t>
  </si>
  <si>
    <t>Banco Mundial.
Banco de Desarrollo del Caribe, El Cambio en la Naturaleza de la Pobreza y Desigualdad en el Caribe Informe, 2016. Se utilizaron datos del Banco de Desarrollo del Caribe para países del Caribe sin datos. Banco Mundial, éstos fueron utilizados.</t>
  </si>
  <si>
    <t>Grupops vulnerables</t>
  </si>
  <si>
    <t>Personas desarraigadas</t>
  </si>
  <si>
    <t>Refugiados por país de asilo</t>
  </si>
  <si>
    <t>Personas de interés incluye refugiados, solicitantes de asilo, repatriados, apátridas y grupos de desplazados internos (IDPs).</t>
  </si>
  <si>
    <t>Los refugiados, los desplazados internos (IDPs) y los repatriados se encuentran entre las personas más vulnerables en una crisis humanitaria.</t>
  </si>
  <si>
    <t>Es difícil encontrar datos precisos sobre el número de personas desplazadas  internamente (IDPs) en un país. Los desplazados internos de la población local, especialmente si se refugian con parientes o amigos.</t>
  </si>
  <si>
    <t>Informe de Tendencias Globales de la Agencia de Refugiados de las Naciones Unidas</t>
  </si>
  <si>
    <t>http://www.unhcr.org; https://data2.unhcr.org/en/situations</t>
  </si>
  <si>
    <t>Grupos vulnerables</t>
  </si>
  <si>
    <t xml:space="preserve">Personas desarraigadas </t>
  </si>
  <si>
    <t>Personas desplazadas internamente  (IDPs)</t>
  </si>
  <si>
    <t>Los refugiados, los desplazados internos y los repatriados se encuentran entre las personas más vulnerables en una crisis humanitaria.</t>
  </si>
  <si>
    <t>Centro de Monitoreo de Desplazamiento Interno</t>
  </si>
  <si>
    <t>Refugiados regresados</t>
  </si>
  <si>
    <t>Refugiados regrezados</t>
  </si>
  <si>
    <t>Otros grupos vulnerables</t>
  </si>
  <si>
    <t>Condiciones de salud</t>
  </si>
  <si>
    <t>Prevalencia del VIH-SIDA entre personas de 15 a 49 años</t>
  </si>
  <si>
    <t>Prevalencia del VIH entre personas de 15 a 49 años (%)</t>
  </si>
  <si>
    <t>El número estimado de personas de 15 a 49 años con infección por el VIH, independientemente de que hayan tenido o no síntomas de SIDA, expresado como porcentaje de la población total de ese grupo de edad.</t>
  </si>
  <si>
    <t>El VIH-SIDA es considerado como una de las tres pandemias de países de bajos y mediano ingreso.</t>
  </si>
  <si>
    <t>El Objetivo 6.a de los Objetivos de Desarrollo del Milenio es "haber detenido para 2015 y comenzado a revertir la propagación del VIH / SIDA". El indicador 6.1 se define como "prevalencia del VIH entre la población de 15 a 24 años".</t>
  </si>
  <si>
    <t>Repositorio de datos Global del Observatorio Mundial de la Salud de la OMS</t>
  </si>
  <si>
    <t>Incidencia de la Tuberculosis</t>
  </si>
  <si>
    <t>Incidencia estimada de tuberculosis (por 100.000 habitantes)</t>
  </si>
  <si>
    <t>El número estimado de casos nuevos y de casos de tuberculosis recaída (TB) en un año dado, expresados por 100.000 habitantes. Se incluyen todas las formas de TB, incluidos los espacios en las personas que viven con el VIH.</t>
  </si>
  <si>
    <t>La tuberculosis es considerada como una de las tres pandemias de países de ingreso bajo y medio.</t>
  </si>
  <si>
    <t>El Objetivo 6.c de los Objetivos de Desarrollo del Milenio es "haber detenido en 2015 y comenzado a revertir la incidencia de la malaria y otras enfermedades importantes". El indicador 6.9 se define como "incidencia, prevalencia y tasas de mortalidad asociadas con la TB".</t>
  </si>
  <si>
    <t>Repositorio de datos del Observatorio Mundial de la Salud de la OMS</t>
  </si>
  <si>
    <t>Salud de los niños menores de 5 años</t>
  </si>
  <si>
    <t>Mortalidad menores de 5 años</t>
  </si>
  <si>
    <t>Tasa de mortalidad, menores de 5 años (por cada 1.000 nacidos vivos)</t>
  </si>
  <si>
    <t>Este indicador muestra la probabilidad de muerte entre el nacimiento y el final del quinto año por cada 1.000 nacidos vivos.</t>
  </si>
  <si>
    <t>La condición de salud de los niños menores de cinco años esta asociado con Indicadores: desnutrición y mortalidad de niños menores de 5 años. La mortalidad de niños menores de 5 años muestra condiciones generales de salud de los niños</t>
  </si>
  <si>
    <t>Debido a que los datos sobre la incidencia y prevalencia de enfermedades a menudo no están disponibles, las tasas de mortalidad se usan a menudo para identificar poblaciones vulnerables.
La tasa de mortalidad de niños menores de cinco años es un indicador de los ODM (ODM 4). Estimaciones de las estimaciones (UNICEF, OMS, Banco Mundial, División de Población de la UN DESA) en www.childmortality.org. Datos proyectados de World Population Prospects de la División de Población de las Naciones Unidas; y en algunos casos puede no ser coherente con los datos antes del año en curso.</t>
  </si>
  <si>
    <t>Grupo interinstitucional de las Naciones Unidas para la estimación de la mortalidad infantil (UNICEF, OMS, Banco Mundial, División de Población de la ONU)</t>
  </si>
  <si>
    <t>Crisis (shocks) recientes</t>
  </si>
  <si>
    <t>Población afectada por desastres naturales en los últimos 3 años</t>
  </si>
  <si>
    <t>Porcentaje de población afectada por desastres naturales en los últimos 12, 24, 36 meses</t>
  </si>
  <si>
    <t>Para tener en cuenta la mayor vulnerabilidad durante el período de recuperación después de un desastre, se considera a las personas afectadas por las crisis recientes en los últimos 3 años. Los años más recientes se reducen con el factor 0,5 y 0,25 para el segundo y tercer año, respectivamente, suponiendo que la recuperación disminuye progresivamente la vulnerabilidad.</t>
  </si>
  <si>
    <t>La población afectada por los recientes desastres naturales se considera más vulnerable que el resto de la población.
El indicador identifica a los países que se están recuperando de situaciones de crisis humanitaria.</t>
  </si>
  <si>
    <t>Aunque el CRED reconoce que las cifras para las personas no son totalmente confiables, ya que la definición deja margen para la interpretación, es mejor utilizar esta cifra en lugar del número de muertos, porque son los sobrevivientes los que necesitan ayuda de emergencia.</t>
  </si>
  <si>
    <t>Seguridad alimentaria - Disponibilidad de alimentos</t>
  </si>
  <si>
    <t>Suficiencia del suministro dietetico promedio</t>
  </si>
  <si>
    <t>Promedio del suministro de energía dietética como porcentaje de la demanda del promedio de energía dietética requerida.</t>
  </si>
  <si>
    <t>El componente de disponibilidad de los alimentos se refiere a la calidad real y el tipo de alimentos suministrados para proporcionar el equilibrio nutricional necesario para la vida sana y activa. Captura las tendencias en el hambre crónica.</t>
  </si>
  <si>
    <t>Analizada junto con la prevalencia de la desnutrición, permite discernir si la desnutrición se debe principalmente a la insuficiencia del suministro de alimentos o a una distribución particularmente mala.</t>
  </si>
  <si>
    <t>Seguridad Alimentaria - Utilización de Alimentos</t>
  </si>
  <si>
    <t>Prevalencia de la subnutrición</t>
  </si>
  <si>
    <t>Prevalencia de la subnutrición (% de la población)</t>
  </si>
  <si>
    <t>La prevalencia de la subnutrición expresa la probabilidad de un individuo seleccionado aleatoriamente de la población consume una cantidad de calorías que es insuficiente para cubrir su necesidad de energía para una vida activa y saludable.</t>
  </si>
  <si>
    <t>El componente de utilización de los alimentos se refiere a la calidad real y el tipo de alimentos suministrados para proporcionar el equilibrio nutricional necesario para la vida sana y activa. Captura las tendencias en el hambre crónica..</t>
  </si>
  <si>
    <t>Este el indicador tradicional de FAO para hambre, adoptado como Indicador oficial de los Objetivos de Desarrollo del Milenio para el Objetivo 1, Objetivo 1.9.</t>
  </si>
  <si>
    <t>Seguridad alimentaria - Acceso a los alimentos</t>
  </si>
  <si>
    <t>Índice de precios de alimentos nacionales</t>
  </si>
  <si>
    <t>Una medida de la variación mensual de los precios internacionales de una canasta de productos alimenticios.</t>
  </si>
  <si>
    <t>El Índice de Precios de los Alimentos Internos se refiere al aspecto económico del componente de acceso a los alimentos.</t>
  </si>
  <si>
    <t>El indicador no considera las diferencias en las proporciones de los gastos en alimentos con respecto al gasto total entre países.</t>
  </si>
  <si>
    <t>Índice de volatilidad de los precios de los alimentos nacionales</t>
  </si>
  <si>
    <t>El indice de volatilidad de precios nacionales de los Alimentos compara las variaciones del Índice Nacional de Precios de los Alimentos entre países y en el tiempo.</t>
  </si>
  <si>
    <t>La volatilidad de los precios nacionales de los alimentos hace referencia a la estabilidad de precios en el componentes de acceso a los alimentos.</t>
  </si>
  <si>
    <t xml:space="preserve">Capacidad </t>
  </si>
  <si>
    <t>Institucional</t>
  </si>
  <si>
    <t>Gobernanza</t>
  </si>
  <si>
    <t>Efectividad gubernamental</t>
  </si>
  <si>
    <t>La Efectividad del gobierno capta las percepciones de la calidad de los servicios públicos, la calidad de la administración pública y el grado de independencia de las presiones políticas, la calidad de la formulación y ejecución de políticas y la credibilidad del compromiso del gobierno con tales políticas.</t>
  </si>
  <si>
    <t>El indicador muestra la efectividad de los esfuerzos de los gobiernos para fortalecer la resiliencia en todos los sectores de la sociedad.</t>
  </si>
  <si>
    <t>Indicadores de Gobernabilidad del Banco Mundial Banco Mundial</t>
  </si>
  <si>
    <t>Índice de Percepción de Corrupción</t>
  </si>
  <si>
    <t>Índice de Percepción de la Corrupción IPC</t>
  </si>
  <si>
    <t>El IPC anota y clasifica a los países en función de lo corrupto que se percibe el sector público de un país. Es un índice compuesto, una combinación de encuestas y evaluaciones de la corrupción, recogida por una variedad de instituciones de renombre.</t>
  </si>
  <si>
    <t>El indicador capta el nivel de abuso del poder político para el beneficio privado, que no se considera directamente en la construcción del gobierno efectivo aunque esté interrelacionado.</t>
  </si>
  <si>
    <t>Transparencia Internacional</t>
  </si>
  <si>
    <t>Implementación de RRD</t>
  </si>
  <si>
    <t>Marco de Acción de Hyogo</t>
  </si>
  <si>
    <t>Calificaciones del Marco de Acción de Hyogo</t>
  </si>
  <si>
    <t>El indicador para la Reducción del Riesgo de Desastres (RRD) en el país proviene de los informes de auto-evaluación sobre el avance en el Marco de Acción de Hyogo HFA. Los informes de progreso del HFA evalúan las cinco prioridades de acción estrategicas para la implementación de las acciones de reducción del riesgo de desastres.</t>
  </si>
  <si>
    <t>El indicador cuantifica el nivel de implementación de las actividades de RRD</t>
  </si>
  <si>
    <t>La autoevaluación tiene el riesgo de ser percibida como un proceso de presentar calificaciones infladas y no ser confiable.</t>
  </si>
  <si>
    <t>Infrastructura</t>
  </si>
  <si>
    <t>Communicación</t>
  </si>
  <si>
    <t>Acceso a la electricidad</t>
  </si>
  <si>
    <t>Acceso a la electricidad (% de la población)</t>
  </si>
  <si>
    <t>El acceso a la electricidad es el porcentaje de población con acceso a la electricidad. Los datos de electrificación se recogen de la industria, encuestas nacionales y fuentes internacionales.</t>
  </si>
  <si>
    <t>El componente de comunicación tiene como objetivo medir la eficiencia de la difusión de alertas tempranas a través de una red de comunicación, así como la coordinación de las actividades de preparación y de emergencia. Depende de la dispersión de la infraestructura de comunicación, así como del nivel de los receptores.</t>
  </si>
  <si>
    <t>Banco Mundial</t>
  </si>
  <si>
    <t>Usuarios de Internet</t>
  </si>
  <si>
    <t>Usuarios de Internet (por cada 100 personas)</t>
  </si>
  <si>
    <t>Los usuarios de Internet son personas con acceso a la red global</t>
  </si>
  <si>
    <t>Suscripciones de teléfonos móviles (celulares)</t>
  </si>
  <si>
    <t>Suscripciones de celulares (por cada 100 personas)</t>
  </si>
  <si>
    <t>Las suscripciones a telefonía celular son suscripciones a servicios de telefonía pública móviles que utilizan tecnología celular, que proporcionan acceso a la red pública conmutada de teléfono. Las suscripciones pospago y prepago están incluidas.</t>
  </si>
  <si>
    <t>Conectividad física</t>
  </si>
  <si>
    <t>Instalaciones de saneamiento mejoradas</t>
  </si>
  <si>
    <t>Instalaciones de saneamiento mejoradas (% de la población con acceso)</t>
  </si>
  <si>
    <t>Acceso a instalaciones sanitarias mejoradas hace referencia al porcentaje de población utilizando instalaciones de saneamiento mejoradas. Las instalaciones de saneamiento mejoradas incluyen lavado / descarga (a un sistema de alcantarillado, fosa séptica, pozo de letrina), letrina de pozo mejorado ventilado (VIP), pozo de latrina con losa y retrete de compostaje.</t>
  </si>
  <si>
    <t>El componente de infraestructura física trata evaluar la accesibilidad, así como la redundancia de los sistemas los cuales son dos características cruciales en una situación de crisis. 
Para el monitoreo de los ODM, servicios de saneamiento mejorados se define como aquel que de forma higiénica separa las excretas humanas del contacto humano. Las personas sin saneamiento mejorado son susceptibles a las enfermedades y pueden ser más vulnerables a consecuencia de un peligro</t>
  </si>
  <si>
    <t>El Objetivo 7.c de los Objetivos de Desarrollo del Milenio es "reducir a la mitad, para 2015, la proporción de la población sin acceso sostenible a agua potable y saneamiento básico". El indicador 7.9 se define como "Proporción de población que utiliza instalaciones sanitarias mejoradas".</t>
  </si>
  <si>
    <t>Fuente de agua mejorada</t>
  </si>
  <si>
    <t>Fuente de agua mejorada (% de la población con acceso)</t>
  </si>
  <si>
    <t>El indicador define el porcentaje de población con acceso razonable (dentro de un kilómetro) a una cantidad adecuada de agua (20 litros por persona) a través de una conexión doméstica, un pozo público de manguera o una fuente, o un sistema de agua de lluvia.
Una fuente mejorada de agua potable se define como aquella que, por naturaleza de su construcción o mediante una intervención activa, está protegida de la contaminación exterior, en particular de la contaminación por materia fecal.</t>
  </si>
  <si>
    <t>Para el monitoreo de los ODM, servicios de saneamiento mejorados se define como aquel que de forma higiénica separa las excretas humanas del contacto humano. Las personas sin saneamiento mejorado son susceptibles a las enfermedades y pueden ser más vulnerables a consecuencia de un peligro.</t>
  </si>
  <si>
    <t>El Objetivo 7.c de los Objetivos de Desarrollo del Milenio es "reducir a la mitad, para 2015, la proporción de la población sin acceso sostenible a agua potable y saneamiento básico". El indicador 7.8 se define como "Proporción de población que utiliza una fuente de agua potable mejorada".</t>
  </si>
  <si>
    <t>OMS / UNICEF (JMP) para el abastecimiento de agua y el saneamiento</t>
  </si>
  <si>
    <t>Densidad de la red vial</t>
  </si>
  <si>
    <t>Densidad de la red vial (km de carretera por 100 km cuadrados de superficie)</t>
  </si>
  <si>
    <t>La densidad de la red vial es la relación entre la longitud de la red total de vias del país y la superficie terrestre del país. La red vial incluye todos los caminos del país: autopistas, autopistas, carreteras principales o nacionales, carreteras secundarias o regionales y otras carreteras urbanas y rurales.</t>
  </si>
  <si>
    <t>El componente de infraestructura física intenta evaluar la accesibilidad, así como la redundancia de los sistemas, que son dos características cruciales en una situación de crisis.</t>
  </si>
  <si>
    <t>Acceso a la salud</t>
  </si>
  <si>
    <t>Gasto en salud per cápita</t>
  </si>
  <si>
    <t>Gasto en salud per cápita, PPP ($ dólar internacional valores constantes 2011)</t>
  </si>
  <si>
    <t>Gasto total per cápita en salud (LA) expresado en Paridades de Poder de Compra (PPA) dólar internacional.</t>
  </si>
  <si>
    <t>Cobertura de inmunización contra sarampión</t>
  </si>
  <si>
    <t>Vacunación contra el sarampión (MCV) entre niños de 1 año (%)</t>
  </si>
  <si>
    <t>El porcentaje de niños menores de un año de edad que han recibido al menos una dosis de vacuna contra el sarampión en un año determinado.</t>
  </si>
  <si>
    <t xml:space="preserve">El componente de infraestructura física intenta evaluar la accesibilidad, así como la redundancia de los sistemas, que son dos características cruciales en una situación de crisis.
La cobertura de inmunización contra el sarampión es un buen indicador del desempeño del sistema de salud.
</t>
  </si>
  <si>
    <t>Densidad de médicos</t>
  </si>
  <si>
    <t>Densidad de los médicos (por 1.000 habitantes)</t>
  </si>
  <si>
    <t>Número de médicos (médicos), incluidos médicos generalistas y especialistas, por cada 1.000 habitantes.</t>
  </si>
  <si>
    <t>El componente de infraestructura física intenta evaluar la accesibilidad, así como la redundancia de los sistemas, que son dos características cruciales en una situación de crisis.
La preparación de la fuerza de trabajo de salud para trabajar en la consecución de los objetivos de salud de un país representa uno de los desafíos más importantes para su sistema de salud.</t>
  </si>
  <si>
    <t>CC.INF.AHC.MMR</t>
  </si>
  <si>
    <t>Tasa de mortalidad materna</t>
  </si>
  <si>
    <t>Tasa de mortalidad materna por cada 100.000 nacimientos</t>
  </si>
  <si>
    <t>La muerte materna es la muerte de una mujer mientras está embarazada o dentro de los 42 días siguientes a la terminación del embarazo, independientemente de la duración y el sitio del embarazo, debida a cualquier cuestión relacionada con o agravada por la gestión embarazo o las TIC, pero no por causas accidentales o incidentales. El índice de mortalidad materna se define por el número de muertes maternas por cada 100.000 nacidos vivos.</t>
  </si>
  <si>
    <t>La mayoría (61 por ciento) de las muertes maternas ocurren en los 35 países afectados actualmente por una crisis humanitaria o condiciones frágiles. La mortalidad materna es un fuerte indicador integrado de la condición de la mujer, la fuerza del sistema de salud (especialmente el acceso a la atención calificada parto y atención obstétrica de emergencia), y la presencia y funcionalidad de la infraestructura básica, como carreteras y centros de salud.</t>
  </si>
  <si>
    <t>Medir la mortalidad materna con precisión es la dificil, excepto donde el registro exhaustivo de las muertes y de las causas de la muerte existe. En otros lugares, se utilizarán censos, encuestas o modelos para estimar los niveles de mortalidad materna.</t>
  </si>
  <si>
    <t>El Grupo de Estimación de la Mortalidad Materna (OMS, UNICEF, UNFPA, Grupo del Banco Mundial y División de Población de las Naciones Unidas) preparó las estimaciones y tendencias de este indicador.</t>
  </si>
  <si>
    <t>Común</t>
  </si>
  <si>
    <t>GHSL grilla (cuadricula) de población</t>
  </si>
  <si>
    <t>Grilla (cuadrícula) de población de la capa de asentamiento humano global</t>
  </si>
  <si>
    <t>European Commission, Joint Research Centre (JRC); Columbia University, Center for International Earth Science Information Network - CIESIN (2015):  GHS population grid, derived from GPW4, multitemporal (1975, 1990, 2000, 2015). European Commission, Joint Research Centre (JRC) [Dataset] PID: http://data.europa.eu/89h/jrc-ghsl-ghs_pop_gpw4_globe_r2015a</t>
  </si>
  <si>
    <t>Población total</t>
  </si>
  <si>
    <t>PIB per cápita</t>
  </si>
  <si>
    <t>Producto Interno Bruto basado en la paridad de poder adquisitivo (PPA) PIB per cápita (Dólar internacional actual)</t>
  </si>
  <si>
    <t>Expresado en el PIB en dólares PPP por persona. Los datos se obtienen dividiendo el PIB en dólares PPP por la población total. Estos datos constituyen la base de la economía del país.</t>
  </si>
  <si>
    <t>Debido a una fuerte relación entre el IDH y el PIB per cápita, se impusieron valores faltantes con el valor predicho del IDH sobre el PIB per cápita conocido para países específicos obtenido a partir del análisis de regresión ejecutado sobre el resto del conjunto.</t>
  </si>
  <si>
    <t>Nombre del indicador</t>
  </si>
  <si>
    <t>Nombre completo (largo) del indicador</t>
  </si>
  <si>
    <t xml:space="preserve">Peligros Naturales
</t>
  </si>
  <si>
    <t>Degradación ambiental y sequía</t>
  </si>
  <si>
    <t>Degradación de la tierra en áreas con bajo nivel biofísico (absoluto)</t>
  </si>
  <si>
    <t>Exposición física a la degradación de la tierra en áreas con bajo nivel biofísico (absoluto)</t>
  </si>
  <si>
    <t>Exposición física a una degradación de suelo de mediana a fuerte en áreas con bajo nivel biofísico (absoluto)</t>
  </si>
  <si>
    <t xml:space="preserve">La degradación de la tierra se define como la reducción de la capacidad de la tierra para proporcionar bienes y servicios de los ecosistemas durante un período de tiempo para sus beneficiarios." Los bienes del ecosistema se refieren a cantidades absolutas de productos de la tierra que tienen un valor económico o social para los seres humanos. la producción de animales y vegetales, la disponibilidad de la tierra y la calidad y cantidad de agua Los servicios de los ecosistemas se refieren a características más cualitativas y su impacto sobre los beneficiarios y el medio ambiente.
El mapa de las clases de degradación de la tierra describe el estado general en la provisión de servicios de ecosistemas biofísicos y los procesos de disminución de los servicios de los ecosistemas biofísicos: combina el índice de estado biofísico con el índice biofísico de degradación de la tierra.
El índice de estado biofísico considera el estado real de los factores del ecosistema biofísico para proporcionar bienes y servicios (Biomasa, Suelo, Agua y Biodiversidad).
El índice biofísico del proceso de degradación de la tierra considera los procesos globales de disminución o mejora de los servicios de los ecosistemas considerando el valor combinado de cada proceso biofísico (Biomasa, Suelo, Agua y Biodiversidad).
El indicador de población total (GHS-POP) se utiliza para estimar la población expuesta (absoluta y relativa) en áreas con degradación media a fuerte y un estado biofísico bajo o alto
</t>
  </si>
  <si>
    <t>La degradación ambiental es a la vez el motor y la consecuencia de los desastres, reduciendo la capacidad del medio ambiente para satisfacer las necesidades sociales y ecológicas." El consumo excesivo de recursos naturales resulta en degradación ambiental, reduciendo la eficacia de servicios ecosistémicos esenciales, los deslizamientos de tierra, lo que lleva a un mayor riesgo de los desastres, y, a su vez, los peligros naturales pueden degradar aún más el medio ambiente El impacto de la degradación de la tierra es una preocupación creciente.
Se supone que la degradación de la tierra provoca (y es causada por) la pobreza. Este nexo da lugar a la degradación de la tierra cada vez más, mientras que las personas se vuelven más pobres y más pobres con el tiempo. Este fenómeno persiste hasta que se rompe su resiliencia y no tienen otra opción que emigrar dentro de los países hacia áreas que ofrecen mejores oportunidades o incluso migran a los países desarrollados.
Los efectos de la degradación de la tierra también se sienten mucho más en áreas donde la densidad de población es alta y la pobreza es alta, ya que cualquier acción correctiva cuesta más o es más difícil de implementar, mientras que la amenaza a la seguridad alimentaria y de ingresos es mucho mayor en áreas con una población pobre.</t>
  </si>
  <si>
    <t>Una limitación particular para las interpretaciones sobre la base de un país son las grandes áreas de tierras baldías que predominan en algunos países, mientras que otros países están fuertemente urbanizados. Aunque se pueden y se harán declaraciones sobre el estado de los servicios de los ecosistemas en ambos, su presencia distorsiona a menudo los resultados de los países.
La mayor limitación es la disponibilidad limitada de datos globales con suficiente detalle y resolución.</t>
  </si>
  <si>
    <t>FAO, Sistema Global de Degradación de la Información de la Tierra</t>
  </si>
  <si>
    <t>Degradación de la tierra en áreas con bajo nivel biofísico (relativo)</t>
  </si>
  <si>
    <t>Exposición física a la degradación de la tierra en áreas con bajo nivel biofísico (relativo)</t>
  </si>
  <si>
    <t>Exposición física a una degradación media a fuerte en áreas con bajo nivel biofísico (relativo)</t>
  </si>
  <si>
    <t>Degradación de la tierra en áreas con alto nivel biofísico (absoluto)</t>
  </si>
  <si>
    <t>Exposición física a la degradación de la tierra en áreas con alto nivel biofísico (absoluto)</t>
  </si>
  <si>
    <t>Exposición física a una degradación media a fuerte de la tierra en áreas con alto nivel biofísico (absoluto)</t>
  </si>
  <si>
    <t>La degradación de la tierra en áreas con alto nivel biofísico (relativo)</t>
  </si>
  <si>
    <t>Exposición física a la degradación de la tierra en áreas con alto nivel biofísico (relativo)</t>
  </si>
  <si>
    <t>Exposición física a una degradación media a fuerte de la tierra en áreas con alto nivel biofísico (relativo)</t>
  </si>
  <si>
    <t>Recursos forestales</t>
  </si>
  <si>
    <t>Cambio anual del bosque</t>
  </si>
  <si>
    <t>Tasa de cambio anual del área forestal</t>
  </si>
  <si>
    <t>Tasa de variación anual media de la superficie cubierta de bosques y otras tierras boscosas entre 1990 y 2015</t>
  </si>
  <si>
    <t>Los bosques juegan un papel importante en la mitigación del riesgo de desastres. Los bosques protegen los suelos de la erosión, avalanchas y deslizamientos de tierra. Ayudan a reponer los suministros de aguas subterráneas cruciales para el consumo, la agricultura y otros usos, y son vitales para la conservación de la biodiversidad. Los bosques también desempeñan un papel fundamental en la lucha contra la pobreza rural, la seguridad alimentaria y el sustento de las personas. Sudamérica se encuentra entre las regiones con mayor pérdida anual neta de bosques en 2010-2015, con 2 millones de hectáreas, a pesar de que la tasa de pérdida ha "disminuido sustancialmente" respecto al período de cinco años anterior.</t>
  </si>
  <si>
    <t>Los datos y análisis de la FRA se basan en informes preparados por corresponsales nacionales designados por organismos gubernamentales encargados de la silvicultura. La FAO preparó estudios teóricos que proporcionan valores estimados para las estadísticas forestales en los países que no presentaron un informe de país para la FRA.</t>
  </si>
  <si>
    <t>FAOEvaluación Global de Recursos Forestales</t>
  </si>
  <si>
    <t xml:space="preserve">Peligro Natural </t>
  </si>
  <si>
    <t>Sequía y recursos hídricos</t>
  </si>
  <si>
    <t>Extracción de agua agrícola</t>
  </si>
  <si>
    <t>Aprovechamiento del agua agrícola como% del total de recursos hídricos renovables</t>
  </si>
  <si>
    <t>Agua extraída para riego en un año dado, expresada en porcentaje del total de recursos hídricos renovables (TRWR). Este parámetro es una indicación de la presión sobre los recursos hídricos renovables causada por el riego.</t>
  </si>
  <si>
    <t>La agricultura, y especialmente la agricultura de regadío, es el sector con el mayor consumo de agua de consumo y la extracción de agua.</t>
  </si>
  <si>
    <t>Aunque están disponibles para algunos países, las cifras de extracción de agua de riego se confunden fácilmente con la retirada de agua agrícola. Además, a falta de medición directa y debido a la complejidad de los métodos de evaluación, no siempre son fiables. Estas dificultades explican que estas cifras no siempre están disponibles a nivel de país</t>
  </si>
  <si>
    <t>Peligro Humano</t>
  </si>
  <si>
    <t>Violencia</t>
  </si>
  <si>
    <t>Tasa de homicidio</t>
  </si>
  <si>
    <t>Tasa de homicidio intencional</t>
  </si>
  <si>
    <t>Tasa de homicidio intencional por 100.000 personas</t>
  </si>
  <si>
    <t>El indicador se define como el recuento total de víctimas de homicidio intencional dividido por la población total, expresado por 100.000 habitantes.
El homicidio intencional se define como la muerte ilícita infligida a una persona con la intención de causar muerte o lesiones graves (Fuente: Clasificación Internacional del Delito con Fines Estadísticos, ICCS 2015); población se refiere a la población residente total en un país dado en un año dado.</t>
  </si>
  <si>
    <t>La región de LAC es una de las regiones más violentas del mundo, y está aumentando. El indicador es ampliamente utilizado a nivel nacional e internacional para medir la forma más extrema de delitos violentos y también proporciona una indicación directa de la falta de seguridad. Los homicidios vinculados a actividades delictivas, y en particular a grupos delictivos, reciben una atención significativa en la región y, por lo tanto, se consideran indicadores indirectos de la exposición a la violencia.</t>
  </si>
  <si>
    <t>Las tasas de homicidios están vinculadas a la violencia. Existen niveles considerables de otros tipos de homicidio en la región, que también están relacionados con el homicidio. La recopilación de datos sobre la delincuencia es un proceso complejo que involucra a varios organismos e instituciones (policía, fiscales, tribunales y prisiones) dentro de un país. La comparabilidad internacional de los datos sobre homicidios depende en gran medida de la definición utilizada para registrar los delitos de homicidio intencional. Como las definiciones utilizadas por los países para registrar datos sobre homicidio intencional a menudo son muy cercanas a la definición usada por UNODC, los datos estadísticos nacionales sobre homicidios son altamente comparables a nivel internacional. Los datos sobre homicidios suelen ser producidos por dos fuentes separadas e independientes a nivel nacional (justicia penal y salud pública). La comparación de las dos fuentes es una herramienta para evaluar la exactitud de los datos nacionales. Por lo general, en los países donde existen datos de ambas fuentes, se registra un buen nivel de coincidencia entre las fuentes.</t>
  </si>
  <si>
    <t>UNODC. Indicadores de los Objetivos de Desarrollo Sostenible, División de Estadística de las Naciones Unidas.</t>
  </si>
  <si>
    <t>Recuento de homicidios</t>
  </si>
  <si>
    <t>Refugiados</t>
  </si>
  <si>
    <t>Refugiados (relativa)</t>
  </si>
  <si>
    <t>Refugiados por país de origen (relativo)</t>
  </si>
  <si>
    <t xml:space="preserve">Las personas por país de origen que hayan solicitado asilo en otro lugar durante un año determinado (relativo) </t>
  </si>
  <si>
    <t>Número de personas del país de origen que han solicitado asilo en otro lugar durante un año determinado, como porcentaje de la población total del país de origen. Para calcular el número total de personas de un país de origen que solicitó asilo en otro lugar, se ha sumado el número de personas de un país dado que aplicaron en los países de destino. El indicador de población total (GHS-POP) fue utilizado como población de referencia para calcular el porcentaje de refugiados de un país.
Los solicitantes de asilo son personas que han solicitado protección internacional y cuyas solicitudes de estatuto de refugiado aún no se han determinado, con independencia de cuándo se hayan presentado.</t>
  </si>
  <si>
    <t>El crimen organizado, los grupos armados, la apatridia y décadas de conflicto representan un serio riesgo para las poblaciones de las Américas. Las solicitudes de asilo, particularmente de países centroamericanos como El Salvador y Guatemala, han aumentado considerablemente. El número de personas de un determinado país que solicita asilo en otro lugar podría considerarse como un reflejo de la exposición de las personas a conflictos, violencia o persecución en su país de origen.</t>
  </si>
  <si>
    <t>Los principales métodos de recolección de datos sobre refugiados son los registros, encuestas, censos y estimaciones. El uso de cada uno o de una combinación de estos métodos no afecta a la calidad y credibilidad de los datos recolectados, y la decisión sobre el uso de un método en particular depende generalmente de la disponibilidad de recursos y capacidad. Además, el ACNUR se asegura de que la elección de un método particular sea apropiada para el país en cuestión. Los registros de refugiados requieren un registro o verificación continua para alinear los registros administrativos con la situación cambiante en el terreno. Cuando las poblaciones son muy móviles, mantener un registro de refugiados es un serio desafío. Los refugiados que viven fuera de los campamentos son más difíciles de rastrear y están subrepresentados en las estadísticas del ACNUR.</t>
  </si>
  <si>
    <t>ACNUR</t>
  </si>
  <si>
    <t>Refugiados (absoluto)</t>
  </si>
  <si>
    <t>Refugiados por país de origen (absoluto)</t>
  </si>
  <si>
    <t>Personas por país de origen que han solicitado asilo en otro lugar durante un año determinado (absoluto)</t>
  </si>
  <si>
    <t>Número de personas del país de origen que han solicitado asilo en otro lugar durante un año determinado. Para calcular el número total de personas de un país de origen que solicitó asilo en otro lugar, se ha sumado el número de personas de un país dado que aplicaron en los países de destino. Los solicitantes de asilo son personas que han solicitado protección internacional y cuyas solicitudes de estatuto de refugiado aún no se han determinado, con independencia de cuándo se hayan presentado.</t>
  </si>
  <si>
    <t>Social-Economico</t>
  </si>
  <si>
    <t>Pobreza multidimensional</t>
  </si>
  <si>
    <t>Población en pobreza multidimensional</t>
  </si>
  <si>
    <t xml:space="preserve">Población en pobreza multidimensional, efectivos (%) </t>
  </si>
  <si>
    <t>Porcentaje de la población con una puntuación de privación ponderada de al menos 33 por ciento. También se expresa en miles de la población en el año de la encuesta. Los cálculos se basan en datos sobre las privaciones de los hogares en educación, salud y nivel de vida de varias encuestas de hogares.</t>
  </si>
  <si>
    <t>Si bien el IDH mide el logro medio de un país en términos de desarrollo, el número de cabezas de pobreza multidimensional se centra en la sección de la población por debajo del umbral de los criterios básicos para el desarrollo humano. La vulnerabilidad humana se deriva esencialmente de la restricción de las opciones críticas para el desarrollo humano en áreas como la salud, la educación, el nivel de vida y la seguridad personal; así "las personas son vulnerables cuando carecen de suficientes capacidades básicas, ya que esto restringe severamente su agencia y les impide hacer cosas que valoran o de hacer frente a las amenazas". (Fuente: Informe de Desarrollo Humano 2014)</t>
  </si>
  <si>
    <t>PNUD</t>
  </si>
  <si>
    <t>Población cerca de la pobreza multidimensional</t>
  </si>
  <si>
    <t>Población cerca de la pobreza multidimensional (%)</t>
  </si>
  <si>
    <t>Porcentaje de la población en riesgo de sufrir múltiples privaciones: es decir, aquellas con una puntuación de privación del 20-33 por ciento. Los cálculos se basan en datos sobre las privaciones de los hogares en educación, salud y nivel de vida de varias encuestas de hogares.</t>
  </si>
  <si>
    <t>Los pobres son intrínsecamente vulnerables, pero los que corren el riesgo de caer en la pobreza a través, por ejemplo, de un cambio repentino en las circunstancias, también son vulnerables. "La mala salud, la pérdida de puestos de trabajo, el acceso limitado a los recursos materiales, las crisis económicas y el clima inestable contribuyen a la vulnerabilidad de las personas, especialmente cuando los mecanismos de mitigación del riesgo no están bien establecidos y las medidas de protección social y los sistemas de salud no son suficientemente sólidos y completos". (Fuente: Informe sobre Desarrollo Humano 2014)</t>
  </si>
  <si>
    <t>Tasa de incidencia de la pobreza</t>
  </si>
  <si>
    <t>Tasa de incidencia de la pobreza sobre la base de las líneas de pobreza nacional (% de la población)</t>
  </si>
  <si>
    <t>Porcentaje de la población que vive por debajo de las líneas nacionales de pobreza. Las estimaciones nacionales se basan en estimaciones ponderadas por población de subgrupos de encuestas de hogares.</t>
  </si>
  <si>
    <t xml:space="preserve">Si bien el IDH mide el logro medio de un país en términos de desarrollo, la proporción de cabecera de pobreza se centra en la sección de la población por debajo de un umbral de ingresos o necesita ser no pobre.
Los peligros suelen tener un impacto devastador en los pobres. Un peligro a gran escala que golpea a una comunidad altamente vulnerable con baja capacidad para hacer frente, invierte los avances en el desarrollo, atrincherando a las personas en los ciclos de pobreza y aumentando la vulnerabilidad.
</t>
  </si>
  <si>
    <t>La razón de recuento de la pobreza entre la población se mide en función de líneas de pobreza nacionales (es decir, específicas de cada país). Las líneas nacionales de pobreza son el punto de referencia para estimar los indicadores de pobreza que son consistentes con las circunstancias económicas y sociales específicas del país. Las líneas nacionales de pobreza reflejan las percepciones locales del nivel y la composición del consumo o del ingreso necesario para ser no pobres. La frontera percibida entre pobres y no pobres suele aumentar con el ingreso promedio de un país y, por lo tanto, no proporciona una medida uniforme para comparar las tasas de pobreza entre los países. Si bien las tasas de pobreza en las líneas de pobreza nacionales no deben utilizarse para comparar las tasas de pobreza entre países, son apropiadas para guiar y monitorear los resultados de las estrategias nacionales específicas de reducción de la pobreza.
Los datos de varios países del Caribe tienen más de cinco años de antigüedad.</t>
  </si>
  <si>
    <t>Banco Mundial, Grupo de Trabajo sobre la Pobreza Mundial. Los datos se recopilan a partir de fuentes gubernamentales oficiales o son calculados por personal del Banco Mundial utilizando líneas de pobreza nacionales (es decir, específicas de cada país). SI.POV.NAHC.
Comunidad del Caribe (CARICOM), Estadísticas regionales, indicadores socioeconómicos seleccionados. Los datos de la CARICOM se utilizaron para los países sin datos de la serie del Banco Mundial.</t>
  </si>
  <si>
    <t>Población urbana en asentamientos precarios</t>
  </si>
  <si>
    <t>Población urbana que vive en asentamientos precarios (% de la población urbana)</t>
  </si>
  <si>
    <t>La proporción de la población urbana que vive en hogares marginales. Un hogar marginal se define como un grupo de individuos que viven bajo el mismo techo que carece de una o más de las siguientes condiciones: el acceso al agua mejorada, el acceso a servicios mejorados de saneamiento, suficiente sala de estar, y la durabilidad de la vivienda.</t>
  </si>
  <si>
    <t>Las ciudades de la región están profundamente divididas social y espacialmente y la desigualdad es persistente. Aunque no sistemática, existe una fuerte correlación entre la desigualdad de ingresos y la fragmentación espacial; se refuerzan mutuamente y representan un desafío tanto para los gobiernos como para la sociedad.
Vivir en una barriada o barrio con una alta concentración de pobres reduce el acceso y las oportunidades de empleo, educación y servicios, al tiempo que aumenta la exposición a la violencia urbana y la vulnerabilidad a los desastres naturales. Además, un mayor ingreso per cápita en las principales ciudades de la región no significa necesariamente menos desigualdad.
Entre las ciudades y dentro de ellas, hay diferencias importantes en la vulnerabilidad de los diferentes barrios. Una buena proporción de los asentamientos de la región, muchos de los cuales han surgido informalmente en zonas periféricas durante el rápido crecimiento urbano, se encuentran en áreas de riesgo, ya sea por su proximidad a un volcán; construido sobre una pendiente inestable o por el tipo de suelo; proximidad al mar; otros lugares bajos; o porque están en zonas de inundación o contaminadas. Los segmentos más pobres de la sociedad tienden a ser más vulnerables a la degradación ambiental y los peligros naturales. Los altos porcentajes de pobres viven en áreas con precaria infraestructura social y residencial o en entornos ambientalmente degradados, lo que da lugar a una proporción desproporcionada de desastres.</t>
  </si>
  <si>
    <t>Las diferentes características locales de las unidades de vivienda pobres en todo el mundo y el bajo reconocimiento del desafío de las tugurios por parte de algunas autoridades e interesados interesados han hecho difícil convenir universalmente en algunas definiciones y características al referirse a una vivienda informal deficiente.
La falta de herramientas apropiadas a nivel nacional y de ciudad para medir todos los componentes requeridos para monitorear este indicador a menudo ha traído desafíos para que las oficinas de estadística incluyan de manera confiable todos los componentes que miden los barrios marginales.
Además, el indicador no captura la falta de vivienda, ya que no se incluye en las encuestas de hogares.
Por último, muchos países todavía tienen capacidades limitadas para la gestión de datos, la recopilación de datos y el monitoreo, y continúan lidiando con datos limitados sobre áreas geográficas grandes o densamente pobladas.
Finally, many countries still have limited capacities for data management, data collection and monitoring, and continue to grapple with limited data on large or densely populated geographical areas.</t>
  </si>
  <si>
    <t>Programa de las Naciones Unidas para los Asentamientos Humanos (ONU-Hábitat). Datos extraídos de Indicadores de los Objetivos de Desarrollo Sostenible, División de Estadística de las Naciones Unidas. Indicador 11.1.1.</t>
  </si>
  <si>
    <t>Dependencia</t>
  </si>
  <si>
    <t>Tasa de inactividad por edades</t>
  </si>
  <si>
    <t>Tasa de inactividad por edades (% de la población en edad de trabajar)</t>
  </si>
  <si>
    <t>La tasa de dependencia demográfica es la proporción de personas dependientes - las personas menores de 15 años o mayores de 64 - a la población en edad de trabajar - esas edades 15-64. Los datos se muestran como la proporción de dependientes por cada 100 habitantes en edad de trabajar.</t>
  </si>
  <si>
    <t xml:space="preserve">La relación de dependencia se considera como un indicador de los factores subyacentes del riesgo de desastres (fuente: UNISDR).
La relación de dependencia de edad permite medir la carga que pesa sobre los miembros de la fuerza de trabajo dentro del hogar. Se supone que un alto índice de dependencia se asocia con mayor pobreza y vulnerabilidad.
Hay dos componentes en la relación de dependencia total: la carga representada por los menores de 15 años (dependencia de niños y niñas y jóvenes) y la carga que representan las personas de 60 años o más (dependencia de la vejez). La proporción global y sus componentes son una indicación de las demandas de atención de salud, vivienda, seguridad económica, educación y protección social asociadas con la población de jóvenes y la población de edad avanzada.
En términos demográficos, la región de América Latina y el Caribe ha cambiado de una estructura de población joven en 1950 a otra claramente envejecida, a un ritmo que se acelerará en las próximas décadas. Dada esta realidad demográfica, se debe prestar especial atención a las personas mayores. Hay varias formas de desigualdad en la vejez, que son motivo de preocupación. La mayoría de las personas mayores de la región no tienen pensiones para amortiguarlas contra la pérdida de ingresos en la vejez. A menudo carecen de acceso a una atención sanitaria oportuna y de buena calidad. Sus nuevas necesidades de asistencia, derivadas de factores demográficos, sociales y de salud, suponen una carga excesiva para la familia. Muchos países tienen una capacidad institucional limitada para superar estas dificultades. (fuente: CEPAL) </t>
  </si>
  <si>
    <t>Las estimaciones del personal del Banco Mundial utilizando las distribuciones de población y edad del Banco Mundial de World Population Prospects de la División de Población de las Naciones Unidas. Las estimaciones de la población del Banco Mundial provienen de diversas fuentes, entre ellas la World Population Prospects de la División de Población de las Naciones Unidas; informes de censos y publicaciones estadísticas de las oficinas nacionales de estadística. SP.POP.DPND</t>
  </si>
  <si>
    <t>Remesas personales</t>
  </si>
  <si>
    <t>Remesas personales recibidas (% del PIB)</t>
  </si>
  <si>
    <r>
      <t xml:space="preserve">Las remesas personales incluyen las transferencias personales y la remuneración de los empleados. Las transferencias personales consisten en todas las transferencias corrientes en efectivo o en especie efectuadas o recibidas por los hogares residentes con origen o destino en hogares no residentes. Por tanto, las transferencias personales incluyen todas las transferencias corrientes entre individuos residentes y no residentes. La remuneración de los empleados se refiere a los ingresos de los trabajadores fronterizos, estacionales y de otro tipo a corto plazo que trabajan en una economía en la que no residen y de los residentes empleados por entidades no residentes. Los datos son la suma de dos ítems definidos en la sexta edición del Manual de Balanza de Pagos del </t>
    </r>
    <r>
      <rPr>
        <sz val="10"/>
        <color rgb="FFFF0000"/>
        <rFont val="Arial"/>
        <family val="2"/>
      </rPr>
      <t>FMI</t>
    </r>
    <r>
      <rPr>
        <sz val="10"/>
        <color rgb="FF323232"/>
        <rFont val="Arial"/>
        <family val="2"/>
      </rPr>
      <t>: transferencias personales y remuneración de los empleados.</t>
    </r>
  </si>
  <si>
    <t>La dependencia de las remesas refleja una dependencia de los ingresos del extranjero y la falta de oportunidades de empleo local. Además, es una indicación de una mayor vulnerabilidad a la crisis económica y financiera mundial.</t>
  </si>
  <si>
    <t>Las estimaciones del personal del Banco Mundial basadas en los datos de la balanza de pagos del FMI y las estimaciones del PIB del Banco Mundial y de la OCDE.</t>
  </si>
  <si>
    <t>Empleo vulnerable</t>
  </si>
  <si>
    <t>Empleo vulnerable, total (% del empleo total)</t>
  </si>
  <si>
    <t>El empleo vulnerable es el de los trabajadores familiares no remunerados y de los trabajadores por cuenta propia como porcentaje del empleo total.</t>
  </si>
  <si>
    <t xml:space="preserve">El empleo pleno y productivo y el trabajo decente se consideran la principal vía para que la gente escape de la pobreza. Los trabajadores familiares no remunerados y los trabajadores por cuenta propia son los más vulnerables y, por tanto, los más propensos a caer en la pobreza. Son los que tienen menos probabilidades de tener acuerdos de trabajo formal, son los que menos probabilidades tienen de protección social y redes de seguridad para protegerse contra los choques económicos, ya menudo son incapaces de generar ahorros suficientes para compensar estos choques. Una alta proporción de trabajadores familiares no remunerados en un país indica un desarrollo débil, un escaso crecimiento del empleo y, a menudo, una gran economía rural.
</t>
  </si>
  <si>
    <t>Los datos sobre el empleo por estatus provienen de encuestas de población activa y encuestas de hogares, complementadas por estimaciones oficiales y censos para un pequeño grupo de países. La encuesta sobre la fuerza de trabajo es la fuente más completa de empleo internacionalmente comparable, pero todavía hay algunas limitaciones para comparar los datos entre los países y con el tiempo incluso dentro de un país.
La información de las encuestas sobre la fuerza de trabajo no siempre es consistente en lo que se incluye en el empleo.
La cobertura geográfica es otro factor que puede limitar las comparaciones entre países. Los datos de empleo por situación de muchos países latinoamericanos abarcan solamente áreas urbanas. Para obtener información detallada sobre definiciones y cobertura, consulte la fuente original.
El empleo vulnerable (proporción de trabajadores por cuenta propia y de trabajadores familiares contribuyentes en el empleo total) es un indicador de los ODM.
El trabajo decente, la creación de empleo, la protección social, los derechos en el trabajo y el diálogo social son elementos integrantes del nuevo Programa 2030 para el Desarrollo Sostenible. Se destaca el objetivo 8 del Desarrollo Sostenible, cuyo objetivo es "promover un crecimiento económico sostenido, inclusivo y sostenible, un empleo pleno y productivo y un trabajo decente para todos". La lista de indicadores SDG incluye un indicador sobre empleo vulnerable (Indicador 8.3.1 Proporción de empleo informal en empleo no agrícola). La base de datos global SDG no incluye datos sobre este indicador todavía.</t>
  </si>
  <si>
    <t>Organización Internacional del Trabajo, indicadores clave de la base de datos del mercado de trabajo. Recuperado a través de datos del Banco Mundial. SL.EMP.VULN.ZS</t>
  </si>
  <si>
    <t>Otros Grupos Vulnerables</t>
  </si>
  <si>
    <t>Condiciones de salud: Incidencia de enfermedades transmitidas por vectores Aedes aegypti</t>
  </si>
  <si>
    <t>Tasa de incidencia del dengue</t>
  </si>
  <si>
    <t>Tasa de incidencia de casos probados de dengue y dengue grave por cada 100.000 personas</t>
  </si>
  <si>
    <t>Tasa de incidencia anual de casos probables de dengue y dengue grave por 100.000 personas. Datos anuales basados en los casos notificados acumulados por semana epidemiológica 52. Casos probables de dengue: Persona con fiebre o antecedentes de fiebre por 2-7 días de duración, dos o más síntomas de dengue y una prueba serológica nexo positivo o epidemiológico con caso confirmado de dengue 14 días antes del comienzo de los síntomas.</t>
  </si>
  <si>
    <t>El dengue severo afecta a la mayoría de los países latinoamericanos y se ha convertido en una causa principal de hospitalización y muerte entre niños y niñas y adultos. El dengue está muy extendido en todo el trópico, con variaciones locales en el riesgo influenciadas por las lluvias, la temperatura y la urbanización rápida no planificada. El dengue es una enfermedad viral transmitida por mosquitos que se ha propagado rápidamente en los últimos años. El virus del dengue es transmitido por mosquitos hembras principalmente de la especie Aedes aegypti y, en menor medida, Ae. albopictus Este mosquito también transmite chikungunya, fiebre amarilla y infección por Zika. Por lo tanto, la tasa de incidencia del dengue se considera en el modelo también como un indicador de la incidencia de estas otras infecciones.</t>
  </si>
  <si>
    <t>Es difícil establecer y mantener la vigilancia del dengue. La fiebre del dengue es una enfermedad compleja cuyos síntomas son difíciles de distinguir de otras enfermedades febriles comunes.
Al igual que en otras enfermedades, las definiciones de casos utilizadas para la notificación difieren entre países, y algunos países sólo notifican casos confirmados de laboratorio, mientras que otros también reportan casos sospechosos. Los problemas de subdiagnóstico, los informes incompletos y los retrasos en los informes también debilitan la vigilancia.</t>
  </si>
  <si>
    <t>Desnutrición crónica en niños y niñas menores de 5 años</t>
  </si>
  <si>
    <t>Porcentaje de niños y niñas menores de 0-59 meses con desnutrición crónica</t>
  </si>
  <si>
    <t>Desnutrición crónica - Moderada y severa: Porcentaje de niños y niñas de 0-59 meses que están por debajo de menos dos desviaciones estándar de la mediana de estatura por edad de los Estándares de Crecimiento Infantil de la OMS.</t>
  </si>
  <si>
    <t>El retraso en el crecimiento o la desnutrición crónica (baja estatura por edad) entre los niños y niñas de 6 a 59 meses de edad se debe a la privación de nutrientes clave y / oa episodios frecuentes de enfermedad en particular durante los primeros 1.000 días de vida. El retraso del crecimiento en niños y niñas puede tener impactos graves y potencialmente irreversibles en su desarrollo físico, mental y emocional; y es el mejor indicador para evaluar la malnutrición ya que refleja los efectos acumulados, permanentes ya largo plazo sobre los jóvenes. Los análisis de los datos de nutrición de América Latina y el Caribe han demostrado que el retraso en el crecimiento afecta a un número mucho mayor de niños y niñas que el bajo peso. Es un indicador mejor para captar los efectos acumulativos de la desnutrición y predecir la salud y el bienestar en la edad adulta y para rastrear el progreso regional en nutrición.</t>
  </si>
  <si>
    <t>Bajo peso al nacer</t>
  </si>
  <si>
    <t>Porcentaje de lactantes que pesan menos de 2.500 gramos al nacer</t>
  </si>
  <si>
    <t>El peso del bebé al nacer es un fuerte indicador de la salud y la nutrición de la madre y el recién nacido. Estar desnutrido en el útero aumenta el riesgo de muerte en los primeros meses y años de vida del niño. Los que sobreviven tienden a tener una función inmune alterada y un mayor riesgo de enfermedad a lo largo de sus vidas.</t>
  </si>
  <si>
    <t>A nivel mundial, casi la mitad de todos los bebés no se pesan al nacer. Además, las que tienden a estar mejor (más probabilidades de nacer en centros de salud, zonas urbanas y madres con mejor educación), lo que puede llevar a una subestimación de la incidencia de bajo peso al nacer. Antes de su aceptación en la base de datos mundial de UNICEF, los datos de las encuestas de hogares de MICS y DHS se ajustan para tener en cuenta la subnotificación y la información errónea de los pesos al nacer utilizando los métodos publicados por Blanc y Wardlaw (2005). Cabe señalar, sin embargo, que las tasas ajustadas pueden todavía subestimar la verdadera magnitud del problema. Es crítico, por lo tanto, que todos los bebés sean bien pesados al nacer.</t>
  </si>
  <si>
    <t>Las bases de datos mundiales de UNICEF, basadas en el DHS, las MICS, otras encuestas nacionales de hogares, los datos de los sistemas rutinarios de notificación, el UNICEF y la OMS. (Actualización de octubre de 2014)</t>
  </si>
  <si>
    <t>Juventud desprotegida</t>
  </si>
  <si>
    <t xml:space="preserve">Tasa de fertilidad en adolescentes </t>
  </si>
  <si>
    <t>Tasa de fertilidad en adolescentes (por 1,000 niñas de 15 a 19 años)</t>
  </si>
  <si>
    <t>El número anual de nacimientos de mujeres entre 15 y 19 años por 1,000 mujeres en ese grupo de edad. También se conoce como la tasa de fecundidad por edad de las mujeres de 15 a 19 años.</t>
  </si>
  <si>
    <t>A pesar de todos los avances en la región, muchos ciudadanos no han cosechado los beneficios del auge económico de la última década. Entre los más vulnerables están los jóvenes, particularmente en comunidades pobres o rurales.
La tasa de natalidad de los adolescentes, técnicamente conocida como la tasa de fecundidad por edad específica, proporciona una medida básica de salud reproductiva centrada en un grupo vulnerable de mujeres adolescentes.
Existe un acuerdo sustancial en la literatura de que las mujeres que quedan embarazadas y dan a luz muy temprano en sus vidas reproductivas están sujetas a mayores riesgos de complicaciones o incluso la muerte durante el embarazo y el parto y sus hijos también son más vulnerables.
Por lo tanto, prevenir los nacimientos muy temprano en la vida de una mujer es una medida importante para mejorar la salud materna y reducir la mortalidad infantil.
Además, las mujeres que tienen hijos a una edad temprana experimentan una reducción de sus oportunidades de mejora socioeconómica, sobre todo porque es poco probable que las madres jóvenes sigan estudiando y, si tienen que trabajar, pueden tener dificultades para combinar responsabilidades familiares y laborales .
La tasa de natalidad de los adolescentes también proporciona evidencia indirecta sobre el acceso a la salud reproductiva, ya que los jóvenes, y en particular las mujeres adolescentes solteras, a menudo experimentan dificultades en el acceso a la atención de la salud reproductiva.</t>
  </si>
  <si>
    <t xml:space="preserve">Para el registro civil, las tarifas están sujetas a limitaciones dependiendo de la integridad del registro de nacimiento, el tratamiento de los niños y niñas nacidos vivos, pero muertos antes del registro o dentro de las primeras 24 horas de vida, la calidad de la información reportada relacionada con la edad de la madre, la inclusión de nacimientos de períodos anteriores. Las estimaciones de la población pueden sufrir de limitaciones relacionadas con la información errónea de la edad y la cobertura.
Para las encuestas y los datos del censo, las principales limitaciones se refieren a las declaraciones erróneas de edad, las omisiones de nacimiento, las declaraciones erróneas de la fecha de nacimiento del niño y la variabilidad del muestreo en el caso de las encuestas.
For survey and census data, the main limitations concern age misreporting, birth omissions, misreporting the date of birth of the child, and sampling variability in the case of surveys.
</t>
  </si>
  <si>
    <t>División de Población de las Naciones Unidas,   Perspectivas de la Población Mundial. Obtenido de Datos del Banco Mundial. SP.ADO.TFRT</t>
  </si>
  <si>
    <t>Mortalidad en adolescentes debido a la autolesión ya la violencia interpersonal</t>
  </si>
  <si>
    <t>Causa de muerte en adolescentes (15 - 19 años) debido a la autolesión y a la violencia interpersonal</t>
  </si>
  <si>
    <t>Causa de muerte de 15 a 19 años de edad, ambos sexos, es auto-daño y la violencia interpersonal. Las estimaciones de la causa de muerte muestran las causas de las muertes dentro de un grupo, usualmente expresadas como una tasa (por ejemplo, muertes por 100.000 habitantes). Estas son las causas subyacentes de la muerte, por ejemplo, si una persona muere en un accidente de coche, su muerte se atribuye al accidente de coche en sí y no una lesión particular causada por el accidente.</t>
  </si>
  <si>
    <t>La región como un todo lleva una pesada carga de violencia. La mayoría de los países de la región tienen tasas de homicidios muy superiores a las de otras regiones y que la Organización Mundial de la Salud considera que están a niveles epidémicos. Los costos humanos y sociales de esta violencia son altos.
La inseguridad en la región tiene un impacto desproporcionado en los jóvenes como principales víctimas y perpetradores de la violencia.
La violencia letal afecta particularmente y desproporcionadamente a los varones jóvenes de América Latina.
La tasa de homicidios entre los jóvenes es más del doble que la tasa de la población general, aproximadamente 70 por 100.000 jóvenes (Comisión Interamericana de Derechos Humanos 2009). Pero, aunque la gran mayoría de las víctimas y victimarios de homicidio son hombres, aproximadamente 1 de cada 10 víctimas de homicidio son mujeres. Además, los feminicidios -el asesinato de mujeres por hombres por ser mujeres- han aumentado en varios países de la región (ACUNS 2013, 50-51). (Fuente: Informe Regional sobre Desarrollo Humano 2013-2014).
Lethal violence affects particularly and disproportionately young males in Latin America.
The homicide rate among youth is more than double the rate of the general population, approximately 70 per 100,000 young people (Inter-American Commission on Human Rights 2009). But, even though the great majority of victims and victimizers of homicide are males, approximately 1 in 10 homicide victims are female. In addition, femicides –the killing of women by men because they are women—has increased in several countries in the region (ACUNS 2013, 50- 51). (Source: Regional Human Development Report 2013-2014)</t>
  </si>
  <si>
    <t>Falta de capacidad para afrontar</t>
  </si>
  <si>
    <t>Índice de Gestión de Riesgos del BID</t>
  </si>
  <si>
    <t>Índice de Gestión de Riesgos del Banco Interamericano de Desarrollo (Risk Management Index (RMI))</t>
  </si>
  <si>
    <t>El Índice de Gestión de Riesgos, (Risk Management Index (RMI)), reúne un conjunto de indicadores relacionados con el desempeño de la gestión de riesgos de un país. Es una medida cualitativa del riesgo basada en niveles preestablecidos (metas) o benchmarking de referencias deseables) hacia los cuales se debe dirigir la gestión del riesgo, de acuerdo con su nivel de avance. Para la formulación de RMI, se consideran cuatro componentes o políticas públicas: identificación de riesgo (RI), reducción de riesgo (RR), manejo de desastres (DM) y gobernabilidad y protección financiera (FP). Una vez que se han evaluado los niveles de rendimiento de cada subindicador, a través de un modelo de agregación no lineal, se determina el valor de cada componente de RMI. El valor de cada elemento compuesto está entre 0 y 100, donde 0 es el nivel de rendimiento mínimo y 100 es el nivel máximo. El RMI total es el promedio de los cuatro indicadores compuestos que representan cada política pública. Cuando el valor de la RMI es alto, el desempeño de la gestión de riesgos en el país es mejor.</t>
  </si>
  <si>
    <r>
      <t>El objetivo principal del</t>
    </r>
    <r>
      <rPr>
        <sz val="10"/>
        <color rgb="FFFF0000"/>
        <rFont val="Arial"/>
        <family val="2"/>
      </rPr>
      <t xml:space="preserve"> RMI</t>
    </r>
    <r>
      <rPr>
        <sz val="10"/>
        <color rgb="FF323232"/>
        <rFont val="Arial"/>
        <family val="2"/>
      </rPr>
      <t xml:space="preserve"> es medir el desempeño de la gestión de riesgos. El índice refleja la organización, el desarrollo, la capacidad y las medidas institucionales adoptadas en un país para reducir la vulnerabilidad y las pérdidas, prepararse para la crisis y recuperarse eficientemente.</t>
    </r>
  </si>
  <si>
    <r>
      <t>El índice tiene un número de variables que se asocian con él y se mide empíricamente. La elección de las variables se basa en la consideración de una serie de factores, entre ellos: la cobertura de los países, la solidez de los datos, la relevancia directa para el fenómeno que se pretende medir y la calidad. Siempre que sea posible, se intenta utilizar medidas directas de los fenómenos que se desea capturar. En algunos casos, hubo que emplear</t>
    </r>
    <r>
      <rPr>
        <sz val="10"/>
        <color rgb="FFFF0000"/>
        <rFont val="Arial"/>
        <family val="2"/>
      </rPr>
      <t xml:space="preserve"> "proxies"</t>
    </r>
    <r>
      <rPr>
        <sz val="10"/>
        <color rgb="FF323232"/>
        <rFont val="Arial"/>
        <family val="2"/>
      </rPr>
      <t>.</t>
    </r>
  </si>
  <si>
    <t>Banco Interamericano de Desarrollo</t>
  </si>
  <si>
    <t>Protección social</t>
  </si>
  <si>
    <t>Cobertura de los programas de seguro social</t>
  </si>
  <si>
    <t>Proporción de la población cubierta por los programas de seguro social</t>
  </si>
  <si>
    <t>La protección social y los sistemas de trabajo ayudan a las personas y las familias, especialmente a los pobres y vulnerables, a hacer frente a las crisis ya los choques, a encontrar empleo, a invertir en la salud y educación de sus hijos y proteger al envejecimiento de la población.
Los sistemas de protección social ocupan un lugar destacado en los Objetivos de Desarrollo Sostenible de las Naciones Unidas (SDG). El Objetivo 1.3 pide que se apliquen "sistemas y medidas de protección social apropiados a nivel nacional para todos, incluidos los pisos, y para el año 2030 lograr una cobertura sustancial de los pobres y vulnerables".
Los sistemas de protección social bien diseñados e implementados pueden mejorar el capital humano y la productividad, reducir las desigualdades, aumentar la resiliencia y poner fin al ciclo intergeneracional de pobreza.
La serie de cobertura del programa de seguro social forma parte de la recopilación de indicadores de protección social y trabajo social (SPL) del Banco Mundial, que se recopilan para analizar el impacto distributivo y de pobreza de los programas de Protección Social y Trabajo (Fuente: Banco Mundial)</t>
  </si>
  <si>
    <t>Las estadísticas fiables de la seguridad social son una condición previa importante para la buena gobernanza y la formulación de políticas. Sin embargo, en muchos países la base de conocimientos cuantitativos sobre la seguridad social es incompleta ya menudo no sigue las normas estadísticas internacionales.
La serie de indicadores de cobertura de los programas de seguro social es parte de ASPIRE, la compilación del Banco Mundial de indicadores de protección social y trabajo (SPL). Los indicadores ASPIRE se recogen en encuestas internacionales de hogares reconocidas oficialmente. La medida en que la información sobre transferencias y programas específicos se recoge en las encuestas de hogares puede variar mucho entre países. A menudo las encuestas de hogares no capturan el universo de programas de protección social y trabajo (SPL) en el país, en los casos de mejores prácticas sólo los programas más grandes.
Muchas encuestas de hogares tienen información limitada sobre los programas de SPL. Por lo tanto, la información sobre los programas nacionales de SPL se limita a lo que se capta en la encuesta nacional de hogares respectiva y no representa necesariamente el universo de programas existentes en el país. En consecuencia, los indicadores de rendimiento no son totalmente comparables entre categorías de programas y países armonizados.
Sin embargo, las encuestas de hogares tienen las ventajas únicas de permitir el análisis del impacto del programa en el bienestar del hogar. Teniendo en cuenta estas advertencias, los indicadores ASPIRE basados ​​en encuestas de hogares proporcionan una medida aproximada del desempeño de los sistemas de protección social.</t>
  </si>
  <si>
    <t>Banco Mundial. Datos extraídos de Indicadores de los Objetivos de Desarrollo Sostenible, División de Estadística de las Naciones Unidas. Indicador 1.3.1. Serie "Proporción de la población cubierta por los programas de seguridad social", SI_COV_SOCINS.</t>
  </si>
  <si>
    <t>Seguridad y contención de la violencia</t>
  </si>
  <si>
    <t>Seguridad y protección</t>
  </si>
  <si>
    <t>Falta de protección contra la delincuencia</t>
  </si>
  <si>
    <t>Proporción de encuestados que consideran que la protección contra la delincuencia no está garantizada en su país</t>
  </si>
  <si>
    <t>El indicador capta la proporción de encuestados de la encuesta del Barómetro Latino que considera que la protección contra la delincuencia no está garantizada en un país. El indicador se basa en la siguiente pregunta de la encuesta: "¿En qué medida se garantizan las siguientes libertades, derechos, oportunidades y valores en (país)? Protección contra el crimen"</t>
  </si>
  <si>
    <t>La violencia y el temor al crimen limitan las decisiones de los individuos y de la sociedad, obstaculizan las inversiones, afectan el bienestar de la sociedad en general y debilitan la aplicación de los programas gubernamentales y la democracia.</t>
  </si>
  <si>
    <t>Latinobarómetro es una encuesta anual de opinión pública que involucra unas 20.000 entrevistas en 18 países latinoamericanos, representando a más de 600 millones de habitantes.</t>
  </si>
  <si>
    <t xml:space="preserve">Falta de seguridad </t>
  </si>
  <si>
    <t>Proporción de encuestados que consideran que la seguridad es el problema más importante de su país</t>
  </si>
  <si>
    <t>El indicador recoge la proporción de encuestados del Barómetro de las Américas que consideran la seguridad como el problema más importante dentro de su país. El indicador se basa en la siguiente pregunta de la encuesta: "En su opinión, ¿cuál es el problema más serio que enfrenta el país?"</t>
  </si>
  <si>
    <t>La omnipresencia del crimen y la violencia en América Latina y el Caribe suscita preocupación por la estabilidad de la democracia en la región. El indicador da una mirada a lo que los ciudadanos de las Américas consideran el problema más importante dentro de su país.
En 2014, en promedio en las Américas, aproximadamente 1 de cada 3 adultos informa que el problema más importante que afronta su país es uno relacionado con el crimen, la violencia o la inseguridad. (Fuente: Cultura política de la democracia en las Américas, 2014)</t>
  </si>
  <si>
    <t xml:space="preserve">El Barómetro de las Américas La encuesta del Barómetro de las Américas, realizada por el Proyecto de Opinión Pública de América Latina, proporciona una extensa base de datos sobre la victimización del crimen y las percepciones de inseguridad. Es el único proyecto comparativo multinacional en el hemisferio para recopilar datos sobre todo el Norte, Centro y Sur América, además de varios países del Caribe.
Proporciona una base de datos confiable y completa sobre las experiencias y evaluaciones de los ciudadanos sobre los temas de delincuencia y violencia.
La estandarización de los cuestionarios administrados por equipos de encuestas profesionales aumenta la capacidad de hacer comparaciones a lo largo del tiempo, los países y los individuos y también investigar los correlatos, las causas y las consecuencias del crimen, la violencia y la inseguridad en la región. (Fuente: Cultura política de la democracia en las Américas, 2014)
</t>
  </si>
  <si>
    <t>Barómetro de las Américas, Proyecto de Opinión Pública de América Latina, Universidad de Vanderbilt</t>
  </si>
  <si>
    <t>Costos de contención de la violencia</t>
  </si>
  <si>
    <t>La violencia afecta a individuos y sociedades de varias maneras. Los costos asociados con la violencia y los conflictos pueden medirse por su impacto directo e inmediato y los costos indirectos que surgen como resultado del conflicto y la violencia. Si bien los gastos para contener y tratar las consecuencias de la violencia son importantes y un bien público necesario, cuanto menos una nación gasta en funciones relacionadas con la violencia, más recursos pueden asignarse a otras áreas más productivas de la actividad económica. El gasto en la contención de la violencia es fundamentalmente improductivo y, si se redirige hacia actividades más productivas, mejoraría los balances del gobierno, los beneficios de las empresas y, en última instancia, la productividad y el bienestar de la sociedad. La evaluación de los costos de la violencia también proporciona una capacidad para medir los ahorros y ganancias potenciales que resultarían de la disminución de la violencia. Los beneficios directos se relacionan con los costos ahorrados como resultado de la disminución de la violencia, por ejemplo, la reducción del gasto en el sistema de justicia penal debido a la disminución de la delincuencia tiene un efecto positivo en el gasto público.</t>
  </si>
  <si>
    <t>Índice de Paz Global, Instituto de Economía y Paz</t>
  </si>
  <si>
    <t>Agua y saneamiento en las escuelas</t>
  </si>
  <si>
    <t>Agua en las escuelas</t>
  </si>
  <si>
    <t>Cobertura del agua en las escuelas (porcentaje de cobertura)</t>
  </si>
  <si>
    <t>Cobertura estimada del suministro de agua en las escuelas (porcentaje de escuelas con cobertura).</t>
  </si>
  <si>
    <t>El abastecimiento de agua potable y la cobertura de saneamiento en las escuelas y centros de salud es un aspecto crítico del acceso a la infraestructura básica, en particular en un contexto de emergencia. El acceso universal a WinS sigue siendo un desafío en la región de ALC. WASH in Schools (WinS) reduce significativamente las enfermedades relacionadas con la higiene, aumenta la asistencia de los estudiantes y contribuye a la dignidad y la igualdad de género. WinS provee ambientes escolares saludables, seguros y seguros que pueden proteger a los niños y niñas de los riesgos para la salud, el abuso y la exclusión. Tanto el Grupo de Alto Nivel de Personas Eminentes en el Programa de Desarrollo Post-2015 como el Programa Conjunto de Monitoreo de la OMS y el UNICEF (JMP) han indicado que el GVS debería formar parte del nuevo conjunto de metas globales de desarrollo (Objetivo 4, .1)</t>
  </si>
  <si>
    <t>El progreso para el agua y el saneamiento en las escuelas (WinS) sigue siendo en gran medida sin control a nivel mundial. Los datos disponibles se limitan en gran medida a los informes administrativos, no basados en encuestas independientes. Los datos disponibles son a menudo de dudosa exactitud y las definiciones utilizadas para medir la cobertura no se especifican, no están claras o varían mucho entre países o dentro de un país a lo largo del tiempo. Los datos de los países también pueden no reflejar estándares globales nacionales o mínimos para WinS. Estos y otros problemas plantean desafíos a la calidad y fiabilidad de los datos. Esta variabilidad limita la comparación entre países y el seguimiento preciso del progreso. El documento de trabajo sobre el progreso del agua, el saneamiento y la higiene en las escuelas (UNICEF, 2015) proporciona el panorama más completo de la ganadería hasta la fecha.</t>
  </si>
  <si>
    <t>UNICEF, Monitoreo Escolar Avanzando en WASH, 2015</t>
  </si>
  <si>
    <t>Saneamiento en las escuelas</t>
  </si>
  <si>
    <t>Cobertura del saneamiento en las escuelas (porcentaje de cobertura)</t>
  </si>
  <si>
    <t>Acceso a la atención médica</t>
  </si>
  <si>
    <t>Cobertura de inmunización</t>
  </si>
  <si>
    <t>Niños y niñas de un año totalmente inmunizados contra DTP3</t>
  </si>
  <si>
    <t>Cobertura vacunal contra la toxoide tetánica de la difteria y la tos ferina (DTP3) entre niños y niñas de un año (%)</t>
  </si>
  <si>
    <t xml:space="preserve">El porcentaje de niños y niñas de un año que han recibido tres dosis de la vacuna combinada de difteria, toxoide tetánico y tos ferina (DTP3) en un año dado.
Numerador: Número de niños y niñas de 12 a 23 meses que recibieron tres dosis de la vacuna DTP3.
Denominador: Número total de niños y niñas de 12 a 23 meses encuestados. </t>
  </si>
  <si>
    <t xml:space="preserve">El componente de infraestructura física intenta evaluar la accesibilidad, así como la redundancia de los sistemas, que son dos características cruciales en una situación de crisis.
La cobertura de inmunización con DTP3 es un buen indicador del desempeño del sistema de salud.
</t>
  </si>
  <si>
    <t>OPS</t>
  </si>
  <si>
    <t>Gastos en salud</t>
  </si>
  <si>
    <t xml:space="preserve">Gastos de la salud desembolsados por paciente </t>
  </si>
  <si>
    <t>Gastos de la salud desembolsados por paciente como proporción del gasto total en salud [%]</t>
  </si>
  <si>
    <t>Mide el nivel de desembolso de los gastos de salud del hogar, expresado como un porcentaje del gasto total en salud para un año determinado, en un país, territorio o área geográfica determinado. Incluya los pagos realizados por un individuo o por los hogares en el punto de servicio, independientemente de si el servicio se presta en un ambiente formal (clínica, hospital, farmacia) o informal (medicina complementaria) y siempre deduciendo cualquier reembolso.</t>
  </si>
  <si>
    <t>El gasto de desembolso en% del gasto total en salud se utiliza para la evaluación del riesgo financiero del acceso al sistema de atención de la salud. Dos conceptos captan la falta de protección del riesgo financiero. El primer gasto de salud catastrófico ocurre cuando los pagos de bolsillo de un hogar son tan altos en relación a sus recursos disponibles que el hogar renuncia al consumo de otros bienes y servicios necesarios. El segundo concepto, el empobrecimiento, se produce cuando los pagos de OOP empujan a los hogares por debajo o por debajo de la línea de pobreza, un umbral bajo el cual ni siquiera se garantiza el nivel de vida más básico.</t>
  </si>
  <si>
    <t>Gasto público en salud</t>
  </si>
  <si>
    <t>Gasto nacional anual en salud como proporción del PIB [%] (Público)</t>
  </si>
  <si>
    <t>El gasto público es la suma de los desembolsos de salud pagados en efectivo o suministrados en especie por las entidades del gobierno general, a nivel central, regional y local y por los organismos de seguridad social (evitando duplicar las transferencias gubernamentales a la seguridad social ya los fondos extrapresupuestarios). Incluye los pagos de transferencia a los hogares (principalmente el reembolso de los servicios de salud y los gastos de medicamentos) y los fondos extrapresupuestarios para financiar los servicios y bienes de salud. Los ingresos pueden provenir de múltiples fuentes nacionales y fondos externos.</t>
  </si>
  <si>
    <t>El acceso oportuno a los servicios de salud -una mezcla de promoción, prevención, tratamiento y rehabilitación- es crítico. Esto no puede lograrse sin un sistema de financiación de la salud que funcione bien. Determina si las personas pueden permitirse el uso de los servicios de salud cuando los necesitan. Determina si los servicios existen.
Los sistemas de financiación de la salud son la base para lograr la cobertura universal para que todas las personas tengan acceso a los servicios y no sufren dificultades financieras para pagarlas. La disponibilidad de recursos es uno de los problemas que impide a los países acercarse a la cobertura universal. (Fuente: Informe sobre la salud en el mundo 2010)</t>
  </si>
  <si>
    <t>Acceso a educación</t>
  </si>
  <si>
    <t>Supervivencia y logro</t>
  </si>
  <si>
    <t>Tasa de supervivencia hasta el último grado de educación primaria</t>
  </si>
  <si>
    <t>Tasa de supervivencia hasta el último grado de educación primaria, ambos sexos (%)</t>
  </si>
  <si>
    <t>La persistencia hasta el último grado de primaria es el porcentaje de niños y niñas matriculados en el primer grado de la escuela primaria que eventualmente alcanzan el último grado de educación primaria. La tasa de supervivencia se calcula sobre la base del método de cohorte reconstruido, que utiliza datos de inscripción y repetidores durante dos años consecutivos.</t>
  </si>
  <si>
    <t>Persisten las disparidades geográficas, socioeconómicas y étnicas en el acceso a la educación. En 2012, la región todavía alberga a casi cuatro millones de niños y niñas no escolarizados en edad de escuela primaria; la baja participación de los niños y niñas en la educación secundaria ha seguido siendo alta; y 33 millones de adultos, 55% de los cuales son mujeres, carecían de conocimientos básicos de alfabetización.
La tasa de supervivencia hasta el último grado de la educación primaria es de particular interés para el monitoreo del acceso a la educación primaria. La tasa de supervivencia hasta el último grado de educación primaria en la región fue de 77% en 2011, la misma tasa que en 1999. En otras palabras, más de una quinta parte de los alumnos abandonaban demasiado pronto para completar la escuela. Es probable que la deserción temprana siga siendo una preocupación en la mayoría de los países de la región.
(Fuente: Panorama regional de la UNESCO 2015)</t>
  </si>
  <si>
    <t>Dado que el cálculo de este indicador se basa en los índices de flujo pupilar, la fiabilidad de la tasa de supervivencia depende de la consistencia de los datos sobre inscripción y repetidores en términos de cobertura en el tiempo y entre grados. Limitaciones
Dado que este indicador suele calcularse utilizando modelos de análisis de cohorte que se basan en una serie de supuestos (es decir, los caudales observados se mantendrán sin cambios a lo largo de la vida de la cohorte), se debe tener cuidado en el uso de los resultados en las comparaciones. También se debe tener cuidado al calcular el indicador a nivel subnacional debido a las posibles transferencias de alumnos entre localidades.</t>
  </si>
  <si>
    <t>UNESCO, Banco Mundial (SE.PRM.PRSL.ZS), UNICEF</t>
  </si>
  <si>
    <t>Tasa de supervivencia el último grado de secundaria inferior</t>
  </si>
  <si>
    <t>Tasa de supervivencia al último grado de educación secundaria inferior, ambos sexos (%)</t>
  </si>
  <si>
    <t>La persistencia hasta el último grado de secundaria inferior es el porcentaje de niños y niñas matriculados en el primer grado de secundaria inferior que eventualmente alcanzan el último grado de educación primaria. La tasa de supervivencia se calcula sobre la base del método de cohorte reconstruido, que utiliza datos de inscripción y repetidores durante dos años consecutivos.</t>
  </si>
  <si>
    <t>El indicador mide la capacidad de retención y la eficiencia interna de un sistema educativo. Se ilustra la situación con respecto a la retención de estudiantes de grado a grado en las escuelas, y por el contrario la magnitud de la deserción por grado.
Los sistemas educativos de la región enfrentan tres retos para fortalecer la resiliencia de los jóvenes frente a la inseguridad: altos niveles de deserción escolar, especialmente en la escuela secundaria; deficiencias en la calidad de la educación; y la falta de oportunidades de empleo.
En América Latina, el 51% de los varones jóvenes y el 45% de las jóvenes no terminan la escuela secundaria (CEPAL 2010). Las tasas de deserción varían según los diferentes estratos sociales: los sectores más pobres son los más afectados. El abandono escolar continúa siendo un reto para las escuelas de la región, con graves consecuencias para la transmisión de la pobreza intergeneracional (Banco Mundial, 2007).
UNICEF (2011) ha identificado un vínculo entre el alto número de abandonos escolares en el grupo de edad de 12 a 14 y los niveles de inseguridad en Centroamérica. Esto refleja la limitada capacidad de los sistemas educativos de la región para proporcionar incentivos reales y oportunidades para que los jóvenes continúen su educación.
Un estudio reciente muestra que en México, los jóvenes con niveles educativos más bajos son más vulnerables a ser víctimas de violencia (Merino et al., 2013) ".
(Fuente: Informe Regional sobre Desarrollo Humano del PNUD 2013-2014)</t>
  </si>
  <si>
    <t>Nivel de estudios: al menos completado la secundaria inferior</t>
  </si>
  <si>
    <t>Nivel educativo: al menos completado la secundaria básica, ambos sexos (%)</t>
  </si>
  <si>
    <t>Tasa de terminación de la enseñanza secundaria básica, ambos sexos (%). En el caso del indicador de la UNESCO, la secundaria básica se define como Clasificación Internacional Estandar de la Educacion (ISCED) 2 o superior y la población de referencia es de 25 años o más. En el caso del UNICEF, la tasa de terminación se sitúa entre la población de 3 a 5 años de edad por encima de la edad de graduación secundaria básica.</t>
  </si>
  <si>
    <t>Persiste la desigualdad en el acceso a la educación secundaria en la región; los grupos marginados son los más afectados. El análisis de los datos de las encuestas de hogares revela diferencias en la probabilidad de transición de la escuela primaria a la secundaria básica y de la secundaria básica a la secundaria superior entre los niños y niñas de los hogares más ricos y los más pobres de los países de ingresos bajos y medianos.
Las desigualdades en la consecución de la educación secundaria inferior también se refieren a donde viven los adolescentes. El acceso a la escuela secundaria ha sido un problema para los grupos marginados, incluidos los niños y niñas que trabajan y los migrantes. Los estudiantes que trabajan están rezagados en la adquisición de habilidades de fundación.
(Fuente: Panorama Regional de la UNESCO 2015)</t>
  </si>
  <si>
    <t>Inversión en educación</t>
  </si>
  <si>
    <t>Gastos en educación</t>
  </si>
  <si>
    <t>Ahorro ajustado: gasto en educación (% del ingreso nacional bruto)</t>
  </si>
  <si>
    <t>Los gastos de educación se refieren a los gastos corrientes de funcionamiento en educación, incluidos los sueldos y salarios, y excluyen las inversiones de capital en edificios y equipos.</t>
  </si>
  <si>
    <t>La inversión en educación es esencial para lograr el acceso a la educación y la equidad en la provisión de oportunidades educativas.</t>
  </si>
  <si>
    <t>Los gastos de educación pública se consideran una adición al ahorro. Sin embargo, debido a la amplia variabilidad en la efectividad de los gastos de educación pública, estas cifras no pueden ser interpretadas como el valor de las inversiones en capital humano. Un gasto corriente de $ 1 en educación no necesariamente genera $ 1 de capital humano. El cálculo también debe considerar el gasto privado en educación, pero no hay datos disponibles para un gran número de países.</t>
  </si>
  <si>
    <t>Estimaciones del personal del Banco Mundial utilizando datos del Anuario estadístico de la División de Estadística de las Naciones Unidas y la base de datos en línea del Instituto de Estadística de la UNESCO. NY.ADJ.AEDU.GN.ZS</t>
  </si>
  <si>
    <t>Proporción alumno-docente en educación primaria</t>
  </si>
  <si>
    <t>Proporción alumno-docente en educación primaria (base de personal)</t>
  </si>
  <si>
    <t>Número medio de alumnos por maestro en la enseñanza primaria, basado en los conteos de alumnos y profesores.</t>
  </si>
  <si>
    <t>Una proporción alta de alumnos y maestros sugiere que cada maestro tiene que ser responsable de un gran número de alumnos. En otras palabras, cuanto mayor es la proporción alumno / profesor, menor es el acceso relativo de los alumnos a los profesores. Se supone, en general, que una proporción de alumno-profesor baja significa clases más pequeñas, lo que permite al profesor prestar más atención a los estudiantes individuales, lo que a la larga puede resultar en un mejor rendimiento de los alumnos.</t>
  </si>
  <si>
    <t>Este indicador no tiene en cuenta factores que puedan afectar la calidad de la enseñanza / aprendizaje, tales como las diferencias en las calificaciones de los profesores, la formación pedagógica, las experiencias y el estatus, los métodos de enseñanza, los materiales de enseñanza y las variaciones en las condiciones del aula.</t>
  </si>
  <si>
    <t>Sub-región</t>
  </si>
  <si>
    <t>PAÍS</t>
  </si>
  <si>
    <t>Terremoto y tsunami</t>
  </si>
  <si>
    <t>Conflicto</t>
  </si>
  <si>
    <t>Solicitantes de asilo</t>
  </si>
  <si>
    <t>Peligro y exposición</t>
  </si>
  <si>
    <t>Desarrollo y carencias</t>
  </si>
  <si>
    <t>Vulnerabilidad Socioeconómica</t>
  </si>
  <si>
    <t>Población desarraigada</t>
  </si>
  <si>
    <t>Crisis (shocks) Recientes</t>
  </si>
  <si>
    <t>Seguridad alimentaria</t>
  </si>
  <si>
    <t>VULNERABILIDAD</t>
  </si>
  <si>
    <t>Implementación RRD</t>
  </si>
  <si>
    <t>Comunicación</t>
  </si>
  <si>
    <t>Acceso al sistema de la salud</t>
  </si>
  <si>
    <t>Acceso a la educación</t>
  </si>
  <si>
    <t>Infraestructura</t>
  </si>
  <si>
    <t>FALTA DE CAPACIDAD DE AFRONTAMIENTO (COPING CAPACITY)</t>
  </si>
  <si>
    <t>INDICE de RIESGO de INFORM</t>
  </si>
  <si>
    <t>Ranking</t>
  </si>
  <si>
    <t>Índice de Confiabilidad (*)</t>
  </si>
  <si>
    <t>Indicadores faltantes (número)</t>
  </si>
  <si>
    <t>Indicadores faltantes (%)</t>
  </si>
  <si>
    <t>Actualidad de los datos (años medios)</t>
  </si>
  <si>
    <t>Componentes faltantes (número)</t>
  </si>
  <si>
    <t>Componentes faltantes (%)</t>
  </si>
  <si>
    <t>Exposición física al terremoto MMI VI (absoluto)</t>
  </si>
  <si>
    <t>Exposición física al terremoto MMI VIII (absoluto)</t>
  </si>
  <si>
    <t>Exposición física al terremoto (absoluto)</t>
  </si>
  <si>
    <t>Proyección anual de personas expuestas a inundaciones</t>
  </si>
  <si>
    <t>Proyección anual de personas expuestas a tsunamis</t>
  </si>
  <si>
    <t>Proyección anual de personas expuestas al viento del ciclón SS1</t>
  </si>
  <si>
    <t>Proyección anual de personas expuestas al viento del ciclón SS3</t>
  </si>
  <si>
    <t>Proyección anual de personas expuestas al viento del ciclón (absoluto)</t>
  </si>
  <si>
    <t>Exposición física a la oleada de ciclones tropicales (absoluta)</t>
  </si>
  <si>
    <t>Proyección anual de personas expuestas a ciclones (absoluto)</t>
  </si>
  <si>
    <t>Exposición física a la degradación del suelo en áreas de bajo nivel biofísico (absoluto)</t>
  </si>
  <si>
    <t>Exposición física a la degradación del suelo en áreas de alto nivel biofísico (absoluto)</t>
  </si>
  <si>
    <t>Exposición física a la degradación del suelo (absoluta)</t>
  </si>
  <si>
    <t>Exposición física al terremoto MMI VI (relativo)</t>
  </si>
  <si>
    <t>Exposición física al terremoto MMI VIII (relativo)</t>
  </si>
  <si>
    <t>Exposición física al tsunami (relativo)</t>
  </si>
  <si>
    <t>Exposición física al ciclón tropical de la categoría 1 de Saffir-Simpson (relativa)</t>
  </si>
  <si>
    <t>Exposición física al ciclón tropical de la categoría 3 de Saffir-Simpson (relativa)</t>
  </si>
  <si>
    <t>Exposición física a la oleada de ciclones tropicales (relativa)</t>
  </si>
  <si>
    <t>Exposición física a la degradación del suelo en áreas de bajo nivel biofísico (relativa)</t>
  </si>
  <si>
    <t>Exposición física a la degradación del suelo en áreas de alto nivel biofísico (relativo)</t>
  </si>
  <si>
    <t>Exposición física al terremoto (relativo)</t>
  </si>
  <si>
    <t>Exposición física al viento ciclónico tropical (relativo)</t>
  </si>
  <si>
    <t>Exposición física al ciclón tropical (relativo)</t>
  </si>
  <si>
    <t>Frecuencia de los eventos de sequía</t>
  </si>
  <si>
    <t>Exposición física a la degradación del suelo (relativa)</t>
  </si>
  <si>
    <t>Exposición física al terremoto MMI VI</t>
  </si>
  <si>
    <t>Exposición física al terremoto MMI VIII</t>
  </si>
  <si>
    <t>Exposición física al ciclón tropical de la categoría 1 de Saffir-Simpson</t>
  </si>
  <si>
    <t>Exposición física al ciclón tropical de la categoría 3 de Saffir-Simpson</t>
  </si>
  <si>
    <t>Exposición física al viento ciclónico tropical</t>
  </si>
  <si>
    <t>Exposición física a la oleada de ciclones tropicales</t>
  </si>
  <si>
    <t>Personas afectadas por las sequías</t>
  </si>
  <si>
    <t>Exposición física al terremoto</t>
  </si>
  <si>
    <t>Exposición física a las inundaciones</t>
  </si>
  <si>
    <t>Exposición física a tsunami</t>
  </si>
  <si>
    <t>Exposición física a terremoto y tsunami</t>
  </si>
  <si>
    <t>Exposición física a ciclón tropical</t>
  </si>
  <si>
    <t>Personas afectadas por sequías y Frecuencia de eventos</t>
  </si>
  <si>
    <t>Extracción de agua agrícola e impacto histórico de sequía</t>
  </si>
  <si>
    <t>Exposición física a la degradación del suelo</t>
  </si>
  <si>
    <t>INFORM Peligro Natural</t>
  </si>
  <si>
    <t>GCRI Probabilidad de conflicto interno violento</t>
  </si>
  <si>
    <t>GCRI Probabilidad de conflicto interno altamente violento</t>
  </si>
  <si>
    <t>GCRI Puntaje Conflicto Interno</t>
  </si>
  <si>
    <t>Intensidad actual del conflicto de poder nacional</t>
  </si>
  <si>
    <t>Intensidad actual de conflictos subnacionales</t>
  </si>
  <si>
    <t>Puntaje actual de intensidad de conflicto altamente violenta</t>
  </si>
  <si>
    <t>Tasa de Homicidio Intencional</t>
  </si>
  <si>
    <t>Homicidio intencional</t>
  </si>
  <si>
    <t>Solicitantes de asilo por país de origen (relativo)</t>
  </si>
  <si>
    <t>Solicitantes de asilo por país de origen (absoluto)</t>
  </si>
  <si>
    <t>Solicitantes de asilo por país de origen</t>
  </si>
  <si>
    <t>INFORM Peligro Humano</t>
  </si>
  <si>
    <t>Tasa de incidencia de pobreza</t>
  </si>
  <si>
    <t>Pobreza</t>
  </si>
  <si>
    <t>Índice de Gini</t>
  </si>
  <si>
    <t>Población urbana de asentamientos precarios</t>
  </si>
  <si>
    <t>INFORM Vulnerabilidad Socioeconómica</t>
  </si>
  <si>
    <t>Total de personas desarraigadas (1.000 personas)</t>
  </si>
  <si>
    <t>Personas desarraigadas (población total)</t>
  </si>
  <si>
    <t>Total / Pop</t>
  </si>
  <si>
    <t>Total de personas desarraigadas (porcentaje de la población total)</t>
  </si>
  <si>
    <t>Incidencia de VIH-SIDA entre personas de 15 a 49 años</t>
  </si>
  <si>
    <t>Incidencia de la tuberculosis</t>
  </si>
  <si>
    <t xml:space="preserve">Mortalidad en menores de 5 </t>
  </si>
  <si>
    <t>Desnutrición crónica en menores de 5 años</t>
  </si>
  <si>
    <t>Tasa de fertilidad en adolescentes</t>
  </si>
  <si>
    <t>Mortalidad en adolescentes debido a la autolesión y a la violencia interpersonal</t>
  </si>
  <si>
    <t>Total afectado por desastres naturales durante 3 años (1.000 personas)</t>
  </si>
  <si>
    <t>Desastres Naturales % del total de la población</t>
  </si>
  <si>
    <t>Puntaje de Disponibilidad de Alimentos</t>
  </si>
  <si>
    <t>Incidencia de anemia entre mujeres embarazadas</t>
  </si>
  <si>
    <t>Puntaje de Utilización de Alimentos</t>
  </si>
  <si>
    <t>Puntaje por Acceso de Alimentos</t>
  </si>
  <si>
    <t>INFORM Grupos Vulnerables</t>
  </si>
  <si>
    <t>Puntaje HFA</t>
  </si>
  <si>
    <t>Índice de Gestión de Riesgo del BID</t>
  </si>
  <si>
    <t>Índice de Percepción de la Corrupción</t>
  </si>
  <si>
    <t>Eficacia gubernamental</t>
  </si>
  <si>
    <t>Falta de seguridad</t>
  </si>
  <si>
    <t>Seguridad y protección contra la delincuencia</t>
  </si>
  <si>
    <t>Costos de la violencia de contención</t>
  </si>
  <si>
    <t>INFORM Institucional</t>
  </si>
  <si>
    <t>Acceso a electricidad</t>
  </si>
  <si>
    <t>Suscripciones de celulares móviles</t>
  </si>
  <si>
    <t>Densidad de vías</t>
  </si>
  <si>
    <t>Cobertura de agua en la escuela</t>
  </si>
  <si>
    <t>Cobertura de saneamiento escolar</t>
  </si>
  <si>
    <t>Agua y saneamiento en las escuelas (WinS)</t>
  </si>
  <si>
    <t>Densidad de los médicos</t>
  </si>
  <si>
    <t>Cobertura de inmunización contra el sarampión</t>
  </si>
  <si>
    <t>Cobertura de DTP3</t>
  </si>
  <si>
    <t>Gasto público y privado per cápita en salud</t>
  </si>
  <si>
    <t xml:space="preserve">Gasto público en salud </t>
  </si>
  <si>
    <t>Gastos de la salud desembolsados por paciente</t>
  </si>
  <si>
    <t>Gastos de Salud</t>
  </si>
  <si>
    <t>Índice de acceso a la salud</t>
  </si>
  <si>
    <t>Tasa de supervivencia hasta el último grado de educación secundaria inferior</t>
  </si>
  <si>
    <t>Supervivencia educativa</t>
  </si>
  <si>
    <t>Logro educativo</t>
  </si>
  <si>
    <t>Proporción alumno-maestro en educación primaria</t>
  </si>
  <si>
    <t>Inversión en calidad educativa</t>
  </si>
  <si>
    <t>Índice de acceso a la educación</t>
  </si>
  <si>
    <t>INFORM Infraestructura</t>
  </si>
  <si>
    <t>Proyección anual de personas expuestas a las inundaciones</t>
  </si>
  <si>
    <t>Proyección anual de personas expuestas a la oleada ciclónica</t>
  </si>
  <si>
    <t>Total afectado por la sequía</t>
  </si>
  <si>
    <t>Exposición física a la degradación del suelo en áreas de baja nivel biofísico</t>
  </si>
  <si>
    <t>Exposición física a la degradación del suelo en áreas de alto nivel biofísico</t>
  </si>
  <si>
    <t>GCRI Probabilidad de conflicto violento</t>
  </si>
  <si>
    <t>GCRI Probabilidad de conflicto altamente violento</t>
  </si>
  <si>
    <t>Intensidad del conflicto de poder nacional (altamente violenta)</t>
  </si>
  <si>
    <t>Intensidad del conflicto subnacional (altamente violenta)</t>
  </si>
  <si>
    <t>Población cerca de pobreza multidimensional</t>
  </si>
  <si>
    <t>Tasa de incidencia de la pobreza, sobre la base de las líneas de pobreza nacional</t>
  </si>
  <si>
    <t>Tasa de mortalidad en menores de 5 años</t>
  </si>
  <si>
    <t>Niños y niñas de un año totalmente inmunizados contra el sarampión</t>
  </si>
  <si>
    <t>Incidencia del dengue</t>
  </si>
  <si>
    <t>Gasto per cápita en salud</t>
  </si>
  <si>
    <t>Coeficiente Gini de ingresos</t>
  </si>
  <si>
    <t>Personas afectadas por desastres naturales</t>
  </si>
  <si>
    <t>Las personas internamente desplazadas (PDI)</t>
  </si>
  <si>
    <t>Refugiados Regresados</t>
  </si>
  <si>
    <t>Idoneidad (suficiencia) del suministro de energía dietética promedio</t>
  </si>
  <si>
    <t>Puntaje HFA mas actual</t>
  </si>
  <si>
    <t>Cobertura de los Programas de Seguro Social</t>
  </si>
  <si>
    <t>Usuarios de internet</t>
  </si>
  <si>
    <t>Longitud de vías</t>
  </si>
  <si>
    <t>Cobertura de agua en las escuelas</t>
  </si>
  <si>
    <t>PIB per cápita PPP int USD (estimado)</t>
  </si>
  <si>
    <t>Población Total (GHS-POP)</t>
  </si>
  <si>
    <t>Área de la tierra (km. cuadrados)</t>
  </si>
  <si>
    <t>Unidad de medida</t>
  </si>
  <si>
    <t>Número / Año</t>
  </si>
  <si>
    <t>Número</t>
  </si>
  <si>
    <t>por 1.000 personas</t>
  </si>
  <si>
    <t>% de la población en edad de trabajar</t>
  </si>
  <si>
    <t>% del PIB</t>
  </si>
  <si>
    <t>% del empleo total</t>
  </si>
  <si>
    <t>por 1,000 nacidos vivos</t>
  </si>
  <si>
    <t>por 1,000 personas</t>
  </si>
  <si>
    <t>por 100,000 personas</t>
  </si>
  <si>
    <t>por 100,000 nacidos vivos</t>
  </si>
  <si>
    <t>por 1,000 mujeres de 15 a 19 años</t>
  </si>
  <si>
    <t>Tasa</t>
  </si>
  <si>
    <t>por 100 personas</t>
  </si>
  <si>
    <t>% RNB</t>
  </si>
  <si>
    <t>actual int USD PPP</t>
  </si>
  <si>
    <t>km. cuadrados</t>
  </si>
  <si>
    <t>Unidad de Medida</t>
  </si>
  <si>
    <t>Año</t>
  </si>
  <si>
    <t>Número de indicadores que faltan</t>
  </si>
  <si>
    <t>Porcentaje de indicadores que faltan</t>
  </si>
  <si>
    <t>Países en HVC</t>
  </si>
  <si>
    <t>Actualidad de los datos (años promedios)</t>
  </si>
  <si>
    <t xml:space="preserve">Puntaje de Número de indicadores faltantes </t>
  </si>
  <si>
    <t>Puntaje de Actualidad de los datos (años promedio)</t>
  </si>
  <si>
    <t>Promedio de Faltantes y de Actualidad</t>
  </si>
  <si>
    <t>Número de componentes que faltan</t>
  </si>
  <si>
    <t>Porcentaje de componentes que faltan</t>
  </si>
  <si>
    <t>Número de componentes faltantes en la dimensión de peligro y expocisión</t>
  </si>
  <si>
    <t>Número de componentes que faltan en la dimensión de vulnerabilidad</t>
  </si>
  <si>
    <t>Número de componentes faltantes en la dimensión falta de capacidad de afrontamiento</t>
  </si>
  <si>
    <t>LAC-INFORM Modelo Regional: 30 Septiembre v005 - Actualización:</t>
  </si>
  <si>
    <t>JME: UNICEF, OMS, Banco Mundial (actualización de Mayo 2017)</t>
  </si>
  <si>
    <t>OMS / OPS, EW 52 2016 (actualización de febrero de 2017)</t>
  </si>
  <si>
    <t>Estudio sobre la carga mundial de la enfermedad 2016 (GBD 2016) Resultados. Seattle, United States: Instituto de Medición y Evaluación de la Salud (IHME), 2017.</t>
  </si>
  <si>
    <t>Prevalence of anaemia in women of reproductive age</t>
  </si>
  <si>
    <t>Anemia en menores de 5 años</t>
  </si>
  <si>
    <t>Prevalencia de VIH-SIDA entre personas de 15 a 49 años</t>
  </si>
  <si>
    <t>Prevalencia de anemia en mujers en edad reproductiva</t>
  </si>
  <si>
    <t>Condiciones de salud materna/de adolescentes</t>
  </si>
  <si>
    <t>Condiciones de nutrición en menores de 5 años</t>
  </si>
  <si>
    <t>Condiciones de nutrición y  salud de los niños y niñas menores de 5 años</t>
  </si>
  <si>
    <t>Condiciones de nutrición y salud de niños y niñas menores de 5 años</t>
  </si>
  <si>
    <t>Prevalencia de anemia en niños y niñas menores de 5 años</t>
  </si>
  <si>
    <t>Nutrition and health conditions of children under 5</t>
  </si>
  <si>
    <t>Índice de Gestión de  Riesgos para América Latina y El Caribe
 Índex for Risk Management (INFORM 2018)</t>
  </si>
  <si>
    <t>U5 Prevalence of anaemia</t>
  </si>
  <si>
    <t>https://data.worldbank.org/indicator/SH.ANM.CHLD.ZS</t>
  </si>
  <si>
    <t>INFORM-LAC 2018</t>
  </si>
  <si>
    <t>VU.VGR.OG.FS.FU.AWRA</t>
  </si>
  <si>
    <t>VU.VGR.OG.U5.ACHLD</t>
  </si>
  <si>
    <t>http://apps.who.int/gho/data/node.gswcah, and http://apps.who.int/gho/indicatorregistry/App_Main/view_indicator.aspx?iid=4552</t>
  </si>
  <si>
    <t>Condiciones de nutrición y salud de niños y niñas menores de 5 años: Condiciones de nutrición</t>
  </si>
  <si>
    <t>CC.INS.SV.SP.ECC</t>
  </si>
  <si>
    <t>(0-82)</t>
  </si>
  <si>
    <t>Prevalencia de anemia en niños y niñas  (porcentaje de niños y niñas menores de 5 años)</t>
  </si>
  <si>
    <t>Prevalencia de anemia en niños y niñas menores de 5 años es el porcentaje de niños y niñas menores de 5 años con una concentración de hemoglobina inferior a 110 g/L al nivel del mar.</t>
  </si>
  <si>
    <t xml:space="preserve">Anemia es un indicador de los resultados de nutrición. Es una condición en la que la cantidad de glóbulos rojos o su capacidad de transporte de oxígeno es insuficiente para satisfacer las necesidades fisiológicas. En su forma severa, se asocia con fatiga, debilidad, mareos y somnolencia. Los niños y las niñas menores de 5 años y las mujeres embarazadas tienen el mayor riesgo de anemia. Se asocia con un mayor riesgo de mortalidad infantil. Además, las consecuencias negativas en el desarrollo cognitivo y físico de los niños y las niñas y en la capacidad física son las principales preocupaciones.Los principales factores de riesgo para la anemia ferropénica incluyen la baja ingesta dietética de hierro o mala absorción de hierro de dietas ricas en fitatos o compuestos fenólicos. </t>
  </si>
  <si>
    <t xml:space="preserve">Los datos sobre las concentraciones de hemoglobina en la sangre son todavía limitados, en comparación con otros indicadores nutricionales como datos antropométricos de niños y niñas. Como resultado, puede ser que la variación entre países y regiones no está completamente  captado por las estimaciones. </t>
  </si>
  <si>
    <t>Banco Mundial (Stevens GA, Finucane MM, De-Regil LM, et al. Global, regional, and national trends in hemoglobin concentration and prevalence of total and severe anemia in children and pregnant and non-pregnant women for 1995-2011: a systematic analysis of population-representative data. The Lancet Global Health 2013; 1(1): e16-e25.)</t>
  </si>
  <si>
    <t>Anemia en mujeres en edad reproductiva</t>
  </si>
  <si>
    <t>Prevalencia de anemia en mujeres en edad reproductiva (%)</t>
  </si>
  <si>
    <t>Porcentaje de mujeres de 15 a 49 años con una concentración de hemoglobina inferior a 120 g/L para mujeres no-embarazadas y mujeres lactantes, y inferior a 11 g/L para mujeres embarazadas, ajustada por la altitud y el hábito de fumar.</t>
  </si>
  <si>
    <t xml:space="preserve">Anemia es un indicador de resultados de nutrición. Una gran demanda de hierro durante el embarazo, la lactancia, la pérdida de sangre menstrual y las deficiencias nutricionales son las causas más comunes de anemia por deficiencia de hierro en mujeres en edad reproductiva, lo que se asocia con un mayor riesgo de bajo peso al nacer y mortalidad perinatal y materna. La anemia también produce una menor productividad laboral en mujeres no embarazadas en edad reproductiva, lo que probablemente se deba a la reducción de la capacidad de transporte de oxígeno en la sangre de un individuo.
La anemia ferropénica reduce la capacidad física y cognitiva de individuos y poblaciones enteras, con graves consecuencias para la economía y el desarrollo nacional. 
Los principales factores de riesgo para la anemia ferropénica son: baja ingesta dietética de hierro o mala absorción de hierro de dietas ricas en fitatos o compuestos fenólicos; los grupos más vulnerables, los más pobres y los menos educados están desproporcionadamente afectados por la anemia por deficiencia de hierro.
</t>
  </si>
  <si>
    <t>La información sobre prevalencia de anemia y / o hemoglobina media en mujeres en edad reproductiva se obtuvo de fuentes de datos representativas de la población. Se utilizaron los datos recopilados de 1990 a 2016. Se utilizó un modelo de mezcla jerárquica Bayesiana para estimar las distribuciones de hemoglobina y abordar sistemáticamente los datos faltantes, las tendencias temporales no lineales y la representatividad de las fuentes de datos. Los detalles completos sobre las fuentes de datos estarán disponibles en el próximo informe de la OMS sobre la prevalencia de la anemia.</t>
  </si>
  <si>
    <t>OMS</t>
  </si>
  <si>
    <t>Costo económico de la violencia en % del PIB</t>
  </si>
  <si>
    <t>El costo económico de la violencia representa el costo directo e indirecto de la violencia. Los costos directos son el costo de la violencia para la víctima, el perpetrador y el gobierno. Estos incluyen los gastos directos, como el costo de la vigilancia, los costos médicos para las víctimas de crímenes violentos, la destrucción de capital por la violencia y los costos asociados con los sistemas judiciales y de seguridad. Los costos indirectos se acumulan después del evento violento e incluyen pérdidas económicas indirectas, traumas físicos y fisiológicos para la víctima y pérdida de productividad.
El término impacto económico de la violencia se utiliza para explicar el efecto combinado de los costos directos e indirectos y el efecto multiplicador, mientras que el costo económico de la violencia representa el costo directo e indirecto de la violencia.
Un aspecto importante de la estimación es la comparabilidad internacional de las estimaciones de los países, lo que permite el análisis costo / beneficio de las intervenciones de los países. La metodología utiliza dólares internacionales constantes de paridad de poder adquisitivo (PPA).</t>
  </si>
  <si>
    <t>El impacto económico de la violencia incluye 17 variables en tres grupos: servicios de seguridad y costos orientados a la prevención, costos relacionados con el conflicto armado, y violencia interpersonal. El análisis presenta estimaciones conservadoras del impacto económico global de la violencia. La estimación solo incluye variables de violencia para las cuales se pueden obtener datos confiables.</t>
  </si>
  <si>
    <t>El indicador de prevalencia de la anemia en las mujeres embarazadas se ha reemplazado por el indicador de la prevalencia de anemia en las mujeres en edad reproductiva. Dos componentes de la categoría de los otros grupos vulnerables de la dimensión de vulnerabilidad se han revisado ligeramente: el indicador sobre la anemia en mujeres en edad reproductiva se ha trasladado del grupo de inseguridad alimentaria al grupo de niños y niñas menores de cinco años. La vulnerabilidad del grupo de niños y niñas menores de cinco años se centra en la nutrición y las condiciones de salud. Se ha incluido un nuevo indicador sobre la prevalencia de la anemia en niños y niñas menores de cinco años en este componente, así como un nuevo subcomponente sobre las condiciones de nutrición materna/adolescente, que se mide por el bajo peso al nacer y la anemia en mujeres en edad reproductiva.</t>
  </si>
  <si>
    <t>La definición y medición del indicador de costo de contención de la violencia reportado por el Índice Global de Paz ha cambiado. El indicador revisado toma en cuenta los costos económicos directos e indirectos de la violencia, mientras que la versión anterior del indicador solo consideraba los costos directos de contención de la violencia.</t>
  </si>
  <si>
    <t>Los siguientes indicadores han sido actualizados: Tasa de homicidio intencional, Homicidio intencional, Solicitantes de asilo por país de origen, Población en pobreza multidimensional, Población en situación cercana a la pobreza multidimensional, Tasa de incidencia de la pobreza sobre la base de las líneas de pobreza nacional, Tasa de inactividad por edades, Remesas personales, Empleo vulnerable, Desnutrición crónica en menores de 5 años, Niños y niñas de un año totalmente inmunizados contra DTP3, Incidencia del dengue, Tasa de fertilidad en adolescentes, Mortalidad en adolescentes debido a la autolesión y a la violencia interpersonal, Costos de contención de la violencia, Tasa de supervivencia hasta el último grado de educación primaria, Tasa de supervivencia hasta el último grado de educación secundaria inferior, Nivel de estudios: al menos completado la secundaria inferior, Gastos en educación, Proporción alumno-maestro en educación primaria.</t>
  </si>
  <si>
    <t>Indicadores actualizados con la ultima versión del modelo Global INFORM (31 Agosto 2017 v 0.3.3): Total afectado por la sequía, Frecuencia de los eventos de sequía, GCRI Probabilidad de conflicto violento, GCRI Probabilidad de conflicto altamente violento, Intensidad del conflicto de poder nacional (altamente violenta), Intensidad del conflicto subnacional (altamente violenta), Índice de Desarrollo Humano, Densidad de médicos, Niños y niñas de un año totalmente inmunizados contra el sarampión, Incidencia de la tuberculosis, Incidencia de VIH-SIDA entre personas de 15 a 49 años, Índice de desigualdad de género, Coeficiente Gini de ingresos,  Personas afectadas por desastres naturales, Las personas internamente desplazadas (PDI), Refugiados por país de asilo, Refugiados Regresados, Eficacia gubernamental, Índice de Percepción de la Corrupción, Acceso a electricidad, Usuarios de internet, Suscripciones de celulares móviles, PIB per cápita PPP int USD (estimado), Población total</t>
  </si>
  <si>
    <t>Año de la encuesta</t>
  </si>
  <si>
    <t>Año de referencia</t>
  </si>
  <si>
    <t>(Dicembre 2017 v 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</si>
</sst>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_(* #,##0.00_);_(* \(#,##0.00\);_(* &quot;-&quot;??_);_(@_)"/>
    <numFmt numFmtId="165" formatCode="0.0"/>
    <numFmt numFmtId="166" formatCode="0.000%"/>
    <numFmt numFmtId="167" formatCode="_-* #,##0.0_-;\-* #,##0.0_-;_-* &quot;-&quot;??_-;_-@_-"/>
    <numFmt numFmtId="168" formatCode="0.0%"/>
    <numFmt numFmtId="169" formatCode="_-* #,##0.00_-;_-* #,##0.00\-;_-* &quot;-&quot;??_-;_-@_-"/>
    <numFmt numFmtId="170" formatCode="&quot;$&quot;#,##0\ ;\(&quot;$&quot;#,##0\)"/>
    <numFmt numFmtId="171" formatCode="_-* #,##0\ _F_B_-;\-* #,##0\ _F_B_-;_-* &quot;-&quot;\ _F_B_-;_-@_-"/>
    <numFmt numFmtId="172" formatCode="_-* #,##0.00\ _F_B_-;\-* #,##0.00\ _F_B_-;_-* &quot;-&quot;??\ _F_B_-;_-@_-"/>
    <numFmt numFmtId="173" formatCode="_(&quot;€&quot;* #,##0.00_);_(&quot;€&quot;* \(#,##0.00\);_(&quot;€&quot;* &quot;-&quot;??_);_(@_)"/>
    <numFmt numFmtId="174" formatCode="_-&quot;$&quot;* #,##0_-;\-&quot;$&quot;* #,##0_-;_-&quot;$&quot;* &quot;-&quot;_-;_-@_-"/>
    <numFmt numFmtId="175" formatCode="_-&quot;$&quot;* #,##0.00_-;\-&quot;$&quot;* #,##0.00_-;_-&quot;$&quot;* &quot;-&quot;??_-;_-@_-"/>
    <numFmt numFmtId="176" formatCode="##0.0"/>
    <numFmt numFmtId="177" formatCode="##0.0\ \|"/>
    <numFmt numFmtId="178" formatCode="_-* #,##0\ &quot;FB&quot;_-;\-* #,##0\ &quot;FB&quot;_-;_-* &quot;-&quot;\ &quot;FB&quot;_-;_-@_-"/>
    <numFmt numFmtId="179" formatCode="_-* #,##0.00\ &quot;FB&quot;_-;\-* #,##0.00\ &quot;FB&quot;_-;_-* &quot;-&quot;??\ &quot;FB&quot;_-;_-@_-"/>
    <numFmt numFmtId="180" formatCode="#,##0.0"/>
  </numFmts>
  <fonts count="1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b/>
      <i/>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sz val="9"/>
      <color indexed="81"/>
      <name val="Tahoma"/>
      <family val="2"/>
    </font>
    <font>
      <b/>
      <sz val="9"/>
      <color indexed="81"/>
      <name val="Tahoma"/>
      <family val="2"/>
    </font>
    <font>
      <sz val="11"/>
      <name val="Calibri"/>
      <family val="2"/>
    </font>
    <font>
      <sz val="9"/>
      <color theme="1"/>
      <name val="Calibri"/>
      <family val="2"/>
      <scheme val="minor"/>
    </font>
    <font>
      <b/>
      <sz val="11"/>
      <color rgb="FFFF0000"/>
      <name val="Calibri"/>
      <family val="2"/>
      <scheme val="minor"/>
    </font>
    <font>
      <b/>
      <sz val="11"/>
      <name val="Calibri"/>
      <family val="2"/>
      <scheme val="minor"/>
    </font>
    <font>
      <b/>
      <sz val="12"/>
      <color theme="3"/>
      <name val="Arial"/>
      <family val="2"/>
    </font>
    <font>
      <b/>
      <sz val="11"/>
      <color rgb="FF7030A0"/>
      <name val="Arial"/>
      <family val="2"/>
    </font>
    <font>
      <b/>
      <sz val="11"/>
      <name val="Arial"/>
      <family val="2"/>
    </font>
    <font>
      <b/>
      <sz val="14"/>
      <color rgb="FF323232"/>
      <name val="Arial"/>
      <family val="2"/>
    </font>
    <font>
      <sz val="10"/>
      <color rgb="FFFF0000"/>
      <name val="Arial"/>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FF"/>
        <bgColor rgb="FF000000"/>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
      <left/>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26" fillId="0" borderId="0">
      <alignment vertical="top"/>
    </xf>
    <xf numFmtId="0" fontId="26"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7" fillId="52" borderId="0" applyNumberFormat="0" applyBorder="0" applyAlignment="0" applyProtection="0"/>
    <xf numFmtId="0" fontId="20" fillId="52" borderId="0" applyNumberFormat="0" applyBorder="0" applyAlignment="0" applyProtection="0"/>
    <xf numFmtId="0" fontId="27"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7"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7"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8" fillId="40" borderId="0" applyNumberFormat="0" applyBorder="0" applyAlignment="0" applyProtection="0"/>
    <xf numFmtId="0" fontId="29" fillId="54" borderId="0" applyNumberFormat="0" applyBorder="0" applyAlignment="0" applyProtection="0"/>
    <xf numFmtId="0" fontId="28" fillId="54"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9" fillId="55" borderId="0" applyNumberFormat="0" applyBorder="0" applyAlignment="0" applyProtection="0"/>
    <xf numFmtId="0" fontId="28" fillId="55" borderId="0" applyNumberFormat="0" applyBorder="0" applyAlignment="0" applyProtection="0"/>
    <xf numFmtId="0" fontId="28" fillId="42" borderId="0" applyNumberFormat="0" applyBorder="0" applyAlignment="0" applyProtection="0"/>
    <xf numFmtId="0" fontId="28" fillId="40" borderId="0" applyNumberFormat="0" applyBorder="0" applyAlignment="0" applyProtection="0"/>
    <xf numFmtId="0" fontId="28" fillId="54"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5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1" borderId="0" applyNumberFormat="0" applyBorder="0" applyAlignment="0" applyProtection="0"/>
    <xf numFmtId="0" fontId="29" fillId="55" borderId="0" applyNumberFormat="0" applyBorder="0" applyAlignment="0" applyProtection="0"/>
    <xf numFmtId="0" fontId="28" fillId="55" borderId="0" applyNumberFormat="0" applyBorder="0" applyAlignment="0" applyProtection="0"/>
    <xf numFmtId="0" fontId="29" fillId="56" borderId="0" applyNumberFormat="0" applyBorder="0" applyAlignment="0" applyProtection="0"/>
    <xf numFmtId="0" fontId="28" fillId="56" borderId="0" applyNumberFormat="0" applyBorder="0" applyAlignment="0" applyProtection="0"/>
    <xf numFmtId="0" fontId="18" fillId="0" borderId="0" applyNumberFormat="0" applyFill="0" applyBorder="0" applyAlignment="0" applyProtection="0"/>
    <xf numFmtId="0" fontId="30" fillId="46" borderId="21" applyNumberFormat="0" applyAlignment="0" applyProtection="0"/>
    <xf numFmtId="0" fontId="31" fillId="57" borderId="22"/>
    <xf numFmtId="0" fontId="32" fillId="58" borderId="23">
      <alignment horizontal="right" vertical="top" wrapText="1"/>
    </xf>
    <xf numFmtId="0" fontId="33" fillId="46" borderId="21" applyNumberFormat="0" applyAlignment="0" applyProtection="0"/>
    <xf numFmtId="0" fontId="31" fillId="0" borderId="20"/>
    <xf numFmtId="0" fontId="34" fillId="0" borderId="24" applyNumberFormat="0" applyFill="0" applyAlignment="0" applyProtection="0"/>
    <xf numFmtId="0" fontId="35" fillId="59" borderId="25" applyNumberFormat="0" applyAlignment="0" applyProtection="0"/>
    <xf numFmtId="0" fontId="36" fillId="59" borderId="25" applyNumberFormat="0" applyAlignment="0" applyProtection="0"/>
    <xf numFmtId="0" fontId="37" fillId="50" borderId="0">
      <alignment horizontal="center"/>
    </xf>
    <xf numFmtId="0" fontId="38" fillId="50" borderId="0">
      <alignment horizontal="center" vertical="center"/>
    </xf>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1"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18" fillId="60" borderId="0">
      <alignment horizontal="center" wrapText="1"/>
    </xf>
    <xf numFmtId="0" fontId="39" fillId="50" borderId="0">
      <alignment horizontal="center"/>
    </xf>
    <xf numFmtId="169" fontId="27"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36" fillId="59" borderId="25" applyNumberFormat="0" applyAlignment="0" applyProtection="0"/>
    <xf numFmtId="170" fontId="18" fillId="0" borderId="0" applyFont="0" applyFill="0" applyBorder="0" applyAlignment="0" applyProtection="0"/>
    <xf numFmtId="0" fontId="40" fillId="51" borderId="22" applyBorder="0">
      <protection locked="0"/>
    </xf>
    <xf numFmtId="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41" fillId="51" borderId="22">
      <protection locked="0"/>
    </xf>
    <xf numFmtId="0" fontId="18" fillId="51" borderId="20"/>
    <xf numFmtId="0" fontId="18" fillId="50" borderId="0"/>
    <xf numFmtId="173" fontId="18" fillId="0" borderId="0" applyFont="0" applyFill="0" applyBorder="0" applyAlignment="0" applyProtection="0"/>
    <xf numFmtId="0" fontId="42" fillId="0" borderId="0" applyNumberFormat="0" applyFill="0" applyBorder="0" applyAlignment="0" applyProtection="0"/>
    <xf numFmtId="2" fontId="18" fillId="0" borderId="0" applyFont="0" applyFill="0" applyBorder="0" applyAlignment="0" applyProtection="0"/>
    <xf numFmtId="0" fontId="43" fillId="50" borderId="20">
      <alignment horizontal="left"/>
    </xf>
    <xf numFmtId="0" fontId="26" fillId="50" borderId="0">
      <alignment horizontal="left"/>
    </xf>
    <xf numFmtId="0" fontId="44" fillId="0" borderId="24" applyNumberFormat="0" applyFill="0" applyAlignment="0" applyProtection="0"/>
    <xf numFmtId="0" fontId="45" fillId="35" borderId="0" applyNumberFormat="0" applyBorder="0" applyAlignment="0" applyProtection="0"/>
    <xf numFmtId="0" fontId="45" fillId="35" borderId="0" applyNumberFormat="0" applyBorder="0" applyAlignment="0" applyProtection="0"/>
    <xf numFmtId="0" fontId="32" fillId="61" borderId="0">
      <alignment horizontal="right" vertical="top" wrapText="1"/>
    </xf>
    <xf numFmtId="0" fontId="46" fillId="0" borderId="0" applyNumberFormat="0" applyFill="0" applyBorder="0" applyAlignment="0" applyProtection="0">
      <alignment vertical="top"/>
      <protection locked="0"/>
    </xf>
    <xf numFmtId="0" fontId="47" fillId="53" borderId="21" applyNumberFormat="0" applyAlignment="0" applyProtection="0"/>
    <xf numFmtId="0" fontId="47" fillId="53" borderId="21" applyNumberFormat="0" applyAlignment="0" applyProtection="0"/>
    <xf numFmtId="0" fontId="48" fillId="60" borderId="0">
      <alignment horizontal="center"/>
    </xf>
    <xf numFmtId="0" fontId="18" fillId="50" borderId="20">
      <alignment horizontal="centerContinuous" wrapText="1"/>
    </xf>
    <xf numFmtId="0" fontId="49" fillId="62" borderId="0">
      <alignment horizontal="center" wrapText="1"/>
    </xf>
    <xf numFmtId="169" fontId="27" fillId="0" borderId="0" applyFont="0" applyFill="0" applyBorder="0" applyAlignment="0" applyProtection="0"/>
    <xf numFmtId="0" fontId="50" fillId="0" borderId="11" applyNumberFormat="0" applyFill="0" applyAlignment="0" applyProtection="0"/>
    <xf numFmtId="0" fontId="51" fillId="0" borderId="26"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31" fillId="50" borderId="27">
      <alignment wrapText="1"/>
    </xf>
    <xf numFmtId="0" fontId="31" fillId="50" borderId="15"/>
    <xf numFmtId="0" fontId="31" fillId="50" borderId="28"/>
    <xf numFmtId="0" fontId="31" fillId="50" borderId="29">
      <alignment horizontal="center" wrapText="1"/>
    </xf>
    <xf numFmtId="0" fontId="44" fillId="0" borderId="24"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4"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7" fillId="0" borderId="0"/>
    <xf numFmtId="0" fontId="20" fillId="0" borderId="0"/>
    <xf numFmtId="0" fontId="27" fillId="0" borderId="0"/>
    <xf numFmtId="0" fontId="27" fillId="0" borderId="0"/>
    <xf numFmtId="0" fontId="18" fillId="0" borderId="0"/>
    <xf numFmtId="0" fontId="27" fillId="0" borderId="0"/>
    <xf numFmtId="0" fontId="20" fillId="0" borderId="0"/>
    <xf numFmtId="0" fontId="27"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6" fillId="0" borderId="0"/>
    <xf numFmtId="0" fontId="20" fillId="64" borderId="30" applyNumberFormat="0" applyFont="0" applyAlignment="0" applyProtection="0"/>
    <xf numFmtId="0" fontId="20" fillId="64" borderId="30" applyNumberFormat="0" applyFont="0" applyAlignment="0" applyProtection="0"/>
    <xf numFmtId="0" fontId="27" fillId="64" borderId="30" applyNumberFormat="0" applyFont="0" applyAlignment="0" applyProtection="0"/>
    <xf numFmtId="0" fontId="55"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1" fillId="50" borderId="20"/>
    <xf numFmtId="0" fontId="38" fillId="50" borderId="0">
      <alignment horizontal="right"/>
    </xf>
    <xf numFmtId="0" fontId="56" fillId="62" borderId="0">
      <alignment horizontal="center"/>
    </xf>
    <xf numFmtId="0" fontId="57" fillId="61" borderId="20">
      <alignment horizontal="left" vertical="top" wrapText="1"/>
    </xf>
    <xf numFmtId="0" fontId="58" fillId="61" borderId="31">
      <alignment horizontal="left" vertical="top" wrapText="1"/>
    </xf>
    <xf numFmtId="0" fontId="57" fillId="61" borderId="32">
      <alignment horizontal="left" vertical="top" wrapText="1"/>
    </xf>
    <xf numFmtId="0" fontId="57" fillId="61" borderId="31">
      <alignment horizontal="left" vertical="top"/>
    </xf>
    <xf numFmtId="0" fontId="18" fillId="65" borderId="0" applyNumberFormat="0" applyFont="0" applyBorder="0" applyProtection="0">
      <alignment horizontal="left" vertical="center"/>
    </xf>
    <xf numFmtId="0" fontId="18" fillId="0" borderId="33" applyNumberFormat="0" applyFill="0" applyProtection="0">
      <alignment horizontal="left" vertical="center" wrapText="1" indent="1"/>
    </xf>
    <xf numFmtId="176" fontId="18" fillId="0" borderId="3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4" applyNumberFormat="0" applyFill="0" applyProtection="0">
      <alignment horizontal="left" vertical="center" wrapText="1"/>
    </xf>
    <xf numFmtId="0" fontId="18" fillId="0" borderId="34" applyNumberFormat="0" applyFill="0" applyProtection="0">
      <alignment horizontal="left" vertical="center" wrapText="1" indent="1"/>
    </xf>
    <xf numFmtId="176" fontId="18" fillId="0" borderId="3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59" fillId="0" borderId="0" applyNumberFormat="0" applyFill="0" applyBorder="0" applyProtection="0">
      <alignment horizontal="left" vertical="center" wrapText="1"/>
    </xf>
    <xf numFmtId="0" fontId="59" fillId="0" borderId="0" applyNumberFormat="0" applyFill="0" applyBorder="0" applyProtection="0">
      <alignment horizontal="left" vertical="center" wrapText="1"/>
    </xf>
    <xf numFmtId="0" fontId="60" fillId="0" borderId="0" applyNumberFormat="0" applyFill="0" applyBorder="0" applyProtection="0">
      <alignment vertical="center" wrapText="1"/>
    </xf>
    <xf numFmtId="0" fontId="18" fillId="0" borderId="35" applyNumberFormat="0" applyFont="0" applyFill="0" applyProtection="0">
      <alignment horizontal="center" vertical="center" wrapText="1"/>
    </xf>
    <xf numFmtId="0" fontId="59" fillId="0" borderId="35" applyNumberFormat="0" applyFill="0" applyProtection="0">
      <alignment horizontal="center" vertical="center" wrapText="1"/>
    </xf>
    <xf numFmtId="0" fontId="59" fillId="0" borderId="35" applyNumberFormat="0" applyFill="0" applyProtection="0">
      <alignment horizontal="center" vertical="center" wrapText="1"/>
    </xf>
    <xf numFmtId="0" fontId="18" fillId="0" borderId="33" applyNumberFormat="0" applyFill="0" applyProtection="0">
      <alignment horizontal="left" vertical="center" wrapText="1"/>
    </xf>
    <xf numFmtId="0" fontId="27" fillId="0" borderId="0"/>
    <xf numFmtId="0" fontId="61" fillId="0" borderId="0"/>
    <xf numFmtId="0" fontId="18" fillId="0" borderId="0"/>
    <xf numFmtId="0" fontId="18" fillId="0" borderId="0">
      <alignment horizontal="left" wrapText="1"/>
    </xf>
    <xf numFmtId="0" fontId="18" fillId="0" borderId="0">
      <alignment vertical="top"/>
    </xf>
    <xf numFmtId="0" fontId="62" fillId="0" borderId="36"/>
    <xf numFmtId="0" fontId="63" fillId="0" borderId="0"/>
    <xf numFmtId="0" fontId="64" fillId="0" borderId="0">
      <alignment horizontal="left" vertical="top"/>
    </xf>
    <xf numFmtId="0" fontId="37" fillId="50" borderId="0">
      <alignment horizontal="center"/>
    </xf>
    <xf numFmtId="0" fontId="65" fillId="0" borderId="0" applyNumberFormat="0" applyFill="0" applyBorder="0" applyAlignment="0" applyProtection="0"/>
    <xf numFmtId="0" fontId="66" fillId="0" borderId="0" applyNumberFormat="0" applyFill="0" applyBorder="0" applyAlignment="0" applyProtection="0"/>
    <xf numFmtId="0" fontId="67" fillId="0" borderId="0">
      <alignment vertical="top"/>
    </xf>
    <xf numFmtId="0" fontId="68" fillId="50" borderId="0"/>
    <xf numFmtId="0" fontId="69" fillId="0" borderId="0" applyNumberFormat="0" applyFill="0" applyBorder="0" applyAlignment="0" applyProtection="0"/>
    <xf numFmtId="0" fontId="70" fillId="0" borderId="11" applyNumberFormat="0" applyFill="0" applyAlignment="0" applyProtection="0"/>
    <xf numFmtId="0" fontId="71" fillId="0" borderId="26" applyNumberFormat="0" applyFill="0" applyAlignment="0" applyProtection="0"/>
    <xf numFmtId="0" fontId="72" fillId="0" borderId="12" applyNumberFormat="0" applyFill="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73" fillId="0" borderId="13" applyNumberFormat="0" applyFill="0" applyAlignment="0" applyProtection="0"/>
    <xf numFmtId="0" fontId="74" fillId="0" borderId="13" applyNumberFormat="0" applyFill="0" applyAlignment="0" applyProtection="0"/>
    <xf numFmtId="0" fontId="75" fillId="46" borderId="37" applyNumberFormat="0" applyAlignment="0" applyProtection="0"/>
    <xf numFmtId="0" fontId="76" fillId="34" borderId="0" applyNumberFormat="0" applyBorder="0" applyAlignment="0" applyProtection="0"/>
    <xf numFmtId="0" fontId="77" fillId="35" borderId="0" applyNumberFormat="0" applyBorder="0" applyAlignment="0" applyProtection="0"/>
    <xf numFmtId="0" fontId="42" fillId="0" borderId="0" applyNumberFormat="0" applyFill="0" applyBorder="0" applyAlignment="0" applyProtection="0"/>
    <xf numFmtId="0" fontId="78"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83" fillId="0" borderId="0" applyNumberFormat="0" applyFill="0" applyBorder="0" applyAlignment="0" applyProtection="0"/>
    <xf numFmtId="165" fontId="26" fillId="49" borderId="45">
      <alignment horizontal="center" vertical="center"/>
    </xf>
  </cellStyleXfs>
  <cellXfs count="266">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1" fillId="48" borderId="0" xfId="34" applyFont="1" applyFill="1" applyBorder="1" applyAlignment="1">
      <alignment horizontal="center" vertical="center"/>
    </xf>
    <xf numFmtId="0" fontId="13" fillId="48" borderId="0" xfId="17" applyFont="1" applyFill="1" applyBorder="1"/>
    <xf numFmtId="0" fontId="0" fillId="48" borderId="0" xfId="0" applyFill="1" applyBorder="1" applyAlignment="1">
      <alignment horizontal="center"/>
    </xf>
    <xf numFmtId="0" fontId="13" fillId="48" borderId="0" xfId="32" applyFont="1" applyFill="1" applyBorder="1"/>
    <xf numFmtId="0" fontId="0" fillId="48" borderId="0" xfId="0" applyFill="1" applyAlignment="1">
      <alignment horizontal="center" textRotation="90" wrapText="1"/>
    </xf>
    <xf numFmtId="0" fontId="80" fillId="48" borderId="0" xfId="0" applyFont="1" applyFill="1" applyBorder="1" applyAlignment="1">
      <alignment horizontal="left" wrapText="1"/>
    </xf>
    <xf numFmtId="0" fontId="82" fillId="48" borderId="0" xfId="0" applyFont="1" applyFill="1"/>
    <xf numFmtId="0" fontId="84" fillId="48" borderId="0" xfId="0" applyFont="1" applyFill="1"/>
    <xf numFmtId="0" fontId="0" fillId="0" borderId="0" xfId="71" applyFont="1" applyFill="1"/>
    <xf numFmtId="0" fontId="93" fillId="47" borderId="0" xfId="0" applyFont="1" applyFill="1" applyBorder="1" applyAlignment="1">
      <alignment horizontal="right" wrapText="1"/>
    </xf>
    <xf numFmtId="0" fontId="95" fillId="48" borderId="0" xfId="0" applyFont="1" applyFill="1" applyBorder="1" applyAlignment="1">
      <alignment vertical="center" wrapText="1"/>
    </xf>
    <xf numFmtId="0" fontId="48" fillId="48" borderId="0" xfId="0" applyFont="1" applyFill="1" applyBorder="1" applyAlignment="1">
      <alignment horizontal="center" vertical="center" wrapText="1"/>
    </xf>
    <xf numFmtId="0" fontId="96" fillId="0" borderId="0" xfId="0" applyFont="1"/>
    <xf numFmtId="0" fontId="97" fillId="0" borderId="0" xfId="286" applyFont="1" applyAlignment="1" applyProtection="1"/>
    <xf numFmtId="0" fontId="97" fillId="0" borderId="0" xfId="286" quotePrefix="1" applyFont="1" applyAlignment="1" applyProtection="1"/>
    <xf numFmtId="0" fontId="99" fillId="48" borderId="19" xfId="3" applyFont="1" applyFill="1" applyBorder="1" applyAlignment="1">
      <alignment horizontal="center" textRotation="90" wrapText="1"/>
    </xf>
    <xf numFmtId="0" fontId="100" fillId="48" borderId="19" xfId="3" applyFont="1" applyFill="1" applyBorder="1" applyAlignment="1">
      <alignment horizontal="center" textRotation="90" wrapText="1"/>
    </xf>
    <xf numFmtId="0" fontId="101" fillId="48" borderId="42" xfId="2" applyFont="1" applyFill="1" applyBorder="1" applyAlignment="1">
      <alignment horizontal="center" textRotation="90" wrapText="1"/>
    </xf>
    <xf numFmtId="0" fontId="102" fillId="48" borderId="19" xfId="4" applyFont="1" applyFill="1" applyBorder="1" applyAlignment="1">
      <alignment horizontal="center" textRotation="90" wrapText="1"/>
    </xf>
    <xf numFmtId="0" fontId="103" fillId="48" borderId="19" xfId="3" applyFont="1" applyFill="1" applyBorder="1" applyAlignment="1">
      <alignment horizontal="center" textRotation="90" wrapText="1"/>
    </xf>
    <xf numFmtId="0" fontId="104" fillId="48" borderId="19" xfId="4" applyFont="1" applyFill="1" applyBorder="1" applyAlignment="1">
      <alignment horizontal="center" textRotation="90" wrapText="1"/>
    </xf>
    <xf numFmtId="0" fontId="102" fillId="48" borderId="19" xfId="3" applyFont="1" applyFill="1" applyBorder="1" applyAlignment="1">
      <alignment horizontal="center" textRotation="90" wrapText="1"/>
    </xf>
    <xf numFmtId="0" fontId="105" fillId="48" borderId="19" xfId="2" applyFont="1" applyFill="1" applyBorder="1" applyAlignment="1">
      <alignment horizontal="center" textRotation="90" wrapText="1"/>
    </xf>
    <xf numFmtId="0" fontId="89" fillId="48" borderId="19" xfId="4" applyFont="1" applyFill="1" applyBorder="1" applyAlignment="1">
      <alignment horizontal="center" textRotation="90" wrapText="1"/>
    </xf>
    <xf numFmtId="0" fontId="106" fillId="48" borderId="19" xfId="3" applyFont="1" applyFill="1" applyBorder="1" applyAlignment="1">
      <alignment horizontal="center" textRotation="90" wrapText="1"/>
    </xf>
    <xf numFmtId="0" fontId="107" fillId="48" borderId="19" xfId="2" applyFont="1" applyFill="1" applyBorder="1" applyAlignment="1">
      <alignment horizontal="center" textRotation="90" wrapText="1"/>
    </xf>
    <xf numFmtId="0" fontId="108" fillId="48" borderId="19" xfId="2" applyFont="1" applyFill="1" applyBorder="1" applyAlignment="1">
      <alignment horizontal="center" textRotation="90" wrapText="1"/>
    </xf>
    <xf numFmtId="165" fontId="26" fillId="49" borderId="17" xfId="0" applyNumberFormat="1" applyFont="1" applyFill="1" applyBorder="1" applyAlignment="1">
      <alignment horizontal="center" vertical="center"/>
    </xf>
    <xf numFmtId="165" fontId="26" fillId="49" borderId="43" xfId="0" applyNumberFormat="1" applyFont="1" applyFill="1" applyBorder="1" applyAlignment="1">
      <alignment horizontal="center" vertical="center"/>
    </xf>
    <xf numFmtId="0" fontId="111" fillId="48" borderId="0" xfId="3" applyFont="1" applyFill="1" applyBorder="1"/>
    <xf numFmtId="0" fontId="111" fillId="48" borderId="0" xfId="3" applyFont="1" applyFill="1" applyBorder="1" applyAlignment="1"/>
    <xf numFmtId="0" fontId="92" fillId="47" borderId="0" xfId="0" applyFont="1" applyFill="1" applyBorder="1" applyAlignment="1">
      <alignment horizontal="center" wrapText="1"/>
    </xf>
    <xf numFmtId="0" fontId="86" fillId="48" borderId="0" xfId="0" applyFont="1" applyFill="1" applyAlignment="1">
      <alignment horizontal="center"/>
    </xf>
    <xf numFmtId="0" fontId="110" fillId="12" borderId="39" xfId="20" applyFont="1" applyBorder="1" applyAlignment="1">
      <alignment horizontal="center" textRotation="90" wrapText="1"/>
    </xf>
    <xf numFmtId="165" fontId="86" fillId="11" borderId="10" xfId="19" applyNumberFormat="1" applyFont="1" applyBorder="1" applyAlignment="1">
      <alignment horizontal="center" vertical="center"/>
    </xf>
    <xf numFmtId="10" fontId="86" fillId="10" borderId="14" xfId="18" applyNumberFormat="1" applyFont="1" applyBorder="1" applyAlignment="1">
      <alignment horizontal="center" vertical="center"/>
    </xf>
    <xf numFmtId="165" fontId="109" fillId="12" borderId="0" xfId="20" applyNumberFormat="1" applyFont="1" applyBorder="1" applyAlignment="1">
      <alignment horizontal="center" vertical="center"/>
    </xf>
    <xf numFmtId="165" fontId="110" fillId="9" borderId="10" xfId="17" applyNumberFormat="1" applyFont="1" applyBorder="1" applyAlignment="1">
      <alignment horizontal="center"/>
    </xf>
    <xf numFmtId="0" fontId="88" fillId="47" borderId="0" xfId="34" applyFont="1" applyFill="1" applyBorder="1" applyAlignment="1">
      <alignment horizontal="center" vertical="center"/>
    </xf>
    <xf numFmtId="0" fontId="88" fillId="47" borderId="0" xfId="34" applyFont="1" applyFill="1" applyBorder="1" applyAlignment="1">
      <alignment horizontal="center" vertical="center" wrapText="1"/>
    </xf>
    <xf numFmtId="167" fontId="88" fillId="47" borderId="0" xfId="74" applyNumberFormat="1" applyFont="1" applyFill="1" applyBorder="1" applyAlignment="1">
      <alignment horizontal="center" vertical="center" wrapText="1"/>
    </xf>
    <xf numFmtId="0" fontId="88" fillId="47" borderId="0" xfId="34" applyFont="1" applyFill="1" applyBorder="1" applyAlignment="1">
      <alignment horizontal="center" vertical="center" textRotation="90" wrapText="1"/>
    </xf>
    <xf numFmtId="10" fontId="88" fillId="47" borderId="0" xfId="73" applyNumberFormat="1" applyFont="1" applyFill="1" applyBorder="1" applyAlignment="1">
      <alignment horizontal="center" vertical="center" wrapText="1"/>
    </xf>
    <xf numFmtId="9" fontId="88" fillId="47" borderId="0" xfId="73" applyFont="1" applyFill="1" applyBorder="1" applyAlignment="1">
      <alignment horizontal="center" vertical="center" wrapText="1"/>
    </xf>
    <xf numFmtId="2" fontId="88" fillId="47" borderId="0" xfId="73" applyNumberFormat="1" applyFont="1" applyFill="1" applyBorder="1" applyAlignment="1">
      <alignment horizontal="center" vertical="center" wrapText="1"/>
    </xf>
    <xf numFmtId="0" fontId="109" fillId="28" borderId="38" xfId="36" applyFont="1" applyBorder="1" applyAlignment="1">
      <alignment horizontal="center" textRotation="90" wrapText="1"/>
    </xf>
    <xf numFmtId="165" fontId="86" fillId="27" borderId="10" xfId="35" applyNumberFormat="1" applyFont="1" applyBorder="1" applyAlignment="1">
      <alignment horizontal="center" vertical="center"/>
    </xf>
    <xf numFmtId="165" fontId="109" fillId="28" borderId="14" xfId="36" applyNumberFormat="1" applyFont="1" applyBorder="1" applyAlignment="1">
      <alignment horizontal="center" vertical="center"/>
    </xf>
    <xf numFmtId="165" fontId="109" fillId="29" borderId="14" xfId="37" applyNumberFormat="1" applyFont="1" applyBorder="1" applyAlignment="1">
      <alignment horizontal="center" vertical="center"/>
    </xf>
    <xf numFmtId="10" fontId="86" fillId="26" borderId="10" xfId="34" applyNumberFormat="1" applyFont="1" applyBorder="1" applyAlignment="1">
      <alignment horizontal="right" vertical="center"/>
    </xf>
    <xf numFmtId="165" fontId="109" fillId="25" borderId="14" xfId="33" applyNumberFormat="1" applyFont="1" applyBorder="1" applyAlignment="1">
      <alignment horizontal="center" vertical="center"/>
    </xf>
    <xf numFmtId="168" fontId="86" fillId="26" borderId="10" xfId="73" applyNumberFormat="1" applyFont="1" applyFill="1" applyBorder="1" applyAlignment="1">
      <alignment horizontal="right" vertical="center"/>
    </xf>
    <xf numFmtId="165" fontId="86" fillId="26" borderId="10" xfId="34" applyNumberFormat="1" applyFont="1" applyBorder="1" applyAlignment="1">
      <alignment horizontal="center" vertical="center"/>
    </xf>
    <xf numFmtId="165" fontId="109" fillId="25" borderId="0" xfId="33" applyNumberFormat="1" applyFont="1" applyBorder="1" applyAlignment="1">
      <alignment horizontal="center" vertical="center"/>
    </xf>
    <xf numFmtId="165" fontId="110" fillId="29" borderId="0" xfId="37" applyNumberFormat="1" applyFont="1" applyBorder="1" applyAlignment="1">
      <alignment horizontal="center" vertical="center"/>
    </xf>
    <xf numFmtId="0" fontId="88" fillId="47" borderId="0" xfId="0" applyFont="1" applyFill="1"/>
    <xf numFmtId="0" fontId="88" fillId="47" borderId="0" xfId="0" applyFont="1" applyFill="1" applyAlignment="1">
      <alignment horizontal="center" vertical="center"/>
    </xf>
    <xf numFmtId="166" fontId="88" fillId="47" borderId="0" xfId="73" applyNumberFormat="1" applyFont="1" applyFill="1" applyAlignment="1">
      <alignment horizontal="center" vertical="center"/>
    </xf>
    <xf numFmtId="9" fontId="88" fillId="47" borderId="0" xfId="73" applyNumberFormat="1" applyFont="1" applyFill="1" applyAlignment="1">
      <alignment horizontal="center" vertical="center"/>
    </xf>
    <xf numFmtId="9" fontId="88" fillId="47" borderId="0" xfId="73" applyFont="1" applyFill="1" applyAlignment="1">
      <alignment horizontal="center" vertical="center"/>
    </xf>
    <xf numFmtId="180" fontId="86" fillId="26" borderId="10" xfId="34" applyNumberFormat="1" applyFont="1" applyBorder="1" applyAlignment="1">
      <alignment horizontal="right" vertical="center"/>
    </xf>
    <xf numFmtId="0" fontId="110" fillId="24" borderId="39" xfId="32" applyFont="1" applyBorder="1" applyAlignment="1">
      <alignment horizontal="center" textRotation="90" wrapText="1"/>
    </xf>
    <xf numFmtId="165" fontId="86" fillId="23" borderId="10" xfId="31" applyNumberFormat="1" applyFont="1" applyBorder="1" applyAlignment="1">
      <alignment horizontal="center" vertical="center"/>
    </xf>
    <xf numFmtId="165" fontId="110" fillId="24" borderId="10" xfId="32" applyNumberFormat="1" applyFont="1" applyBorder="1" applyAlignment="1">
      <alignment horizontal="center" vertical="center"/>
    </xf>
    <xf numFmtId="165" fontId="110" fillId="21" borderId="0" xfId="29" applyNumberFormat="1" applyFont="1" applyAlignment="1">
      <alignment horizontal="center" vertical="center"/>
    </xf>
    <xf numFmtId="0" fontId="88" fillId="47" borderId="0" xfId="0" applyFont="1" applyFill="1" applyBorder="1"/>
    <xf numFmtId="0" fontId="88" fillId="47" borderId="0" xfId="34" applyFont="1" applyFill="1" applyBorder="1" applyAlignment="1">
      <alignment horizontal="center" wrapText="1"/>
    </xf>
    <xf numFmtId="1" fontId="88" fillId="47" borderId="0" xfId="31" applyNumberFormat="1" applyFont="1" applyFill="1" applyBorder="1" applyAlignment="1">
      <alignment horizontal="center" vertical="center" wrapText="1"/>
    </xf>
    <xf numFmtId="1" fontId="113" fillId="47" borderId="0" xfId="32" applyNumberFormat="1" applyFont="1" applyFill="1" applyBorder="1" applyAlignment="1">
      <alignment horizontal="center" vertical="center" wrapText="1"/>
    </xf>
    <xf numFmtId="165" fontId="88" fillId="47" borderId="0" xfId="31" applyNumberFormat="1" applyFont="1" applyFill="1" applyBorder="1" applyAlignment="1">
      <alignment horizontal="center" vertical="center" wrapText="1"/>
    </xf>
    <xf numFmtId="0" fontId="113" fillId="47" borderId="0" xfId="32" applyFont="1" applyFill="1" applyBorder="1" applyAlignment="1">
      <alignment horizontal="center" vertical="center" wrapText="1"/>
    </xf>
    <xf numFmtId="165" fontId="114" fillId="47" borderId="0" xfId="31" applyNumberFormat="1" applyFont="1" applyFill="1" applyBorder="1" applyAlignment="1">
      <alignment horizontal="center" vertical="center" wrapText="1"/>
    </xf>
    <xf numFmtId="0" fontId="88" fillId="47" borderId="0" xfId="31" applyFont="1" applyFill="1" applyBorder="1" applyAlignment="1">
      <alignment horizontal="center" vertical="center" wrapText="1"/>
    </xf>
    <xf numFmtId="1" fontId="85" fillId="0" borderId="0" xfId="0" applyNumberFormat="1" applyFont="1" applyAlignment="1">
      <alignment horizontal="right"/>
    </xf>
    <xf numFmtId="2" fontId="85" fillId="0" borderId="0" xfId="0" applyNumberFormat="1" applyFont="1" applyAlignment="1">
      <alignment horizontal="right"/>
    </xf>
    <xf numFmtId="165" fontId="85" fillId="0" borderId="0" xfId="0" applyNumberFormat="1" applyFont="1" applyAlignment="1">
      <alignment horizontal="right"/>
    </xf>
    <xf numFmtId="0" fontId="86" fillId="0" borderId="0" xfId="0" applyFont="1"/>
    <xf numFmtId="0" fontId="87" fillId="0" borderId="0" xfId="0" applyFont="1" applyAlignment="1">
      <alignment horizontal="center" vertical="center" wrapText="1"/>
    </xf>
    <xf numFmtId="0" fontId="98" fillId="0" borderId="41" xfId="0" applyFont="1" applyFill="1" applyBorder="1" applyAlignment="1">
      <alignment horizontal="center"/>
    </xf>
    <xf numFmtId="0" fontId="115" fillId="0" borderId="0" xfId="0" applyFont="1"/>
    <xf numFmtId="0" fontId="115" fillId="0" borderId="0" xfId="71" applyFont="1"/>
    <xf numFmtId="0" fontId="115" fillId="0" borderId="0" xfId="71" applyFont="1" applyFill="1"/>
    <xf numFmtId="0" fontId="91" fillId="48" borderId="0" xfId="0" applyFont="1" applyFill="1" applyBorder="1" applyAlignment="1">
      <alignment horizontal="left" vertical="center" wrapText="1" indent="1"/>
    </xf>
    <xf numFmtId="0" fontId="90" fillId="48" borderId="0" xfId="0" applyFont="1" applyFill="1" applyBorder="1" applyAlignment="1">
      <alignment horizontal="left" indent="1"/>
    </xf>
    <xf numFmtId="0" fontId="79" fillId="0" borderId="0" xfId="286" applyFill="1" applyBorder="1" applyAlignment="1" applyProtection="1">
      <alignment horizontal="left" vertical="center" wrapText="1" indent="1"/>
    </xf>
    <xf numFmtId="0" fontId="91" fillId="48" borderId="0" xfId="0" applyFont="1" applyFill="1" applyBorder="1" applyAlignment="1">
      <alignment horizontal="left" indent="1"/>
    </xf>
    <xf numFmtId="0" fontId="96" fillId="0" borderId="0" xfId="0" applyFont="1" applyAlignment="1">
      <alignment horizontal="left" indent="1"/>
    </xf>
    <xf numFmtId="0" fontId="98" fillId="48" borderId="18" xfId="3" applyFont="1" applyFill="1" applyBorder="1" applyAlignment="1">
      <alignment horizontal="left" indent="1"/>
    </xf>
    <xf numFmtId="0" fontId="111" fillId="48" borderId="0" xfId="3" applyFont="1" applyFill="1" applyBorder="1" applyAlignment="1">
      <alignment horizontal="left" indent="1"/>
    </xf>
    <xf numFmtId="0" fontId="86" fillId="0" borderId="0" xfId="0" applyFont="1" applyAlignment="1">
      <alignment horizontal="left" indent="1"/>
    </xf>
    <xf numFmtId="0" fontId="87" fillId="0" borderId="0" xfId="0" applyFont="1" applyAlignment="1">
      <alignment horizontal="left" indent="1"/>
    </xf>
    <xf numFmtId="0" fontId="87" fillId="0" borderId="0" xfId="0" applyFont="1" applyAlignment="1">
      <alignment horizontal="left" vertical="center" indent="1"/>
    </xf>
    <xf numFmtId="0" fontId="91" fillId="0" borderId="20" xfId="0" applyFont="1" applyFill="1" applyBorder="1" applyAlignment="1">
      <alignment horizontal="left" vertical="top" wrapText="1" indent="1"/>
    </xf>
    <xf numFmtId="0" fontId="91" fillId="67" borderId="20" xfId="0" applyFont="1" applyFill="1" applyBorder="1" applyAlignment="1">
      <alignment horizontal="left" vertical="top" wrapText="1" indent="1"/>
    </xf>
    <xf numFmtId="0" fontId="91" fillId="68" borderId="20" xfId="0" applyFont="1" applyFill="1" applyBorder="1" applyAlignment="1">
      <alignment horizontal="left" vertical="top" wrapText="1" indent="1"/>
    </xf>
    <xf numFmtId="0" fontId="86" fillId="0" borderId="0" xfId="0" applyFont="1" applyFill="1" applyAlignment="1">
      <alignment horizontal="center" textRotation="90" wrapText="1"/>
    </xf>
    <xf numFmtId="0" fontId="86" fillId="0" borderId="0" xfId="0" applyFont="1" applyFill="1" applyAlignment="1">
      <alignment horizontal="left" indent="1"/>
    </xf>
    <xf numFmtId="0" fontId="86" fillId="0" borderId="0" xfId="0" applyFont="1" applyFill="1"/>
    <xf numFmtId="0" fontId="79" fillId="0" borderId="20" xfId="286" applyFill="1" applyBorder="1" applyAlignment="1" applyProtection="1">
      <alignment horizontal="left" vertical="top" wrapText="1" indent="1"/>
    </xf>
    <xf numFmtId="0" fontId="79" fillId="48" borderId="0" xfId="286" applyFill="1" applyAlignment="1" applyProtection="1">
      <alignment horizontal="left" indent="1"/>
    </xf>
    <xf numFmtId="165" fontId="26" fillId="73" borderId="17" xfId="0" applyNumberFormat="1" applyFont="1" applyFill="1" applyBorder="1" applyAlignment="1">
      <alignment horizontal="center" vertical="center"/>
    </xf>
    <xf numFmtId="165" fontId="26" fillId="67" borderId="17" xfId="0" applyNumberFormat="1" applyFont="1" applyFill="1" applyBorder="1" applyAlignment="1">
      <alignment horizontal="center" vertical="center"/>
    </xf>
    <xf numFmtId="165" fontId="26" fillId="74" borderId="17" xfId="0" applyNumberFormat="1" applyFont="1" applyFill="1" applyBorder="1" applyAlignment="1">
      <alignment horizontal="center" vertical="center"/>
    </xf>
    <xf numFmtId="165" fontId="26" fillId="73" borderId="46" xfId="0" applyNumberFormat="1" applyFont="1" applyFill="1" applyBorder="1" applyAlignment="1">
      <alignment horizontal="center" vertical="center"/>
    </xf>
    <xf numFmtId="165" fontId="26" fillId="74" borderId="44" xfId="0" applyNumberFormat="1" applyFont="1" applyFill="1" applyBorder="1" applyAlignment="1">
      <alignment horizontal="center" vertical="center"/>
    </xf>
    <xf numFmtId="165" fontId="26" fillId="75" borderId="16" xfId="0" applyNumberFormat="1" applyFont="1" applyFill="1" applyBorder="1" applyAlignment="1">
      <alignment horizontal="center" vertical="center"/>
    </xf>
    <xf numFmtId="165" fontId="26" fillId="49" borderId="48" xfId="0" applyNumberFormat="1" applyFont="1" applyFill="1" applyBorder="1" applyAlignment="1">
      <alignment horizontal="center" vertical="center"/>
    </xf>
    <xf numFmtId="165" fontId="26" fillId="49" borderId="49" xfId="0" applyNumberFormat="1" applyFont="1" applyFill="1" applyBorder="1" applyAlignment="1">
      <alignment horizontal="center" vertical="center"/>
    </xf>
    <xf numFmtId="0" fontId="87" fillId="0" borderId="0" xfId="0" applyFont="1" applyFill="1" applyAlignment="1">
      <alignment horizontal="center" vertical="center" wrapText="1"/>
    </xf>
    <xf numFmtId="0" fontId="85" fillId="48" borderId="0" xfId="0" applyFont="1" applyFill="1" applyAlignment="1">
      <alignment horizontal="center" vertical="center"/>
    </xf>
    <xf numFmtId="1" fontId="85" fillId="0" borderId="0" xfId="0" applyNumberFormat="1" applyFont="1" applyAlignment="1">
      <alignment horizontal="center" vertical="center"/>
    </xf>
    <xf numFmtId="0" fontId="85" fillId="48" borderId="0" xfId="0" applyFont="1" applyFill="1" applyAlignment="1">
      <alignment horizontal="center"/>
    </xf>
    <xf numFmtId="49" fontId="85" fillId="0" borderId="0" xfId="0" applyNumberFormat="1" applyFont="1" applyAlignment="1">
      <alignment horizontal="center"/>
    </xf>
    <xf numFmtId="14" fontId="85" fillId="0" borderId="0" xfId="0" applyNumberFormat="1" applyFont="1" applyAlignment="1">
      <alignment horizontal="center"/>
    </xf>
    <xf numFmtId="0" fontId="85" fillId="0" borderId="0" xfId="0" applyNumberFormat="1" applyFont="1" applyAlignment="1">
      <alignment horizontal="center"/>
    </xf>
    <xf numFmtId="165" fontId="26" fillId="73" borderId="47" xfId="0" applyNumberFormat="1" applyFont="1" applyFill="1" applyBorder="1" applyAlignment="1">
      <alignment horizontal="center" vertical="center"/>
    </xf>
    <xf numFmtId="0" fontId="0" fillId="0" borderId="0" xfId="0" applyAlignment="1">
      <alignment textRotation="90"/>
    </xf>
    <xf numFmtId="2" fontId="0" fillId="0" borderId="0" xfId="0" applyNumberFormat="1"/>
    <xf numFmtId="165" fontId="0" fillId="0" borderId="0" xfId="0" applyNumberFormat="1"/>
    <xf numFmtId="0" fontId="85" fillId="0" borderId="0" xfId="0" applyFont="1" applyFill="1" applyAlignment="1">
      <alignment horizontal="center"/>
    </xf>
    <xf numFmtId="0" fontId="87" fillId="48" borderId="0" xfId="0" applyFont="1" applyFill="1" applyAlignment="1">
      <alignment horizontal="center"/>
    </xf>
    <xf numFmtId="2" fontId="0" fillId="48" borderId="0" xfId="0" applyNumberFormat="1" applyFill="1"/>
    <xf numFmtId="0" fontId="86" fillId="69" borderId="0" xfId="0" applyFont="1" applyFill="1" applyAlignment="1"/>
    <xf numFmtId="165" fontId="86" fillId="11" borderId="14" xfId="19" applyNumberFormat="1" applyFont="1" applyBorder="1" applyAlignment="1">
      <alignment horizontal="center" vertical="center"/>
    </xf>
    <xf numFmtId="10" fontId="86" fillId="10" borderId="51" xfId="18" applyNumberFormat="1" applyFont="1" applyBorder="1" applyAlignment="1">
      <alignment horizontal="center" vertical="center"/>
    </xf>
    <xf numFmtId="165" fontId="109" fillId="12" borderId="50" xfId="20" applyNumberFormat="1" applyFont="1" applyBorder="1" applyAlignment="1">
      <alignment horizontal="center" vertical="center"/>
    </xf>
    <xf numFmtId="165" fontId="109" fillId="12" borderId="10" xfId="20" applyNumberFormat="1" applyFont="1" applyBorder="1" applyAlignment="1">
      <alignment horizontal="center" vertical="center"/>
    </xf>
    <xf numFmtId="165" fontId="86" fillId="27" borderId="14" xfId="35" applyNumberFormat="1" applyFont="1" applyBorder="1" applyAlignment="1">
      <alignment horizontal="center" vertical="center"/>
    </xf>
    <xf numFmtId="0" fontId="85" fillId="48" borderId="0" xfId="0" applyNumberFormat="1" applyFont="1" applyFill="1" applyAlignment="1">
      <alignment horizontal="center"/>
    </xf>
    <xf numFmtId="0" fontId="110" fillId="24" borderId="40" xfId="32" applyFont="1" applyBorder="1" applyAlignment="1">
      <alignment horizontal="center" textRotation="90" wrapText="1"/>
    </xf>
    <xf numFmtId="165" fontId="110" fillId="24" borderId="0" xfId="32" applyNumberFormat="1" applyFont="1" applyBorder="1" applyAlignment="1">
      <alignment horizontal="center" vertical="center"/>
    </xf>
    <xf numFmtId="0" fontId="100" fillId="0" borderId="19" xfId="3" applyFont="1" applyFill="1" applyBorder="1" applyAlignment="1">
      <alignment horizontal="center" textRotation="90" wrapText="1"/>
    </xf>
    <xf numFmtId="0" fontId="85" fillId="0" borderId="0" xfId="0" applyNumberFormat="1" applyFont="1" applyFill="1" applyAlignment="1">
      <alignment horizontal="center"/>
    </xf>
    <xf numFmtId="0" fontId="98" fillId="0" borderId="52" xfId="0" applyFont="1" applyFill="1" applyBorder="1" applyAlignment="1">
      <alignment horizontal="center"/>
    </xf>
    <xf numFmtId="0" fontId="118" fillId="77" borderId="0" xfId="0" applyFont="1" applyFill="1" applyBorder="1"/>
    <xf numFmtId="0" fontId="0" fillId="0" borderId="0" xfId="0" applyAlignment="1">
      <alignment horizontal="left" vertical="top"/>
    </xf>
    <xf numFmtId="1" fontId="85" fillId="0" borderId="0" xfId="0" applyNumberFormat="1" applyFont="1" applyAlignment="1">
      <alignment horizontal="center"/>
    </xf>
    <xf numFmtId="0" fontId="112" fillId="69" borderId="0" xfId="0" applyFont="1" applyFill="1" applyAlignment="1"/>
    <xf numFmtId="0" fontId="119" fillId="48" borderId="0" xfId="0" applyFont="1" applyFill="1"/>
    <xf numFmtId="0" fontId="112" fillId="0" borderId="0" xfId="0" applyFont="1" applyFill="1" applyAlignment="1">
      <alignment horizontal="center" textRotation="90" wrapText="1"/>
    </xf>
    <xf numFmtId="0" fontId="119" fillId="48" borderId="0" xfId="0" applyFont="1" applyFill="1" applyAlignment="1">
      <alignment horizontal="center" textRotation="90" wrapText="1"/>
    </xf>
    <xf numFmtId="0" fontId="119" fillId="0" borderId="0" xfId="0" applyFont="1"/>
    <xf numFmtId="0" fontId="119" fillId="0" borderId="20" xfId="0" applyFont="1" applyBorder="1" applyAlignment="1">
      <alignment horizontal="center"/>
    </xf>
    <xf numFmtId="0" fontId="119" fillId="0" borderId="20" xfId="0" applyFont="1" applyBorder="1"/>
    <xf numFmtId="2" fontId="119" fillId="0" borderId="20" xfId="0" applyNumberFormat="1" applyFont="1" applyBorder="1"/>
    <xf numFmtId="165" fontId="119" fillId="0" borderId="20" xfId="0" applyNumberFormat="1" applyFont="1" applyBorder="1"/>
    <xf numFmtId="165" fontId="115" fillId="48" borderId="0" xfId="0" applyNumberFormat="1" applyFont="1" applyFill="1" applyAlignment="1">
      <alignment horizontal="center"/>
    </xf>
    <xf numFmtId="9" fontId="86" fillId="48" borderId="0" xfId="73" applyFont="1" applyFill="1"/>
    <xf numFmtId="2" fontId="86" fillId="48" borderId="0" xfId="0" applyNumberFormat="1" applyFont="1" applyFill="1"/>
    <xf numFmtId="0" fontId="14" fillId="48" borderId="0" xfId="0" applyFont="1" applyFill="1" applyBorder="1"/>
    <xf numFmtId="0" fontId="120" fillId="48" borderId="0" xfId="20" applyFont="1" applyFill="1" applyBorder="1"/>
    <xf numFmtId="0" fontId="119" fillId="66" borderId="0" xfId="0" applyFont="1" applyFill="1"/>
    <xf numFmtId="0" fontId="0" fillId="66" borderId="0" xfId="0" applyFill="1" applyAlignment="1">
      <alignment textRotation="90"/>
    </xf>
    <xf numFmtId="0" fontId="119" fillId="66" borderId="20" xfId="0" applyFont="1" applyFill="1" applyBorder="1"/>
    <xf numFmtId="9" fontId="119" fillId="66" borderId="20" xfId="73" applyFont="1" applyFill="1" applyBorder="1"/>
    <xf numFmtId="180" fontId="86" fillId="26" borderId="10" xfId="34" applyNumberFormat="1" applyFont="1" applyBorder="1" applyAlignment="1">
      <alignment horizontal="center" vertical="center"/>
    </xf>
    <xf numFmtId="0" fontId="0" fillId="48" borderId="0" xfId="0" applyFill="1" applyAlignment="1">
      <alignment horizontal="left"/>
    </xf>
    <xf numFmtId="0" fontId="82" fillId="48" borderId="0" xfId="0" applyFont="1" applyFill="1" applyAlignment="1">
      <alignment horizontal="left" vertical="top"/>
    </xf>
    <xf numFmtId="165" fontId="109" fillId="12" borderId="53" xfId="20" applyNumberFormat="1" applyFont="1" applyBorder="1" applyAlignment="1">
      <alignment horizontal="center" vertical="center"/>
    </xf>
    <xf numFmtId="165" fontId="109" fillId="12" borderId="54" xfId="20" applyNumberFormat="1" applyFont="1" applyBorder="1" applyAlignment="1">
      <alignment horizontal="center" vertical="center"/>
    </xf>
    <xf numFmtId="9" fontId="0" fillId="0" borderId="0" xfId="73" applyFont="1"/>
    <xf numFmtId="165" fontId="0" fillId="66" borderId="0" xfId="0" applyNumberFormat="1" applyFill="1"/>
    <xf numFmtId="165" fontId="0" fillId="75" borderId="0" xfId="0" applyNumberFormat="1" applyFill="1"/>
    <xf numFmtId="0" fontId="0" fillId="76" borderId="0" xfId="0" applyFill="1"/>
    <xf numFmtId="0" fontId="121" fillId="48" borderId="0" xfId="3" applyFont="1" applyFill="1" applyBorder="1" applyAlignment="1">
      <alignment horizontal="center" textRotation="90" wrapText="1"/>
    </xf>
    <xf numFmtId="0" fontId="121" fillId="48" borderId="0" xfId="3" applyFont="1" applyFill="1" applyBorder="1" applyAlignment="1">
      <alignment horizontal="center" textRotation="90"/>
    </xf>
    <xf numFmtId="0" fontId="121" fillId="66" borderId="0" xfId="3" applyFont="1" applyFill="1" applyBorder="1" applyAlignment="1">
      <alignment horizontal="center" textRotation="90" wrapText="1"/>
    </xf>
    <xf numFmtId="0" fontId="1" fillId="0" borderId="0" xfId="0" applyFont="1"/>
    <xf numFmtId="0" fontId="121" fillId="76" borderId="0" xfId="3" applyFont="1" applyFill="1" applyBorder="1" applyAlignment="1">
      <alignment horizontal="center" textRotation="90" wrapText="1"/>
    </xf>
    <xf numFmtId="0" fontId="121" fillId="75" borderId="0" xfId="3" applyFont="1" applyFill="1" applyBorder="1" applyAlignment="1">
      <alignment horizontal="center" textRotation="90" wrapText="1"/>
    </xf>
    <xf numFmtId="1" fontId="0" fillId="0" borderId="0" xfId="73" applyNumberFormat="1" applyFont="1"/>
    <xf numFmtId="0" fontId="0" fillId="48" borderId="0" xfId="0" applyFill="1" applyAlignment="1">
      <alignment wrapText="1"/>
    </xf>
    <xf numFmtId="0" fontId="0" fillId="48" borderId="0" xfId="0" applyFill="1" applyAlignment="1">
      <alignment horizontal="center"/>
    </xf>
    <xf numFmtId="0" fontId="122" fillId="48" borderId="0" xfId="3" applyFont="1" applyFill="1" applyBorder="1" applyAlignment="1">
      <alignment horizontal="center" textRotation="90"/>
    </xf>
    <xf numFmtId="0" fontId="123" fillId="48" borderId="0" xfId="3" applyFont="1" applyFill="1" applyBorder="1" applyAlignment="1">
      <alignment horizontal="center" textRotation="90" wrapText="1"/>
    </xf>
    <xf numFmtId="0" fontId="124" fillId="48" borderId="0" xfId="3" applyFont="1" applyFill="1" applyBorder="1" applyAlignment="1">
      <alignment horizontal="center" textRotation="90" wrapText="1"/>
    </xf>
    <xf numFmtId="0" fontId="124" fillId="48" borderId="0" xfId="3" applyFont="1" applyFill="1" applyBorder="1" applyAlignment="1">
      <alignment horizontal="left" textRotation="90" wrapText="1"/>
    </xf>
    <xf numFmtId="0" fontId="111" fillId="48" borderId="0" xfId="3" applyFont="1" applyFill="1" applyBorder="1" applyAlignment="1">
      <alignment horizontal="left"/>
    </xf>
    <xf numFmtId="0" fontId="86" fillId="48" borderId="0" xfId="0" applyFont="1" applyFill="1" applyAlignment="1">
      <alignment horizontal="left"/>
    </xf>
    <xf numFmtId="0" fontId="111" fillId="48" borderId="0" xfId="3" applyFont="1" applyFill="1" applyBorder="1" applyAlignment="1">
      <alignment horizontal="center"/>
    </xf>
    <xf numFmtId="2" fontId="86" fillId="48" borderId="0" xfId="0" applyNumberFormat="1" applyFont="1" applyFill="1" applyAlignment="1">
      <alignment horizontal="center"/>
    </xf>
    <xf numFmtId="9" fontId="0" fillId="48" borderId="0" xfId="0" applyNumberFormat="1" applyFill="1" applyAlignment="1">
      <alignment horizontal="center"/>
    </xf>
    <xf numFmtId="0" fontId="0" fillId="75" borderId="0" xfId="0" applyFill="1" applyAlignment="1">
      <alignment textRotation="90"/>
    </xf>
    <xf numFmtId="0" fontId="0" fillId="75" borderId="0" xfId="0" applyFill="1"/>
    <xf numFmtId="9" fontId="0" fillId="75" borderId="0" xfId="73" applyFont="1" applyFill="1"/>
    <xf numFmtId="0" fontId="86" fillId="75" borderId="0" xfId="0" applyFont="1" applyFill="1" applyAlignment="1">
      <alignment horizontal="left" indent="1"/>
    </xf>
    <xf numFmtId="0" fontId="110" fillId="28" borderId="38" xfId="36" applyFont="1" applyBorder="1" applyAlignment="1">
      <alignment horizontal="center" textRotation="90" wrapText="1"/>
    </xf>
    <xf numFmtId="0" fontId="91" fillId="0" borderId="20" xfId="0" applyFont="1" applyFill="1" applyBorder="1" applyAlignment="1">
      <alignment vertical="top" wrapText="1"/>
    </xf>
    <xf numFmtId="0" fontId="91" fillId="0" borderId="15" xfId="0" applyFont="1" applyFill="1" applyBorder="1" applyAlignment="1">
      <alignment vertical="top" wrapText="1"/>
    </xf>
    <xf numFmtId="0" fontId="91" fillId="0" borderId="0" xfId="0" applyFont="1" applyFill="1" applyBorder="1" applyAlignment="1">
      <alignment vertical="top" wrapText="1"/>
    </xf>
    <xf numFmtId="0" fontId="79" fillId="0" borderId="20" xfId="286" applyFill="1" applyBorder="1" applyAlignment="1" applyProtection="1">
      <alignment vertical="top" wrapText="1"/>
    </xf>
    <xf numFmtId="0" fontId="91" fillId="67" borderId="20" xfId="0" applyFont="1" applyFill="1" applyBorder="1" applyAlignment="1">
      <alignment vertical="top" wrapText="1"/>
    </xf>
    <xf numFmtId="0" fontId="91" fillId="68" borderId="20" xfId="0" applyFont="1" applyFill="1" applyBorder="1" applyAlignment="1">
      <alignment vertical="top" wrapText="1"/>
    </xf>
    <xf numFmtId="0" fontId="86" fillId="0" borderId="20" xfId="0" applyFont="1" applyFill="1" applyBorder="1" applyAlignment="1">
      <alignment vertical="top" wrapText="1"/>
    </xf>
    <xf numFmtId="168" fontId="88" fillId="47" borderId="0" xfId="73" applyNumberFormat="1" applyFont="1" applyFill="1" applyAlignment="1">
      <alignment horizontal="center" vertical="center"/>
    </xf>
    <xf numFmtId="165" fontId="1" fillId="22" borderId="10" xfId="30" applyNumberFormat="1" applyBorder="1" applyAlignment="1">
      <alignment horizontal="right" vertical="center"/>
    </xf>
    <xf numFmtId="1" fontId="88" fillId="47" borderId="0" xfId="73" applyNumberFormat="1" applyFont="1" applyFill="1" applyBorder="1" applyAlignment="1">
      <alignment horizontal="center" vertical="center" wrapText="1"/>
    </xf>
    <xf numFmtId="165" fontId="1" fillId="27" borderId="10" xfId="35" applyNumberFormat="1" applyBorder="1" applyAlignment="1">
      <alignment horizontal="center" vertical="center"/>
    </xf>
    <xf numFmtId="0" fontId="0" fillId="48" borderId="0" xfId="0" applyFill="1" applyBorder="1" applyAlignment="1"/>
    <xf numFmtId="0" fontId="86" fillId="48" borderId="0" xfId="0" applyFont="1" applyFill="1" applyBorder="1" applyAlignment="1"/>
    <xf numFmtId="0" fontId="112" fillId="48" borderId="0" xfId="0" applyFont="1" applyFill="1" applyBorder="1" applyAlignment="1"/>
    <xf numFmtId="0" fontId="25" fillId="48" borderId="0" xfId="68" applyFill="1" applyBorder="1" applyAlignment="1"/>
    <xf numFmtId="2" fontId="85" fillId="0" borderId="0" xfId="0" applyNumberFormat="1" applyFont="1" applyAlignment="1">
      <alignment horizontal="center"/>
    </xf>
    <xf numFmtId="0" fontId="125" fillId="47" borderId="0" xfId="0" applyFont="1" applyFill="1" applyBorder="1" applyAlignment="1">
      <alignment horizontal="center" wrapText="1"/>
    </xf>
    <xf numFmtId="0" fontId="18" fillId="48" borderId="0" xfId="0" applyFont="1" applyFill="1" applyBorder="1" applyAlignment="1">
      <alignment horizontal="left" vertical="center" wrapText="1" indent="1"/>
    </xf>
    <xf numFmtId="0" fontId="94" fillId="48" borderId="20" xfId="0" applyFont="1" applyFill="1" applyBorder="1" applyAlignment="1">
      <alignment horizontal="left" wrapText="1" indent="1"/>
    </xf>
    <xf numFmtId="0" fontId="92" fillId="47" borderId="55" xfId="0" applyFont="1" applyFill="1" applyBorder="1" applyAlignment="1">
      <alignment vertical="center" wrapText="1"/>
    </xf>
    <xf numFmtId="0" fontId="91" fillId="66" borderId="56" xfId="0" applyFont="1" applyFill="1" applyBorder="1" applyAlignment="1">
      <alignment horizontal="left" vertical="top" wrapText="1" indent="1"/>
    </xf>
    <xf numFmtId="0" fontId="91" fillId="0" borderId="56" xfId="0" applyFont="1" applyFill="1" applyBorder="1" applyAlignment="1">
      <alignment horizontal="left" vertical="top" wrapText="1" indent="1"/>
    </xf>
    <xf numFmtId="0" fontId="91" fillId="0" borderId="20" xfId="0" applyFont="1" applyBorder="1" applyAlignment="1">
      <alignment horizontal="left" vertical="top" wrapText="1" indent="1"/>
    </xf>
    <xf numFmtId="0" fontId="126" fillId="0" borderId="20" xfId="0" applyFont="1" applyFill="1" applyBorder="1" applyAlignment="1">
      <alignment horizontal="left" vertical="top" wrapText="1" indent="1"/>
    </xf>
    <xf numFmtId="0" fontId="86" fillId="0" borderId="20" xfId="0" applyFont="1" applyFill="1" applyBorder="1" applyAlignment="1">
      <alignment horizontal="left" vertical="top" wrapText="1" indent="1"/>
    </xf>
    <xf numFmtId="0" fontId="91" fillId="66" borderId="56" xfId="0" applyFont="1" applyFill="1" applyBorder="1" applyAlignment="1">
      <alignment vertical="top" wrapText="1"/>
    </xf>
    <xf numFmtId="0" fontId="91" fillId="0" borderId="20" xfId="0" applyFont="1" applyFill="1" applyBorder="1" applyAlignment="1">
      <alignment horizontal="center" vertical="top" wrapText="1"/>
    </xf>
    <xf numFmtId="0" fontId="0" fillId="0" borderId="0" xfId="0" applyFill="1" applyAlignment="1">
      <alignment horizontal="left" vertical="top"/>
    </xf>
    <xf numFmtId="0" fontId="18" fillId="0" borderId="20" xfId="0" applyFont="1" applyFill="1" applyBorder="1" applyAlignment="1">
      <alignment vertical="top" wrapText="1"/>
    </xf>
    <xf numFmtId="0" fontId="98" fillId="48" borderId="0" xfId="3" applyFont="1" applyFill="1" applyBorder="1" applyAlignment="1">
      <alignment horizontal="left" indent="1"/>
    </xf>
    <xf numFmtId="0" fontId="98" fillId="48" borderId="0" xfId="3" applyFont="1" applyFill="1" applyBorder="1"/>
    <xf numFmtId="0" fontId="86" fillId="11" borderId="57" xfId="19" applyFont="1" applyBorder="1" applyAlignment="1">
      <alignment horizontal="center" textRotation="90" wrapText="1"/>
    </xf>
    <xf numFmtId="0" fontId="86" fillId="11" borderId="58" xfId="19" applyFont="1" applyBorder="1" applyAlignment="1">
      <alignment horizontal="center" textRotation="90" wrapText="1"/>
    </xf>
    <xf numFmtId="0" fontId="86" fillId="10" borderId="57" xfId="18" applyFont="1" applyBorder="1" applyAlignment="1">
      <alignment horizontal="center" textRotation="90" wrapText="1"/>
    </xf>
    <xf numFmtId="0" fontId="86" fillId="10" borderId="58" xfId="18" applyFont="1" applyBorder="1" applyAlignment="1">
      <alignment horizontal="center" textRotation="90" wrapText="1"/>
    </xf>
    <xf numFmtId="0" fontId="110" fillId="12" borderId="58" xfId="20" applyFont="1" applyBorder="1" applyAlignment="1">
      <alignment horizontal="center" textRotation="90" wrapText="1"/>
    </xf>
    <xf numFmtId="0" fontId="110" fillId="9" borderId="58" xfId="17" applyFont="1" applyBorder="1" applyAlignment="1">
      <alignment horizontal="center" textRotation="90" wrapText="1"/>
    </xf>
    <xf numFmtId="0" fontId="86" fillId="27" borderId="58" xfId="35" applyFont="1" applyBorder="1" applyAlignment="1">
      <alignment horizontal="center" textRotation="90" wrapText="1"/>
    </xf>
    <xf numFmtId="0" fontId="86" fillId="26" borderId="58" xfId="34" applyFont="1" applyBorder="1" applyAlignment="1">
      <alignment horizontal="center" textRotation="90" wrapText="1"/>
    </xf>
    <xf numFmtId="0" fontId="86" fillId="27" borderId="57" xfId="35" applyFont="1" applyBorder="1" applyAlignment="1">
      <alignment horizontal="center" textRotation="90" wrapText="1"/>
    </xf>
    <xf numFmtId="0" fontId="109" fillId="28" borderId="57" xfId="36" applyFont="1" applyBorder="1" applyAlignment="1">
      <alignment horizontal="center" textRotation="90" wrapText="1"/>
    </xf>
    <xf numFmtId="0" fontId="110" fillId="29" borderId="57" xfId="37" applyFont="1" applyBorder="1" applyAlignment="1">
      <alignment horizontal="center" textRotation="90" wrapText="1"/>
    </xf>
    <xf numFmtId="0" fontId="109" fillId="25" borderId="57" xfId="33" applyFont="1" applyBorder="1" applyAlignment="1">
      <alignment horizontal="center" textRotation="90" wrapText="1"/>
    </xf>
    <xf numFmtId="0" fontId="109" fillId="25" borderId="59" xfId="33" applyFont="1" applyBorder="1" applyAlignment="1">
      <alignment horizontal="center" textRotation="90" wrapText="1"/>
    </xf>
    <xf numFmtId="0" fontId="110" fillId="29" borderId="59" xfId="37" applyFont="1" applyBorder="1" applyAlignment="1">
      <alignment horizontal="center" textRotation="90" wrapText="1"/>
    </xf>
    <xf numFmtId="0" fontId="86" fillId="23" borderId="58" xfId="31" applyFont="1" applyBorder="1" applyAlignment="1">
      <alignment horizontal="center" textRotation="90" wrapText="1"/>
    </xf>
    <xf numFmtId="0" fontId="110" fillId="24" borderId="58" xfId="32" applyFont="1" applyBorder="1" applyAlignment="1">
      <alignment horizontal="center" textRotation="90" wrapText="1"/>
    </xf>
    <xf numFmtId="0" fontId="110" fillId="24" borderId="59" xfId="32" applyFont="1" applyBorder="1" applyAlignment="1">
      <alignment horizontal="center" textRotation="90" wrapText="1"/>
    </xf>
    <xf numFmtId="0" fontId="110" fillId="21" borderId="59" xfId="29" applyFont="1" applyBorder="1" applyAlignment="1">
      <alignment horizontal="center" textRotation="90" wrapText="1"/>
    </xf>
    <xf numFmtId="0" fontId="0" fillId="22" borderId="58" xfId="30" applyFont="1" applyBorder="1" applyAlignment="1">
      <alignment horizontal="center" textRotation="90" wrapText="1"/>
    </xf>
    <xf numFmtId="0" fontId="86" fillId="26" borderId="60" xfId="34" applyFont="1" applyBorder="1" applyAlignment="1">
      <alignment horizontal="center" textRotation="90" wrapText="1"/>
    </xf>
    <xf numFmtId="165" fontId="86" fillId="26" borderId="14" xfId="34" applyNumberFormat="1" applyFont="1" applyBorder="1" applyAlignment="1">
      <alignment horizontal="center" vertical="center"/>
    </xf>
    <xf numFmtId="165" fontId="1" fillId="48" borderId="0" xfId="19" applyNumberFormat="1" applyFill="1" applyBorder="1"/>
    <xf numFmtId="0" fontId="119" fillId="0" borderId="61" xfId="0" applyFont="1" applyBorder="1" applyAlignment="1">
      <alignment horizontal="center"/>
    </xf>
    <xf numFmtId="0" fontId="18" fillId="0" borderId="56" xfId="0" applyFont="1" applyFill="1" applyBorder="1" applyAlignment="1">
      <alignment horizontal="left" vertical="top" wrapText="1" indent="1"/>
    </xf>
    <xf numFmtId="0" fontId="18" fillId="48" borderId="62" xfId="0" applyFont="1" applyFill="1" applyBorder="1" applyAlignment="1">
      <alignment horizontal="left" vertical="center" wrapText="1" indent="1"/>
    </xf>
    <xf numFmtId="0" fontId="0" fillId="48" borderId="0" xfId="0" applyFill="1" applyAlignment="1">
      <alignment vertical="top"/>
    </xf>
    <xf numFmtId="0" fontId="18" fillId="48" borderId="15" xfId="0" applyFont="1" applyFill="1" applyBorder="1" applyAlignment="1">
      <alignment horizontal="left" vertical="center" wrapText="1"/>
    </xf>
    <xf numFmtId="0" fontId="97" fillId="0" borderId="0" xfId="286" applyFont="1" applyAlignment="1" applyProtection="1">
      <alignment horizontal="left" indent="1"/>
    </xf>
    <xf numFmtId="0" fontId="18" fillId="48" borderId="0" xfId="0" applyFont="1" applyFill="1" applyBorder="1" applyAlignment="1">
      <alignment horizontal="left" vertical="top" wrapText="1"/>
    </xf>
    <xf numFmtId="0" fontId="18" fillId="48" borderId="56" xfId="0" applyFont="1" applyFill="1" applyBorder="1" applyAlignment="1">
      <alignment horizontal="left" vertical="center" wrapText="1"/>
    </xf>
    <xf numFmtId="0" fontId="98" fillId="47" borderId="55" xfId="0" applyFont="1" applyFill="1" applyBorder="1" applyAlignment="1">
      <alignment horizontal="center" vertical="center" wrapText="1"/>
    </xf>
    <xf numFmtId="0" fontId="25" fillId="69" borderId="0" xfId="68" applyFill="1" applyBorder="1" applyAlignment="1">
      <alignment horizontal="center"/>
    </xf>
    <xf numFmtId="0" fontId="112" fillId="70" borderId="0" xfId="0" applyFont="1" applyFill="1" applyBorder="1" applyAlignment="1">
      <alignment horizontal="center"/>
    </xf>
    <xf numFmtId="0" fontId="0" fillId="71" borderId="0" xfId="0" applyFill="1" applyBorder="1" applyAlignment="1">
      <alignment horizontal="center"/>
    </xf>
    <xf numFmtId="0" fontId="86" fillId="72" borderId="0" xfId="0" applyFont="1" applyFill="1" applyBorder="1" applyAlignment="1">
      <alignment horizontal="center"/>
    </xf>
    <xf numFmtId="0" fontId="86" fillId="69" borderId="0" xfId="0" applyFont="1" applyFill="1" applyAlignment="1">
      <alignment horizontal="center"/>
    </xf>
    <xf numFmtId="0" fontId="86" fillId="69" borderId="55" xfId="0" applyFont="1" applyFill="1" applyBorder="1" applyAlignment="1">
      <alignment horizontal="center"/>
    </xf>
    <xf numFmtId="0" fontId="86" fillId="69" borderId="28" xfId="0" applyFont="1" applyFill="1" applyBorder="1" applyAlignment="1">
      <alignment horizontal="center"/>
    </xf>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FFFF99"/>
      <color rgb="FFF1F4F9"/>
      <color rgb="FFFAA4EA"/>
      <color rgb="FF6BAED6"/>
      <color rgb="FF323232"/>
      <color rgb="FFCE3327"/>
      <color rgb="FF7E935B"/>
      <color rgb="FF386192"/>
      <color rgb="FFF79751"/>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282972</xdr:rowOff>
    </xdr:from>
    <xdr:to>
      <xdr:col>0</xdr:col>
      <xdr:colOff>1432440</xdr:colOff>
      <xdr:row>3</xdr:row>
      <xdr:rowOff>79887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82972"/>
          <a:ext cx="1432440" cy="635115"/>
        </a:xfrm>
        <a:prstGeom prst="rect">
          <a:avLst/>
        </a:prstGeom>
      </xdr:spPr>
    </xdr:pic>
    <xdr:clientData/>
  </xdr:twoCellAnchor>
  <xdr:twoCellAnchor editAs="oneCell">
    <xdr:from>
      <xdr:col>0</xdr:col>
      <xdr:colOff>0</xdr:colOff>
      <xdr:row>8</xdr:row>
      <xdr:rowOff>1</xdr:rowOff>
    </xdr:from>
    <xdr:to>
      <xdr:col>0</xdr:col>
      <xdr:colOff>5756413</xdr:colOff>
      <xdr:row>9</xdr:row>
      <xdr:rowOff>95262</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4003262"/>
          <a:ext cx="5756413" cy="37810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1</xdr:col>
      <xdr:colOff>184050</xdr:colOff>
      <xdr:row>1</xdr:row>
      <xdr:rowOff>552876</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1343025</xdr:colOff>
      <xdr:row>1</xdr:row>
      <xdr:rowOff>614964</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0" y="190500"/>
          <a:ext cx="1343025" cy="6149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5" name="Picture 4"/>
        <xdr:cNvPicPr>
          <a:picLocks noChangeAspect="1"/>
        </xdr:cNvPicPr>
      </xdr:nvPicPr>
      <xdr:blipFill>
        <a:blip xmlns:r="http://schemas.openxmlformats.org/officeDocument/2006/relationships" r:embed="rId1"/>
        <a:stretch>
          <a:fillRect/>
        </a:stretch>
      </xdr:blipFill>
      <xdr:spPr>
        <a:xfrm>
          <a:off x="1181100" y="190500"/>
          <a:ext cx="1193700" cy="5243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1193700</xdr:colOff>
      <xdr:row>0</xdr:row>
      <xdr:rowOff>524301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193700"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68036</xdr:colOff>
      <xdr:row>1</xdr:row>
      <xdr:rowOff>0</xdr:rowOff>
    </xdr:from>
    <xdr:to>
      <xdr:col>1</xdr:col>
      <xdr:colOff>25754</xdr:colOff>
      <xdr:row>1</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68036" y="362857"/>
          <a:ext cx="1193700"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1193700</xdr:colOff>
      <xdr:row>1</xdr:row>
      <xdr:rowOff>552876</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1193700</xdr:colOff>
      <xdr:row>1</xdr:row>
      <xdr:rowOff>552876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1193700</xdr:colOff>
      <xdr:row>1</xdr:row>
      <xdr:rowOff>543351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209550"/>
          <a:ext cx="1193700"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1193700</xdr:colOff>
      <xdr:row>1</xdr:row>
      <xdr:rowOff>562401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28600"/>
          <a:ext cx="1193700" cy="5243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1193700</xdr:colOff>
      <xdr:row>1</xdr:row>
      <xdr:rowOff>581451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247650"/>
          <a:ext cx="1193700"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1428750" y="190500"/>
          <a:ext cx="1193700" cy="524301"/>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ubnational/LAC"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fao.org/economic/ess/ess-fs/ess-fadata/en/" TargetMode="External"/><Relationship Id="rId13" Type="http://schemas.openxmlformats.org/officeDocument/2006/relationships/hyperlink" Target="http://data.worldbank.org/indicator/IT.CEL.SETS.P2" TargetMode="External"/><Relationship Id="rId18" Type="http://schemas.openxmlformats.org/officeDocument/2006/relationships/hyperlink" Target="http://preview.grid.unep.ch/" TargetMode="External"/><Relationship Id="rId26" Type="http://schemas.openxmlformats.org/officeDocument/2006/relationships/hyperlink" Target="http://risk.preventionweb.net/capraviewer/download.jsp" TargetMode="External"/><Relationship Id="rId3" Type="http://schemas.openxmlformats.org/officeDocument/2006/relationships/hyperlink" Target="http://apps.who.int/ghodata" TargetMode="External"/><Relationship Id="rId21" Type="http://schemas.openxmlformats.org/officeDocument/2006/relationships/hyperlink" Target="http://data.worldbank.org/indicator/SP.POP.TOTL" TargetMode="External"/><Relationship Id="rId7" Type="http://schemas.openxmlformats.org/officeDocument/2006/relationships/hyperlink" Target="http://www.emdat.be/" TargetMode="External"/><Relationship Id="rId12" Type="http://schemas.openxmlformats.org/officeDocument/2006/relationships/hyperlink" Target="http://data.worldbank.org/indicator/IT.NET.USER.P2" TargetMode="External"/><Relationship Id="rId17" Type="http://schemas.openxmlformats.org/officeDocument/2006/relationships/hyperlink" Target="http://stats.uis.unesco.org/unesco" TargetMode="External"/><Relationship Id="rId25" Type="http://schemas.openxmlformats.org/officeDocument/2006/relationships/hyperlink" Target="http://risk.preventionweb.net/capraviewer/download.jsp" TargetMode="External"/><Relationship Id="rId2" Type="http://schemas.openxmlformats.org/officeDocument/2006/relationships/hyperlink" Target="http://info.worldbank.org/governance/wgi/index.asp" TargetMode="External"/><Relationship Id="rId16" Type="http://schemas.openxmlformats.org/officeDocument/2006/relationships/hyperlink" Target="http://info.worldbank.org/governance/wgi/index.asp" TargetMode="External"/><Relationship Id="rId20" Type="http://schemas.openxmlformats.org/officeDocument/2006/relationships/hyperlink" Target="http://data.worldbank.org/indicator/SI.POV.GINI" TargetMode="External"/><Relationship Id="rId29" Type="http://schemas.openxmlformats.org/officeDocument/2006/relationships/hyperlink" Target="http://hdrstats.undp.org/en/indicators/68606.htm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preventionweb.net/applications/hfa/qbnhfa/" TargetMode="External"/><Relationship Id="rId11" Type="http://schemas.openxmlformats.org/officeDocument/2006/relationships/hyperlink" Target="http://www.fao.org/economic/ess/ess-fs/ess-fadata/en/" TargetMode="External"/><Relationship Id="rId24" Type="http://schemas.openxmlformats.org/officeDocument/2006/relationships/hyperlink" Target="http://www.emdat.be/" TargetMode="External"/><Relationship Id="rId5" Type="http://schemas.openxmlformats.org/officeDocument/2006/relationships/hyperlink" Target="http://cpi.transparency.org/cpi2012/" TargetMode="External"/><Relationship Id="rId15" Type="http://schemas.openxmlformats.org/officeDocument/2006/relationships/hyperlink" Target="http://apps.who.int/ghodata" TargetMode="External"/><Relationship Id="rId23" Type="http://schemas.openxmlformats.org/officeDocument/2006/relationships/hyperlink" Target="http://www.emdat.be/" TargetMode="External"/><Relationship Id="rId28" Type="http://schemas.openxmlformats.org/officeDocument/2006/relationships/hyperlink" Target="http://data.worldbank.org/indicator/SH.MED.PHYS.ZS" TargetMode="External"/><Relationship Id="rId10" Type="http://schemas.openxmlformats.org/officeDocument/2006/relationships/hyperlink" Target="http://www.fao.org/economic/ess/ess-fs/ess-fadata/en/" TargetMode="External"/><Relationship Id="rId19" Type="http://schemas.openxmlformats.org/officeDocument/2006/relationships/hyperlink" Target="http://preview.grid.unep.ch/" TargetMode="External"/><Relationship Id="rId31" Type="http://schemas.openxmlformats.org/officeDocument/2006/relationships/queryTable" Target="../queryTables/queryTable1.xml"/><Relationship Id="rId4" Type="http://schemas.openxmlformats.org/officeDocument/2006/relationships/hyperlink" Target="http://apps.who.int/ghodata" TargetMode="External"/><Relationship Id="rId9" Type="http://schemas.openxmlformats.org/officeDocument/2006/relationships/hyperlink" Target="http://www.fao.org/economic/ess/ess-fs/ess-fadata/en/" TargetMode="External"/><Relationship Id="rId14" Type="http://schemas.openxmlformats.org/officeDocument/2006/relationships/hyperlink" Target="http://data.worldbank.org/indicator/EG.ELC.ACCS.ZS" TargetMode="External"/><Relationship Id="rId22" Type="http://schemas.openxmlformats.org/officeDocument/2006/relationships/hyperlink" Target="http://www.emdat.be/" TargetMode="External"/><Relationship Id="rId27" Type="http://schemas.openxmlformats.org/officeDocument/2006/relationships/hyperlink" Target="https://www.openstreetmap.org/" TargetMode="External"/><Relationship Id="rId30"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hyperlink" Target="https://www.unicef.org/wash/schools/files/Advancing_WASH_in_Schools_Monitoring(1).pdf" TargetMode="External"/><Relationship Id="rId13" Type="http://schemas.openxmlformats.org/officeDocument/2006/relationships/hyperlink" Target="http://www.fao.org/nr/lada/gladis/glad_ind/" TargetMode="External"/><Relationship Id="rId18" Type="http://schemas.openxmlformats.org/officeDocument/2006/relationships/hyperlink" Target="https://www.unicef.org/wash/schools/files/Advancing_WASH_in_Schools_Monitoring(1).pdf" TargetMode="External"/><Relationship Id="rId26" Type="http://schemas.openxmlformats.org/officeDocument/2006/relationships/hyperlink" Target="http://data.worldbank.org/indicator/SL.EMP.VULN.ZS" TargetMode="External"/><Relationship Id="rId3" Type="http://schemas.openxmlformats.org/officeDocument/2006/relationships/hyperlink" Target="http://data.worldbank.org/indicator/SP.POP.DPND" TargetMode="External"/><Relationship Id="rId21" Type="http://schemas.openxmlformats.org/officeDocument/2006/relationships/hyperlink" Target="http://data.uis.unesco.org/" TargetMode="External"/><Relationship Id="rId7" Type="http://schemas.openxmlformats.org/officeDocument/2006/relationships/hyperlink" Target="http://www.vanderbilt.edu/lapop/about-americasbarometer.php" TargetMode="External"/><Relationship Id="rId12" Type="http://schemas.openxmlformats.org/officeDocument/2006/relationships/hyperlink" Target="http://www.fao.org/nr/lada/gladis/glad_ind/" TargetMode="External"/><Relationship Id="rId17" Type="http://schemas.openxmlformats.org/officeDocument/2006/relationships/hyperlink" Target="https://data.unodc.org/" TargetMode="External"/><Relationship Id="rId25" Type="http://schemas.openxmlformats.org/officeDocument/2006/relationships/hyperlink" Target="http://data.worldbank.org/indicator/BX.TRF.PWKR.DT.GD.ZS" TargetMode="External"/><Relationship Id="rId2" Type="http://schemas.openxmlformats.org/officeDocument/2006/relationships/hyperlink" Target="http://www.paho.org/hq/index.php?option=com_topics&amp;view=article&amp;id=1&amp;Itemid=40734" TargetMode="External"/><Relationship Id="rId16" Type="http://schemas.openxmlformats.org/officeDocument/2006/relationships/hyperlink" Target="https://data.unodc.org/" TargetMode="External"/><Relationship Id="rId20" Type="http://schemas.openxmlformats.org/officeDocument/2006/relationships/hyperlink" Target="http://data.uis.unesco.org/" TargetMode="External"/><Relationship Id="rId29" Type="http://schemas.openxmlformats.org/officeDocument/2006/relationships/hyperlink" Target="http://data.unicef.org/topic/nutrition/low-birthweight/" TargetMode="External"/><Relationship Id="rId1" Type="http://schemas.openxmlformats.org/officeDocument/2006/relationships/hyperlink" Target="http://www.fao.org/forestry/fra" TargetMode="External"/><Relationship Id="rId6" Type="http://schemas.openxmlformats.org/officeDocument/2006/relationships/hyperlink" Target="http://unstats.un.org/sdgs/indicators/database/?indicator=1.3.1" TargetMode="External"/><Relationship Id="rId11" Type="http://schemas.openxmlformats.org/officeDocument/2006/relationships/hyperlink" Target="http://www.fao.org/nr/lada/gladis/glad_ind/" TargetMode="External"/><Relationship Id="rId24" Type="http://schemas.openxmlformats.org/officeDocument/2006/relationships/hyperlink" Target="http://data.worldbank.org/indicator/SI.POV.NAHC,%20VU_SEV_PD_PHC_PovertyIndicators_CAR_2016" TargetMode="External"/><Relationship Id="rId32" Type="http://schemas.openxmlformats.org/officeDocument/2006/relationships/printerSettings" Target="../printerSettings/printerSettings16.bin"/><Relationship Id="rId5" Type="http://schemas.openxmlformats.org/officeDocument/2006/relationships/hyperlink" Target="http://data.un.org/Data.aspx?q=urban+slum&amp;d=SDGs&amp;f=series%3aEN_LND_SLUM" TargetMode="External"/><Relationship Id="rId15" Type="http://schemas.openxmlformats.org/officeDocument/2006/relationships/hyperlink" Target="http://www.fao.org/nr/water/aquastat/data/query/results.html" TargetMode="External"/><Relationship Id="rId23" Type="http://schemas.openxmlformats.org/officeDocument/2006/relationships/hyperlink" Target="http://popstats.unhcr.org/en/asylum_seekers" TargetMode="External"/><Relationship Id="rId28" Type="http://schemas.openxmlformats.org/officeDocument/2006/relationships/hyperlink" Target="http://data.unicef.org/nutrition/malnutrition.html" TargetMode="External"/><Relationship Id="rId10" Type="http://schemas.openxmlformats.org/officeDocument/2006/relationships/hyperlink" Target="http://www.paho.org/data/index.php/en/indicators/health-systems-core-en/410-expenditure-en.html" TargetMode="External"/><Relationship Id="rId19" Type="http://schemas.openxmlformats.org/officeDocument/2006/relationships/hyperlink" Target="http://data.uis.unesco.org/" TargetMode="External"/><Relationship Id="rId31" Type="http://schemas.openxmlformats.org/officeDocument/2006/relationships/hyperlink" Target="https://data.worldbank.org/indicator/SH.ANM.CHLD.ZS" TargetMode="External"/><Relationship Id="rId4" Type="http://schemas.openxmlformats.org/officeDocument/2006/relationships/hyperlink" Target="http://www.iadb.org/es/temas/desastres-naturales/indicadores-de-riesgo-de-desastres,2696.html" TargetMode="External"/><Relationship Id="rId9" Type="http://schemas.openxmlformats.org/officeDocument/2006/relationships/hyperlink" Target="http://www.paho.org/data/index.php/en/indicators/health-systems-core-en/410-expenditure-en.html" TargetMode="External"/><Relationship Id="rId14" Type="http://schemas.openxmlformats.org/officeDocument/2006/relationships/hyperlink" Target="http://www.fao.org/nr/lada/gladis/glad_ind/" TargetMode="External"/><Relationship Id="rId22" Type="http://schemas.openxmlformats.org/officeDocument/2006/relationships/hyperlink" Target="http://databank.worldbank.org/data/reports.aspx?source=2&amp;series=NY.ADJ.AEDU.GN.ZS" TargetMode="External"/><Relationship Id="rId27" Type="http://schemas.openxmlformats.org/officeDocument/2006/relationships/hyperlink" Target="http://hdr.undp.org/en/indicators/38606" TargetMode="External"/><Relationship Id="rId30" Type="http://schemas.openxmlformats.org/officeDocument/2006/relationships/hyperlink" Target="http://data.uis.unesco.org/"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69" zoomScaleNormal="69" workbookViewId="0"/>
  </sheetViews>
  <sheetFormatPr defaultColWidth="9.140625" defaultRowHeight="15" x14ac:dyDescent="0.25"/>
  <cols>
    <col min="1" max="1" width="101.5703125" style="3" customWidth="1"/>
    <col min="2" max="16384" width="9.140625" style="3"/>
  </cols>
  <sheetData>
    <row r="1" spans="1:1" ht="36" x14ac:dyDescent="0.25">
      <c r="A1" s="213" t="s">
        <v>1145</v>
      </c>
    </row>
    <row r="2" spans="1:1" x14ac:dyDescent="0.25">
      <c r="A2" s="19" t="s">
        <v>1175</v>
      </c>
    </row>
    <row r="3" spans="1:1" x14ac:dyDescent="0.25">
      <c r="A3" s="6"/>
    </row>
    <row r="4" spans="1:1" ht="24.75" customHeight="1" x14ac:dyDescent="0.25">
      <c r="A4" s="15"/>
    </row>
    <row r="5" spans="1:1" x14ac:dyDescent="0.25">
      <c r="A5" s="94" t="s">
        <v>429</v>
      </c>
    </row>
    <row r="6" spans="1:1" x14ac:dyDescent="0.25">
      <c r="A6" s="93" t="s">
        <v>430</v>
      </c>
    </row>
    <row r="7" spans="1:1" ht="178.5" customHeight="1" x14ac:dyDescent="0.25">
      <c r="A7" s="214" t="s">
        <v>431</v>
      </c>
    </row>
    <row r="8" spans="1:1" x14ac:dyDescent="0.25">
      <c r="A8" s="92"/>
    </row>
    <row r="9" spans="1:1" ht="290.25" customHeight="1" x14ac:dyDescent="0.25">
      <c r="A9" s="92"/>
    </row>
    <row r="10" spans="1:1" x14ac:dyDescent="0.25">
      <c r="A10" s="5"/>
    </row>
    <row r="11" spans="1:1" ht="51.75" x14ac:dyDescent="0.25">
      <c r="A11" s="215" t="s">
        <v>432</v>
      </c>
    </row>
    <row r="12" spans="1:1" x14ac:dyDescent="0.25">
      <c r="A12" s="95" t="s">
        <v>433</v>
      </c>
    </row>
    <row r="13" spans="1:1" x14ac:dyDescent="0.25">
      <c r="A13" s="109" t="s">
        <v>414</v>
      </c>
    </row>
    <row r="15" spans="1:1" x14ac:dyDescent="0.25">
      <c r="A15" s="252" t="s">
        <v>1131</v>
      </c>
    </row>
    <row r="16" spans="1:1" s="253" customFormat="1" ht="125.25" customHeight="1" x14ac:dyDescent="0.25">
      <c r="A16" s="254" t="s">
        <v>1171</v>
      </c>
    </row>
    <row r="17" spans="1:1" s="253" customFormat="1" ht="111" customHeight="1" x14ac:dyDescent="0.25">
      <c r="A17" s="254" t="s">
        <v>1169</v>
      </c>
    </row>
    <row r="18" spans="1:1" s="253" customFormat="1" ht="60" customHeight="1" x14ac:dyDescent="0.25">
      <c r="A18" s="254" t="s">
        <v>1170</v>
      </c>
    </row>
    <row r="19" spans="1:1" s="253" customFormat="1" ht="114.75" x14ac:dyDescent="0.25">
      <c r="A19" s="257" t="s">
        <v>1172</v>
      </c>
    </row>
    <row r="20" spans="1:1" s="253" customFormat="1" x14ac:dyDescent="0.25">
      <c r="A20" s="256"/>
    </row>
  </sheetData>
  <hyperlinks>
    <hyperlink ref="A5" location="Contenidas!A1" display="(Tabla de Contenidos)"/>
    <hyperlink ref="A13"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6"/>
  <sheetViews>
    <sheetView showGridLines="0" workbookViewId="0">
      <pane xSplit="3" ySplit="3" topLeftCell="D4" activePane="bottomRight" state="frozen"/>
      <selection activeCell="C9" sqref="C9"/>
      <selection pane="topRight" activeCell="C9" sqref="C9"/>
      <selection pane="bottomLeft" activeCell="C9" sqref="C9"/>
      <selection pane="bottomRight" activeCell="D2" sqref="D2"/>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4" width="11.42578125" style="3" customWidth="1"/>
    <col min="85" max="16384" width="9.140625" style="3"/>
  </cols>
  <sheetData>
    <row r="1" spans="1:86" x14ac:dyDescent="0.25">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row>
    <row r="2" spans="1:86" s="14" customFormat="1" ht="121.5" customHeight="1" x14ac:dyDescent="0.2">
      <c r="A2" s="14" t="s">
        <v>268</v>
      </c>
      <c r="B2" s="106" t="s">
        <v>70</v>
      </c>
      <c r="C2" s="107" t="s">
        <v>64</v>
      </c>
      <c r="D2" s="105" t="s">
        <v>93</v>
      </c>
      <c r="E2" s="105" t="s">
        <v>94</v>
      </c>
      <c r="F2" s="105" t="s">
        <v>198</v>
      </c>
      <c r="G2" s="105" t="s">
        <v>199</v>
      </c>
      <c r="H2" s="105" t="s">
        <v>200</v>
      </c>
      <c r="I2" s="105" t="s">
        <v>201</v>
      </c>
      <c r="J2" s="105" t="s">
        <v>203</v>
      </c>
      <c r="K2" s="105" t="s">
        <v>188</v>
      </c>
      <c r="L2" s="105" t="s">
        <v>189</v>
      </c>
      <c r="M2" s="105" t="s">
        <v>269</v>
      </c>
      <c r="N2" s="105" t="s">
        <v>271</v>
      </c>
      <c r="O2" s="105" t="s">
        <v>272</v>
      </c>
      <c r="P2" s="105" t="s">
        <v>273</v>
      </c>
      <c r="Q2" s="105" t="s">
        <v>181</v>
      </c>
      <c r="R2" s="105" t="s">
        <v>195</v>
      </c>
      <c r="S2" s="105" t="s">
        <v>231</v>
      </c>
      <c r="T2" s="105" t="s">
        <v>232</v>
      </c>
      <c r="U2" s="105" t="s">
        <v>275</v>
      </c>
      <c r="V2" s="105" t="s">
        <v>274</v>
      </c>
      <c r="W2" s="105" t="s">
        <v>389</v>
      </c>
      <c r="X2" s="105" t="s">
        <v>74</v>
      </c>
      <c r="Y2" s="105" t="s">
        <v>404</v>
      </c>
      <c r="Z2" s="105" t="s">
        <v>405</v>
      </c>
      <c r="AA2" s="105" t="s">
        <v>276</v>
      </c>
      <c r="AB2" s="105" t="s">
        <v>278</v>
      </c>
      <c r="AC2" s="105" t="s">
        <v>279</v>
      </c>
      <c r="AD2" s="105" t="s">
        <v>280</v>
      </c>
      <c r="AE2" s="105" t="s">
        <v>103</v>
      </c>
      <c r="AF2" s="105" t="s">
        <v>283</v>
      </c>
      <c r="AG2" s="105" t="s">
        <v>1146</v>
      </c>
      <c r="AH2" s="105" t="s">
        <v>284</v>
      </c>
      <c r="AI2" s="105" t="s">
        <v>215</v>
      </c>
      <c r="AJ2" s="105" t="s">
        <v>101</v>
      </c>
      <c r="AK2" s="105" t="s">
        <v>309</v>
      </c>
      <c r="AL2" s="105" t="s">
        <v>220</v>
      </c>
      <c r="AM2" s="105" t="s">
        <v>427</v>
      </c>
      <c r="AN2" s="105" t="s">
        <v>281</v>
      </c>
      <c r="AO2" s="105" t="s">
        <v>102</v>
      </c>
      <c r="AP2" s="105" t="s">
        <v>310</v>
      </c>
      <c r="AQ2" s="105" t="s">
        <v>311</v>
      </c>
      <c r="AR2" s="105" t="s">
        <v>240</v>
      </c>
      <c r="AS2" s="105" t="s">
        <v>73</v>
      </c>
      <c r="AT2" s="105" t="s">
        <v>104</v>
      </c>
      <c r="AU2" s="105" t="s">
        <v>277</v>
      </c>
      <c r="AV2" s="105" t="s">
        <v>105</v>
      </c>
      <c r="AW2" s="105" t="s">
        <v>105</v>
      </c>
      <c r="AX2" s="105" t="s">
        <v>105</v>
      </c>
      <c r="AY2" s="105" t="s">
        <v>106</v>
      </c>
      <c r="AZ2" s="105" t="s">
        <v>107</v>
      </c>
      <c r="BA2" s="105" t="s">
        <v>79</v>
      </c>
      <c r="BB2" s="105" t="s">
        <v>285</v>
      </c>
      <c r="BC2" s="105" t="s">
        <v>286</v>
      </c>
      <c r="BD2" s="105" t="s">
        <v>88</v>
      </c>
      <c r="BE2" s="105" t="s">
        <v>89</v>
      </c>
      <c r="BF2" s="105" t="s">
        <v>1135</v>
      </c>
      <c r="BG2" s="105" t="s">
        <v>90</v>
      </c>
      <c r="BH2" s="105" t="s">
        <v>91</v>
      </c>
      <c r="BI2" s="105" t="s">
        <v>95</v>
      </c>
      <c r="BJ2" s="105" t="s">
        <v>290</v>
      </c>
      <c r="BK2" s="105" t="s">
        <v>65</v>
      </c>
      <c r="BL2" s="105" t="s">
        <v>83</v>
      </c>
      <c r="BM2" s="105" t="s">
        <v>295</v>
      </c>
      <c r="BN2" s="105" t="s">
        <v>299</v>
      </c>
      <c r="BO2" s="105" t="s">
        <v>300</v>
      </c>
      <c r="BP2" s="105" t="s">
        <v>301</v>
      </c>
      <c r="BQ2" s="105" t="s">
        <v>66</v>
      </c>
      <c r="BR2" s="105" t="s">
        <v>67</v>
      </c>
      <c r="BS2" s="105" t="s">
        <v>68</v>
      </c>
      <c r="BT2" s="105" t="s">
        <v>425</v>
      </c>
      <c r="BU2" s="105" t="s">
        <v>76</v>
      </c>
      <c r="BV2" s="105" t="s">
        <v>75</v>
      </c>
      <c r="BW2" s="105" t="s">
        <v>305</v>
      </c>
      <c r="BX2" s="105" t="s">
        <v>306</v>
      </c>
      <c r="BY2" s="105" t="s">
        <v>317</v>
      </c>
      <c r="BZ2" s="105" t="s">
        <v>316</v>
      </c>
      <c r="CA2" s="105" t="s">
        <v>320</v>
      </c>
      <c r="CB2" s="105" t="s">
        <v>319</v>
      </c>
      <c r="CC2" s="105" t="s">
        <v>318</v>
      </c>
      <c r="CD2" s="105" t="s">
        <v>217</v>
      </c>
      <c r="CE2" s="105" t="s">
        <v>226</v>
      </c>
      <c r="CF2" s="105" t="s">
        <v>233</v>
      </c>
      <c r="CG2" s="105" t="s">
        <v>180</v>
      </c>
    </row>
    <row r="3" spans="1:86" x14ac:dyDescent="0.25">
      <c r="B3" s="100" t="s">
        <v>385</v>
      </c>
      <c r="C3" s="86"/>
      <c r="D3" s="118">
        <v>2014</v>
      </c>
      <c r="E3" s="118">
        <v>2014</v>
      </c>
      <c r="F3" s="118">
        <v>2014</v>
      </c>
      <c r="G3" s="118">
        <v>2014</v>
      </c>
      <c r="H3" s="118">
        <v>2014</v>
      </c>
      <c r="I3" s="118">
        <v>2014</v>
      </c>
      <c r="J3" s="118">
        <v>2014</v>
      </c>
      <c r="K3" s="118">
        <v>2016</v>
      </c>
      <c r="L3" s="118">
        <v>2016</v>
      </c>
      <c r="M3" s="118">
        <v>2015</v>
      </c>
      <c r="N3" s="118">
        <v>2011</v>
      </c>
      <c r="O3" s="118">
        <v>2011</v>
      </c>
      <c r="P3" s="118">
        <v>2014</v>
      </c>
      <c r="Q3" s="118">
        <v>2017</v>
      </c>
      <c r="R3" s="118">
        <v>2017</v>
      </c>
      <c r="S3" s="118">
        <v>2016</v>
      </c>
      <c r="T3" s="118">
        <v>2016</v>
      </c>
      <c r="U3" s="118">
        <v>2015</v>
      </c>
      <c r="V3" s="118">
        <v>2015</v>
      </c>
      <c r="W3" s="118">
        <v>2016</v>
      </c>
      <c r="X3" s="118">
        <v>2015</v>
      </c>
      <c r="Y3" s="118">
        <v>2015</v>
      </c>
      <c r="Z3" s="118">
        <v>2015</v>
      </c>
      <c r="AA3" s="118">
        <v>2015</v>
      </c>
      <c r="AB3" s="118">
        <v>2016</v>
      </c>
      <c r="AC3" s="118">
        <v>2016</v>
      </c>
      <c r="AD3" s="118">
        <v>2016</v>
      </c>
      <c r="AE3" s="118">
        <v>2015</v>
      </c>
      <c r="AF3" s="118">
        <v>2015</v>
      </c>
      <c r="AG3" s="118">
        <v>2016</v>
      </c>
      <c r="AH3" s="118">
        <v>2012</v>
      </c>
      <c r="AI3" s="118">
        <v>2015</v>
      </c>
      <c r="AJ3" s="118">
        <v>2016</v>
      </c>
      <c r="AK3" s="118">
        <v>2016</v>
      </c>
      <c r="AL3" s="118">
        <v>2015</v>
      </c>
      <c r="AM3" s="118">
        <v>2015</v>
      </c>
      <c r="AN3" s="118">
        <v>2016</v>
      </c>
      <c r="AO3" s="118">
        <v>2014</v>
      </c>
      <c r="AP3" s="118">
        <v>2014</v>
      </c>
      <c r="AQ3" s="118">
        <v>2014</v>
      </c>
      <c r="AR3" s="118">
        <v>2015</v>
      </c>
      <c r="AS3" s="118">
        <v>2015</v>
      </c>
      <c r="AT3" s="118">
        <v>2014</v>
      </c>
      <c r="AU3" s="118">
        <v>2014</v>
      </c>
      <c r="AV3" s="118">
        <v>2015</v>
      </c>
      <c r="AW3" s="118">
        <v>2016</v>
      </c>
      <c r="AX3" s="118">
        <v>2017</v>
      </c>
      <c r="AY3" s="118">
        <v>2017</v>
      </c>
      <c r="AZ3" s="118">
        <v>2017</v>
      </c>
      <c r="BA3" s="118">
        <v>2016</v>
      </c>
      <c r="BB3" s="118">
        <v>2015</v>
      </c>
      <c r="BC3" s="118">
        <v>2016</v>
      </c>
      <c r="BD3" s="118">
        <v>2014</v>
      </c>
      <c r="BE3" s="118">
        <v>2014</v>
      </c>
      <c r="BF3" s="118">
        <v>2016</v>
      </c>
      <c r="BG3" s="118">
        <v>2014</v>
      </c>
      <c r="BH3" s="118">
        <v>2014</v>
      </c>
      <c r="BI3" s="118">
        <v>2015</v>
      </c>
      <c r="BJ3" s="118">
        <v>2013</v>
      </c>
      <c r="BK3" s="118">
        <v>2015</v>
      </c>
      <c r="BL3" s="118">
        <v>2016</v>
      </c>
      <c r="BM3" s="118">
        <v>2013</v>
      </c>
      <c r="BN3" s="118">
        <v>2015</v>
      </c>
      <c r="BO3" s="118">
        <v>2016</v>
      </c>
      <c r="BP3" s="118">
        <v>2017</v>
      </c>
      <c r="BQ3" s="118">
        <v>2014</v>
      </c>
      <c r="BR3" s="118">
        <v>2015</v>
      </c>
      <c r="BS3" s="118">
        <v>2015</v>
      </c>
      <c r="BT3" s="118">
        <v>2014</v>
      </c>
      <c r="BU3" s="118">
        <v>2015</v>
      </c>
      <c r="BV3" s="118">
        <v>2015</v>
      </c>
      <c r="BW3" s="118">
        <v>2013</v>
      </c>
      <c r="BX3" s="118">
        <v>2013</v>
      </c>
      <c r="BY3" s="118">
        <v>2015</v>
      </c>
      <c r="BZ3" s="118">
        <v>2015</v>
      </c>
      <c r="CA3" s="118">
        <v>2015</v>
      </c>
      <c r="CB3" s="118">
        <v>2015</v>
      </c>
      <c r="CC3" s="118">
        <v>2016</v>
      </c>
      <c r="CD3" s="118">
        <v>2016</v>
      </c>
      <c r="CE3" s="118">
        <v>2016</v>
      </c>
      <c r="CF3" s="118">
        <v>2014</v>
      </c>
      <c r="CG3" s="118">
        <v>2014</v>
      </c>
    </row>
    <row r="4" spans="1:86" x14ac:dyDescent="0.25">
      <c r="A4" s="3" t="str">
        <f>VLOOKUP(C4,Regiones!B$3:H$35,7,FALSE)</f>
        <v>Caribbean</v>
      </c>
      <c r="B4" s="99" t="s">
        <v>1</v>
      </c>
      <c r="C4" s="86" t="s">
        <v>0</v>
      </c>
      <c r="D4" s="119">
        <v>2014</v>
      </c>
      <c r="E4" s="119">
        <v>2014</v>
      </c>
      <c r="F4" s="119">
        <v>2014</v>
      </c>
      <c r="G4" s="119">
        <v>2014</v>
      </c>
      <c r="H4" s="119">
        <v>2014</v>
      </c>
      <c r="I4" s="119">
        <v>2014</v>
      </c>
      <c r="J4" s="119">
        <v>2014</v>
      </c>
      <c r="K4" s="119">
        <v>2016</v>
      </c>
      <c r="L4" s="119">
        <v>2016</v>
      </c>
      <c r="M4" s="119">
        <v>2015</v>
      </c>
      <c r="N4" s="119">
        <v>2011</v>
      </c>
      <c r="O4" s="119">
        <v>2011</v>
      </c>
      <c r="P4" s="119">
        <v>2012</v>
      </c>
      <c r="Q4" s="121">
        <v>2017</v>
      </c>
      <c r="R4" s="121">
        <v>2017</v>
      </c>
      <c r="S4" s="121">
        <v>2016</v>
      </c>
      <c r="T4" s="121">
        <v>2016</v>
      </c>
      <c r="U4" s="121">
        <v>2012</v>
      </c>
      <c r="V4" s="121">
        <v>2012</v>
      </c>
      <c r="W4" s="121">
        <v>2016</v>
      </c>
      <c r="X4" s="121">
        <v>2015</v>
      </c>
      <c r="Y4" s="121" t="s">
        <v>255</v>
      </c>
      <c r="Z4" s="121" t="s">
        <v>255</v>
      </c>
      <c r="AA4" s="121">
        <v>2006</v>
      </c>
      <c r="AB4" s="121">
        <v>2016</v>
      </c>
      <c r="AC4" s="138">
        <v>2016</v>
      </c>
      <c r="AD4" s="121" t="s">
        <v>255</v>
      </c>
      <c r="AE4" s="121">
        <v>2015</v>
      </c>
      <c r="AF4" s="121" t="s">
        <v>255</v>
      </c>
      <c r="AG4" s="121">
        <v>2016</v>
      </c>
      <c r="AH4" s="121">
        <v>2011</v>
      </c>
      <c r="AI4" s="121" t="s">
        <v>255</v>
      </c>
      <c r="AJ4" s="121">
        <v>2016</v>
      </c>
      <c r="AK4" s="121">
        <v>2016</v>
      </c>
      <c r="AL4" s="121">
        <v>2015</v>
      </c>
      <c r="AM4" s="121" t="s">
        <v>255</v>
      </c>
      <c r="AN4" s="121">
        <v>2016</v>
      </c>
      <c r="AO4" s="121">
        <v>2014</v>
      </c>
      <c r="AP4" s="121">
        <v>2014</v>
      </c>
      <c r="AQ4" s="121">
        <v>2014</v>
      </c>
      <c r="AR4" s="121">
        <v>2015</v>
      </c>
      <c r="AS4" s="121" t="s">
        <v>255</v>
      </c>
      <c r="AT4" s="120">
        <v>2007</v>
      </c>
      <c r="AU4" s="120" t="s">
        <v>255</v>
      </c>
      <c r="AV4" s="121">
        <v>2015</v>
      </c>
      <c r="AW4" s="121">
        <v>2016</v>
      </c>
      <c r="AX4" s="121">
        <v>2017</v>
      </c>
      <c r="AY4" s="123" t="s">
        <v>255</v>
      </c>
      <c r="AZ4" s="146">
        <v>2016</v>
      </c>
      <c r="BA4" s="121">
        <v>2016</v>
      </c>
      <c r="BB4" s="121">
        <v>2015</v>
      </c>
      <c r="BC4" s="121">
        <v>2016</v>
      </c>
      <c r="BD4" s="121">
        <v>2014</v>
      </c>
      <c r="BE4" s="121">
        <v>2014</v>
      </c>
      <c r="BF4" s="121">
        <v>2016</v>
      </c>
      <c r="BG4" s="121">
        <v>2014</v>
      </c>
      <c r="BH4" s="121" t="s">
        <v>255</v>
      </c>
      <c r="BI4" s="121">
        <v>2009</v>
      </c>
      <c r="BJ4" s="121" t="s">
        <v>255</v>
      </c>
      <c r="BK4" s="121">
        <v>2015</v>
      </c>
      <c r="BL4" s="121" t="s">
        <v>255</v>
      </c>
      <c r="BM4" s="83" t="s">
        <v>255</v>
      </c>
      <c r="BN4" s="83" t="s">
        <v>255</v>
      </c>
      <c r="BO4" s="83">
        <v>2016</v>
      </c>
      <c r="BP4" s="83" t="s">
        <v>255</v>
      </c>
      <c r="BQ4" s="121">
        <v>2014</v>
      </c>
      <c r="BR4" s="121">
        <v>2015</v>
      </c>
      <c r="BS4" s="121">
        <v>2015</v>
      </c>
      <c r="BT4" s="121">
        <v>2014</v>
      </c>
      <c r="BU4" s="129">
        <v>2011</v>
      </c>
      <c r="BV4" s="129">
        <v>2015</v>
      </c>
      <c r="BW4" s="129">
        <v>2013</v>
      </c>
      <c r="BX4" s="129">
        <v>2013</v>
      </c>
      <c r="BY4" s="129" t="s">
        <v>255</v>
      </c>
      <c r="BZ4" s="124">
        <v>2014</v>
      </c>
      <c r="CA4" s="129" t="s">
        <v>255</v>
      </c>
      <c r="CB4" s="142">
        <v>2015</v>
      </c>
      <c r="CC4" s="142">
        <v>2015</v>
      </c>
      <c r="CD4" s="121">
        <v>2016</v>
      </c>
      <c r="CE4" s="121">
        <v>2015</v>
      </c>
      <c r="CF4" s="121">
        <v>2014</v>
      </c>
      <c r="CG4" s="121">
        <v>2014</v>
      </c>
      <c r="CH4" s="83"/>
    </row>
    <row r="5" spans="1:86" x14ac:dyDescent="0.25">
      <c r="A5" s="3" t="str">
        <f>VLOOKUP(C5,Regiones!B$3:H$35,7,FALSE)</f>
        <v>Caribbean</v>
      </c>
      <c r="B5" s="99" t="s">
        <v>5</v>
      </c>
      <c r="C5" s="86" t="s">
        <v>4</v>
      </c>
      <c r="D5" s="119">
        <v>2014</v>
      </c>
      <c r="E5" s="119">
        <v>2014</v>
      </c>
      <c r="F5" s="119">
        <v>2014</v>
      </c>
      <c r="G5" s="119">
        <v>2014</v>
      </c>
      <c r="H5" s="119">
        <v>2014</v>
      </c>
      <c r="I5" s="119">
        <v>2014</v>
      </c>
      <c r="J5" s="119">
        <v>2014</v>
      </c>
      <c r="K5" s="119">
        <v>2016</v>
      </c>
      <c r="L5" s="119">
        <v>2016</v>
      </c>
      <c r="M5" s="119">
        <v>2015</v>
      </c>
      <c r="N5" s="119">
        <v>2011</v>
      </c>
      <c r="O5" s="119">
        <v>2011</v>
      </c>
      <c r="P5" s="119" t="s">
        <v>255</v>
      </c>
      <c r="Q5" s="121">
        <v>2017</v>
      </c>
      <c r="R5" s="121">
        <v>2017</v>
      </c>
      <c r="S5" s="121">
        <v>2016</v>
      </c>
      <c r="T5" s="121">
        <v>2016</v>
      </c>
      <c r="U5" s="121">
        <v>2012</v>
      </c>
      <c r="V5" s="121">
        <v>2012</v>
      </c>
      <c r="W5" s="121">
        <v>2016</v>
      </c>
      <c r="X5" s="121">
        <v>2015</v>
      </c>
      <c r="Y5" s="121" t="s">
        <v>255</v>
      </c>
      <c r="Z5" s="121" t="s">
        <v>255</v>
      </c>
      <c r="AA5" s="121">
        <v>2013</v>
      </c>
      <c r="AB5" s="121">
        <v>2016</v>
      </c>
      <c r="AC5" s="138" t="s">
        <v>255</v>
      </c>
      <c r="AD5" s="121" t="s">
        <v>255</v>
      </c>
      <c r="AE5" s="121">
        <v>2015</v>
      </c>
      <c r="AF5" s="121" t="s">
        <v>255</v>
      </c>
      <c r="AG5" s="121">
        <v>2016</v>
      </c>
      <c r="AH5" s="121">
        <v>2011</v>
      </c>
      <c r="AI5" s="121">
        <v>2008</v>
      </c>
      <c r="AJ5" s="121">
        <v>2016</v>
      </c>
      <c r="AK5" s="121">
        <v>2016</v>
      </c>
      <c r="AL5" s="121">
        <v>2015</v>
      </c>
      <c r="AM5" s="121">
        <v>2015</v>
      </c>
      <c r="AN5" s="121">
        <v>2016</v>
      </c>
      <c r="AO5" s="121">
        <v>2014</v>
      </c>
      <c r="AP5" s="121">
        <v>2014</v>
      </c>
      <c r="AQ5" s="121">
        <v>2014</v>
      </c>
      <c r="AR5" s="121">
        <v>2015</v>
      </c>
      <c r="AS5" s="121">
        <v>2015</v>
      </c>
      <c r="AT5" s="120" t="s">
        <v>255</v>
      </c>
      <c r="AU5" s="120" t="s">
        <v>255</v>
      </c>
      <c r="AV5" s="121">
        <v>2015</v>
      </c>
      <c r="AW5" s="121">
        <v>2016</v>
      </c>
      <c r="AX5" s="121">
        <v>2017</v>
      </c>
      <c r="AY5" s="123" t="s">
        <v>255</v>
      </c>
      <c r="AZ5" s="146">
        <v>2016</v>
      </c>
      <c r="BA5" s="121">
        <v>2016</v>
      </c>
      <c r="BB5" s="121">
        <v>2015</v>
      </c>
      <c r="BC5" s="121">
        <v>2016</v>
      </c>
      <c r="BD5" s="121">
        <v>2014</v>
      </c>
      <c r="BE5" s="121">
        <v>2014</v>
      </c>
      <c r="BF5" s="121">
        <v>2016</v>
      </c>
      <c r="BG5" s="121">
        <v>2014</v>
      </c>
      <c r="BH5" s="121">
        <v>2014</v>
      </c>
      <c r="BI5" s="121" t="s">
        <v>255</v>
      </c>
      <c r="BJ5" s="121">
        <v>2010</v>
      </c>
      <c r="BK5" s="121">
        <v>2015</v>
      </c>
      <c r="BL5" s="121">
        <v>2016</v>
      </c>
      <c r="BM5" s="83" t="s">
        <v>255</v>
      </c>
      <c r="BN5" s="83" t="s">
        <v>255</v>
      </c>
      <c r="BO5" s="83" t="s">
        <v>255</v>
      </c>
      <c r="BP5" s="83" t="s">
        <v>255</v>
      </c>
      <c r="BQ5" s="121">
        <v>2014</v>
      </c>
      <c r="BR5" s="121">
        <v>2015</v>
      </c>
      <c r="BS5" s="121">
        <v>2015</v>
      </c>
      <c r="BT5" s="121">
        <v>2014</v>
      </c>
      <c r="BU5" s="129">
        <v>2015</v>
      </c>
      <c r="BV5" s="129">
        <v>2015</v>
      </c>
      <c r="BW5" s="129" t="s">
        <v>255</v>
      </c>
      <c r="BX5" s="129" t="s">
        <v>255</v>
      </c>
      <c r="BY5" s="129" t="s">
        <v>255</v>
      </c>
      <c r="BZ5" s="212" t="s">
        <v>255</v>
      </c>
      <c r="CA5" s="142">
        <v>2010</v>
      </c>
      <c r="CB5" s="142">
        <v>2015</v>
      </c>
      <c r="CC5" s="142">
        <v>2010</v>
      </c>
      <c r="CD5" s="121">
        <v>2016</v>
      </c>
      <c r="CE5" s="121">
        <v>2015</v>
      </c>
      <c r="CF5" s="121">
        <v>2014</v>
      </c>
      <c r="CG5" s="121">
        <v>2014</v>
      </c>
      <c r="CH5" s="83"/>
    </row>
    <row r="6" spans="1:86" x14ac:dyDescent="0.25">
      <c r="A6" s="3" t="str">
        <f>VLOOKUP(C6,Regiones!B$3:H$35,7,FALSE)</f>
        <v>Caribbean</v>
      </c>
      <c r="B6" s="99" t="s">
        <v>7</v>
      </c>
      <c r="C6" s="86" t="s">
        <v>6</v>
      </c>
      <c r="D6" s="119">
        <v>2014</v>
      </c>
      <c r="E6" s="119">
        <v>2014</v>
      </c>
      <c r="F6" s="119">
        <v>2014</v>
      </c>
      <c r="G6" s="119">
        <v>2014</v>
      </c>
      <c r="H6" s="119">
        <v>2014</v>
      </c>
      <c r="I6" s="119">
        <v>2014</v>
      </c>
      <c r="J6" s="119">
        <v>2014</v>
      </c>
      <c r="K6" s="119">
        <v>2016</v>
      </c>
      <c r="L6" s="119">
        <v>2016</v>
      </c>
      <c r="M6" s="119">
        <v>2015</v>
      </c>
      <c r="N6" s="119">
        <v>2011</v>
      </c>
      <c r="O6" s="119">
        <v>2011</v>
      </c>
      <c r="P6" s="119" t="s">
        <v>255</v>
      </c>
      <c r="Q6" s="121">
        <v>2017</v>
      </c>
      <c r="R6" s="121">
        <v>2017</v>
      </c>
      <c r="S6" s="121">
        <v>2016</v>
      </c>
      <c r="T6" s="121">
        <v>2016</v>
      </c>
      <c r="U6" s="121">
        <v>2015</v>
      </c>
      <c r="V6" s="121">
        <v>2015</v>
      </c>
      <c r="W6" s="121">
        <v>2016</v>
      </c>
      <c r="X6" s="121">
        <v>2015</v>
      </c>
      <c r="Y6" s="121">
        <v>2012</v>
      </c>
      <c r="Z6" s="121">
        <v>2012</v>
      </c>
      <c r="AA6" s="121">
        <v>2010</v>
      </c>
      <c r="AB6" s="121">
        <v>2016</v>
      </c>
      <c r="AC6" s="138">
        <v>2016</v>
      </c>
      <c r="AD6" s="121" t="s">
        <v>255</v>
      </c>
      <c r="AE6" s="121">
        <v>2015</v>
      </c>
      <c r="AF6" s="121">
        <v>2012</v>
      </c>
      <c r="AG6" s="121">
        <v>2016</v>
      </c>
      <c r="AH6" s="121">
        <v>2011</v>
      </c>
      <c r="AI6" s="121">
        <v>2010</v>
      </c>
      <c r="AJ6" s="121">
        <v>2016</v>
      </c>
      <c r="AK6" s="121">
        <v>2016</v>
      </c>
      <c r="AL6" s="121">
        <v>2015</v>
      </c>
      <c r="AM6" s="121">
        <v>2015</v>
      </c>
      <c r="AN6" s="121">
        <v>2016</v>
      </c>
      <c r="AO6" s="121">
        <v>2014</v>
      </c>
      <c r="AP6" s="121">
        <v>2014</v>
      </c>
      <c r="AQ6" s="121">
        <v>2014</v>
      </c>
      <c r="AR6" s="121">
        <v>2015</v>
      </c>
      <c r="AS6" s="121">
        <v>2015</v>
      </c>
      <c r="AT6" s="120">
        <v>2010</v>
      </c>
      <c r="AU6" s="120" t="s">
        <v>255</v>
      </c>
      <c r="AV6" s="121">
        <v>2015</v>
      </c>
      <c r="AW6" s="121">
        <v>2016</v>
      </c>
      <c r="AX6" s="121">
        <v>2017</v>
      </c>
      <c r="AY6" s="123" t="s">
        <v>255</v>
      </c>
      <c r="AZ6" s="146">
        <v>2016</v>
      </c>
      <c r="BA6" s="121">
        <v>2016</v>
      </c>
      <c r="BB6" s="121">
        <v>2015</v>
      </c>
      <c r="BC6" s="121">
        <v>2016</v>
      </c>
      <c r="BD6" s="121">
        <v>2014</v>
      </c>
      <c r="BE6" s="121">
        <v>2014</v>
      </c>
      <c r="BF6" s="121">
        <v>2016</v>
      </c>
      <c r="BG6" s="121">
        <v>2014</v>
      </c>
      <c r="BH6" s="121">
        <v>2014</v>
      </c>
      <c r="BI6" s="121">
        <v>2011</v>
      </c>
      <c r="BJ6" s="121">
        <v>2008</v>
      </c>
      <c r="BK6" s="121">
        <v>2015</v>
      </c>
      <c r="BL6" s="121">
        <v>2016</v>
      </c>
      <c r="BM6" s="83" t="s">
        <v>255</v>
      </c>
      <c r="BN6" s="83" t="s">
        <v>255</v>
      </c>
      <c r="BO6" s="83" t="s">
        <v>255</v>
      </c>
      <c r="BP6" s="83" t="s">
        <v>255</v>
      </c>
      <c r="BQ6" s="121">
        <v>2014</v>
      </c>
      <c r="BR6" s="121">
        <v>2015</v>
      </c>
      <c r="BS6" s="121">
        <v>2015</v>
      </c>
      <c r="BT6" s="121">
        <v>2014</v>
      </c>
      <c r="BU6" s="129">
        <v>2015</v>
      </c>
      <c r="BV6" s="129">
        <v>2015</v>
      </c>
      <c r="BW6" s="129">
        <v>2013</v>
      </c>
      <c r="BX6" s="129">
        <v>2013</v>
      </c>
      <c r="BY6" s="142">
        <v>2010</v>
      </c>
      <c r="BZ6" s="212" t="s">
        <v>255</v>
      </c>
      <c r="CA6" s="129">
        <v>2012</v>
      </c>
      <c r="CB6" s="142">
        <v>2015</v>
      </c>
      <c r="CC6" s="142">
        <v>2014</v>
      </c>
      <c r="CD6" s="121">
        <v>2016</v>
      </c>
      <c r="CE6" s="121">
        <v>2015</v>
      </c>
      <c r="CF6" s="121">
        <v>2014</v>
      </c>
      <c r="CG6" s="121">
        <v>2014</v>
      </c>
      <c r="CH6" s="83"/>
    </row>
    <row r="7" spans="1:86" x14ac:dyDescent="0.25">
      <c r="A7" s="3" t="str">
        <f>VLOOKUP(C7,Regiones!B$3:H$35,7,FALSE)</f>
        <v>Caribbean</v>
      </c>
      <c r="B7" s="99" t="s">
        <v>20</v>
      </c>
      <c r="C7" s="86" t="s">
        <v>19</v>
      </c>
      <c r="D7" s="119">
        <v>2014</v>
      </c>
      <c r="E7" s="119">
        <v>2014</v>
      </c>
      <c r="F7" s="119">
        <v>2014</v>
      </c>
      <c r="G7" s="119">
        <v>2014</v>
      </c>
      <c r="H7" s="119">
        <v>2014</v>
      </c>
      <c r="I7" s="119">
        <v>2014</v>
      </c>
      <c r="J7" s="119">
        <v>2014</v>
      </c>
      <c r="K7" s="119">
        <v>2016</v>
      </c>
      <c r="L7" s="119">
        <v>2016</v>
      </c>
      <c r="M7" s="119">
        <v>2015</v>
      </c>
      <c r="N7" s="119">
        <v>2011</v>
      </c>
      <c r="O7" s="119">
        <v>2011</v>
      </c>
      <c r="P7" s="119">
        <v>2013</v>
      </c>
      <c r="Q7" s="121">
        <v>2017</v>
      </c>
      <c r="R7" s="121">
        <v>2017</v>
      </c>
      <c r="S7" s="121">
        <v>2016</v>
      </c>
      <c r="T7" s="121">
        <v>2016</v>
      </c>
      <c r="U7" s="121">
        <v>2011</v>
      </c>
      <c r="V7" s="121">
        <v>2011</v>
      </c>
      <c r="W7" s="121">
        <v>2016</v>
      </c>
      <c r="X7" s="121">
        <v>2015</v>
      </c>
      <c r="Y7" s="121" t="s">
        <v>255</v>
      </c>
      <c r="Z7" s="121" t="s">
        <v>255</v>
      </c>
      <c r="AA7" s="121" t="s">
        <v>255</v>
      </c>
      <c r="AB7" s="121">
        <v>2016</v>
      </c>
      <c r="AC7" s="138" t="s">
        <v>255</v>
      </c>
      <c r="AD7" s="121" t="s">
        <v>255</v>
      </c>
      <c r="AE7" s="121">
        <v>2015</v>
      </c>
      <c r="AF7" s="121" t="s">
        <v>255</v>
      </c>
      <c r="AG7" s="121">
        <v>2016</v>
      </c>
      <c r="AH7" s="121">
        <v>2012</v>
      </c>
      <c r="AI7" s="121">
        <v>2010</v>
      </c>
      <c r="AJ7" s="121">
        <v>2016</v>
      </c>
      <c r="AK7" s="121">
        <v>2016</v>
      </c>
      <c r="AL7" s="121">
        <v>2015</v>
      </c>
      <c r="AM7" s="121">
        <v>2015</v>
      </c>
      <c r="AN7" s="121">
        <v>2016</v>
      </c>
      <c r="AO7" s="121">
        <v>2014</v>
      </c>
      <c r="AP7" s="121">
        <v>2014</v>
      </c>
      <c r="AQ7" s="121">
        <v>2014</v>
      </c>
      <c r="AR7" s="121">
        <v>2015</v>
      </c>
      <c r="AS7" s="121">
        <v>2015</v>
      </c>
      <c r="AT7" s="120" t="s">
        <v>255</v>
      </c>
      <c r="AU7" s="120" t="s">
        <v>255</v>
      </c>
      <c r="AV7" s="121">
        <v>2015</v>
      </c>
      <c r="AW7" s="121">
        <v>2016</v>
      </c>
      <c r="AX7" s="121">
        <v>2017</v>
      </c>
      <c r="AY7" s="123" t="s">
        <v>255</v>
      </c>
      <c r="AZ7" s="146">
        <v>2016</v>
      </c>
      <c r="BA7" s="121">
        <v>2016</v>
      </c>
      <c r="BB7" s="121">
        <v>2015</v>
      </c>
      <c r="BC7" s="121">
        <v>2016</v>
      </c>
      <c r="BD7" s="121">
        <v>2014</v>
      </c>
      <c r="BE7" s="121">
        <v>2014</v>
      </c>
      <c r="BF7" s="121">
        <v>2016</v>
      </c>
      <c r="BG7" s="121" t="s">
        <v>255</v>
      </c>
      <c r="BH7" s="121" t="s">
        <v>255</v>
      </c>
      <c r="BI7" s="121">
        <v>2011</v>
      </c>
      <c r="BJ7" s="121" t="s">
        <v>255</v>
      </c>
      <c r="BK7" s="121">
        <v>2015</v>
      </c>
      <c r="BL7" s="121">
        <v>2016</v>
      </c>
      <c r="BM7" s="83" t="s">
        <v>255</v>
      </c>
      <c r="BN7" s="83" t="s">
        <v>255</v>
      </c>
      <c r="BO7" s="83" t="s">
        <v>255</v>
      </c>
      <c r="BP7" s="83">
        <v>2017</v>
      </c>
      <c r="BQ7" s="121">
        <v>2014</v>
      </c>
      <c r="BR7" s="121">
        <v>2015</v>
      </c>
      <c r="BS7" s="121">
        <v>2015</v>
      </c>
      <c r="BT7" s="121">
        <v>2014</v>
      </c>
      <c r="BU7" s="129">
        <v>2015</v>
      </c>
      <c r="BV7" s="129">
        <v>2015</v>
      </c>
      <c r="BW7" s="129">
        <v>2013</v>
      </c>
      <c r="BX7" s="129">
        <v>2013</v>
      </c>
      <c r="BY7" s="142">
        <v>2014</v>
      </c>
      <c r="BZ7" s="124">
        <v>2014</v>
      </c>
      <c r="CA7" s="142">
        <v>2012</v>
      </c>
      <c r="CB7" s="142">
        <v>2015</v>
      </c>
      <c r="CC7" s="142">
        <v>2015</v>
      </c>
      <c r="CD7" s="121">
        <v>2013</v>
      </c>
      <c r="CE7" s="121">
        <v>2015</v>
      </c>
      <c r="CF7" s="121">
        <v>2014</v>
      </c>
      <c r="CG7" s="121">
        <v>2014</v>
      </c>
      <c r="CH7" s="83"/>
    </row>
    <row r="8" spans="1:86" x14ac:dyDescent="0.25">
      <c r="A8" s="3" t="str">
        <f>VLOOKUP(C8,Regiones!B$3:H$35,7,FALSE)</f>
        <v>Caribbean</v>
      </c>
      <c r="B8" s="99" t="s">
        <v>22</v>
      </c>
      <c r="C8" s="86" t="s">
        <v>21</v>
      </c>
      <c r="D8" s="119">
        <v>2014</v>
      </c>
      <c r="E8" s="119">
        <v>2014</v>
      </c>
      <c r="F8" s="119">
        <v>2014</v>
      </c>
      <c r="G8" s="119">
        <v>2014</v>
      </c>
      <c r="H8" s="119">
        <v>2014</v>
      </c>
      <c r="I8" s="119">
        <v>2014</v>
      </c>
      <c r="J8" s="119">
        <v>2014</v>
      </c>
      <c r="K8" s="119">
        <v>2016</v>
      </c>
      <c r="L8" s="119">
        <v>2016</v>
      </c>
      <c r="M8" s="119">
        <v>2015</v>
      </c>
      <c r="N8" s="119">
        <v>2011</v>
      </c>
      <c r="O8" s="119">
        <v>2011</v>
      </c>
      <c r="P8" s="119">
        <v>2010</v>
      </c>
      <c r="Q8" s="121">
        <v>2017</v>
      </c>
      <c r="R8" s="121">
        <v>2017</v>
      </c>
      <c r="S8" s="121">
        <v>2016</v>
      </c>
      <c r="T8" s="121">
        <v>2016</v>
      </c>
      <c r="U8" s="121">
        <v>2011</v>
      </c>
      <c r="V8" s="121">
        <v>2011</v>
      </c>
      <c r="W8" s="121">
        <v>2016</v>
      </c>
      <c r="X8" s="121">
        <v>2015</v>
      </c>
      <c r="Y8" s="121" t="s">
        <v>255</v>
      </c>
      <c r="Z8" s="121" t="s">
        <v>255</v>
      </c>
      <c r="AA8" s="121">
        <v>2009</v>
      </c>
      <c r="AB8" s="121" t="s">
        <v>255</v>
      </c>
      <c r="AC8" s="138">
        <v>2016</v>
      </c>
      <c r="AD8" s="121" t="s">
        <v>255</v>
      </c>
      <c r="AE8" s="121">
        <v>2015</v>
      </c>
      <c r="AF8" s="121" t="s">
        <v>255</v>
      </c>
      <c r="AG8" s="121">
        <v>2016</v>
      </c>
      <c r="AH8" s="121">
        <v>2011</v>
      </c>
      <c r="AI8" s="121">
        <v>2011</v>
      </c>
      <c r="AJ8" s="121">
        <v>2016</v>
      </c>
      <c r="AK8" s="121">
        <v>2016</v>
      </c>
      <c r="AL8" s="121">
        <v>2015</v>
      </c>
      <c r="AM8" s="121" t="s">
        <v>255</v>
      </c>
      <c r="AN8" s="121">
        <v>2016</v>
      </c>
      <c r="AO8" s="121">
        <v>2014</v>
      </c>
      <c r="AP8" s="121">
        <v>2014</v>
      </c>
      <c r="AQ8" s="121">
        <v>2014</v>
      </c>
      <c r="AR8" s="121">
        <v>2015</v>
      </c>
      <c r="AS8" s="121" t="s">
        <v>255</v>
      </c>
      <c r="AT8" s="120">
        <v>2009</v>
      </c>
      <c r="AU8" s="120" t="s">
        <v>255</v>
      </c>
      <c r="AV8" s="121">
        <v>2015</v>
      </c>
      <c r="AW8" s="121">
        <v>2016</v>
      </c>
      <c r="AX8" s="121">
        <v>2017</v>
      </c>
      <c r="AY8" s="123" t="s">
        <v>255</v>
      </c>
      <c r="AZ8" s="146">
        <v>2016</v>
      </c>
      <c r="BA8" s="121">
        <v>2016</v>
      </c>
      <c r="BB8" s="121" t="s">
        <v>255</v>
      </c>
      <c r="BC8" s="121">
        <v>2016</v>
      </c>
      <c r="BD8" s="121">
        <v>2014</v>
      </c>
      <c r="BE8" s="121">
        <v>2014</v>
      </c>
      <c r="BF8" s="121">
        <v>2016</v>
      </c>
      <c r="BG8" s="121" t="s">
        <v>255</v>
      </c>
      <c r="BH8" s="121" t="s">
        <v>255</v>
      </c>
      <c r="BI8" s="121" t="s">
        <v>255</v>
      </c>
      <c r="BJ8" s="121" t="s">
        <v>255</v>
      </c>
      <c r="BK8" s="121">
        <v>2015</v>
      </c>
      <c r="BL8" s="121">
        <v>2016</v>
      </c>
      <c r="BM8" s="83" t="s">
        <v>255</v>
      </c>
      <c r="BN8" s="83" t="s">
        <v>255</v>
      </c>
      <c r="BO8" s="83">
        <v>2016</v>
      </c>
      <c r="BP8" s="83" t="s">
        <v>255</v>
      </c>
      <c r="BQ8" s="121">
        <v>2014</v>
      </c>
      <c r="BR8" s="121">
        <v>2015</v>
      </c>
      <c r="BS8" s="121">
        <v>2015</v>
      </c>
      <c r="BT8" s="121">
        <v>2014</v>
      </c>
      <c r="BU8" s="129">
        <v>2007</v>
      </c>
      <c r="BV8" s="129">
        <v>2007</v>
      </c>
      <c r="BW8" s="129">
        <v>2013</v>
      </c>
      <c r="BX8" s="129">
        <v>2013</v>
      </c>
      <c r="BY8" s="142">
        <v>2014</v>
      </c>
      <c r="BZ8" s="124">
        <v>2014</v>
      </c>
      <c r="CA8" s="129" t="s">
        <v>255</v>
      </c>
      <c r="CB8" s="142">
        <v>2015</v>
      </c>
      <c r="CC8" s="142">
        <v>2015</v>
      </c>
      <c r="CD8" s="121">
        <v>2016</v>
      </c>
      <c r="CE8" s="121">
        <v>2015</v>
      </c>
      <c r="CF8" s="121">
        <v>2014</v>
      </c>
      <c r="CG8" s="121">
        <v>2014</v>
      </c>
      <c r="CH8" s="83"/>
    </row>
    <row r="9" spans="1:86" x14ac:dyDescent="0.25">
      <c r="A9" s="3" t="str">
        <f>VLOOKUP(C9,Regiones!B$3:H$35,7,FALSE)</f>
        <v>Caribbean</v>
      </c>
      <c r="B9" s="99" t="s">
        <v>24</v>
      </c>
      <c r="C9" s="86" t="s">
        <v>23</v>
      </c>
      <c r="D9" s="119">
        <v>2014</v>
      </c>
      <c r="E9" s="119">
        <v>2014</v>
      </c>
      <c r="F9" s="119">
        <v>2014</v>
      </c>
      <c r="G9" s="119">
        <v>2014</v>
      </c>
      <c r="H9" s="119">
        <v>2014</v>
      </c>
      <c r="I9" s="119">
        <v>2014</v>
      </c>
      <c r="J9" s="119">
        <v>2014</v>
      </c>
      <c r="K9" s="119">
        <v>2016</v>
      </c>
      <c r="L9" s="119">
        <v>2016</v>
      </c>
      <c r="M9" s="119">
        <v>2015</v>
      </c>
      <c r="N9" s="119">
        <v>2011</v>
      </c>
      <c r="O9" s="119">
        <v>2011</v>
      </c>
      <c r="P9" s="119">
        <v>2010</v>
      </c>
      <c r="Q9" s="121">
        <v>2017</v>
      </c>
      <c r="R9" s="121">
        <v>2017</v>
      </c>
      <c r="S9" s="121">
        <v>2016</v>
      </c>
      <c r="T9" s="121">
        <v>2016</v>
      </c>
      <c r="U9" s="121">
        <v>2014</v>
      </c>
      <c r="V9" s="121">
        <v>2014</v>
      </c>
      <c r="W9" s="121">
        <v>2016</v>
      </c>
      <c r="X9" s="121">
        <v>2015</v>
      </c>
      <c r="Y9" s="121">
        <v>2013</v>
      </c>
      <c r="Z9" s="121">
        <v>2013</v>
      </c>
      <c r="AA9" s="138">
        <v>2015</v>
      </c>
      <c r="AB9" s="121">
        <v>2016</v>
      </c>
      <c r="AC9" s="138">
        <v>2016</v>
      </c>
      <c r="AD9" s="121">
        <v>2015</v>
      </c>
      <c r="AE9" s="121">
        <v>2015</v>
      </c>
      <c r="AF9" s="121">
        <v>2013</v>
      </c>
      <c r="AG9" s="121">
        <v>2016</v>
      </c>
      <c r="AH9" s="121">
        <v>2007</v>
      </c>
      <c r="AI9" s="121">
        <v>2012</v>
      </c>
      <c r="AJ9" s="121">
        <v>2016</v>
      </c>
      <c r="AK9" s="121">
        <v>2016</v>
      </c>
      <c r="AL9" s="121">
        <v>2015</v>
      </c>
      <c r="AM9" s="121">
        <v>2015</v>
      </c>
      <c r="AN9" s="121">
        <v>2016</v>
      </c>
      <c r="AO9" s="121">
        <v>2014</v>
      </c>
      <c r="AP9" s="121">
        <v>2014</v>
      </c>
      <c r="AQ9" s="121">
        <v>2014</v>
      </c>
      <c r="AR9" s="121">
        <v>2015</v>
      </c>
      <c r="AS9" s="121">
        <v>2015</v>
      </c>
      <c r="AT9" s="120">
        <v>2013</v>
      </c>
      <c r="AU9" s="120">
        <v>2014</v>
      </c>
      <c r="AV9" s="121">
        <v>2015</v>
      </c>
      <c r="AW9" s="121">
        <v>2016</v>
      </c>
      <c r="AX9" s="121">
        <v>2017</v>
      </c>
      <c r="AY9" s="123" t="s">
        <v>255</v>
      </c>
      <c r="AZ9" s="146">
        <v>2016</v>
      </c>
      <c r="BA9" s="121">
        <v>2016</v>
      </c>
      <c r="BB9" s="121">
        <v>2015</v>
      </c>
      <c r="BC9" s="121">
        <v>2016</v>
      </c>
      <c r="BD9" s="121">
        <v>2014</v>
      </c>
      <c r="BE9" s="121">
        <v>2014</v>
      </c>
      <c r="BF9" s="121">
        <v>2016</v>
      </c>
      <c r="BG9" s="121">
        <v>2014</v>
      </c>
      <c r="BH9" s="121">
        <v>2014</v>
      </c>
      <c r="BI9" s="121">
        <v>2015</v>
      </c>
      <c r="BJ9" s="121">
        <v>2013</v>
      </c>
      <c r="BK9" s="121">
        <v>2015</v>
      </c>
      <c r="BL9" s="121">
        <v>2016</v>
      </c>
      <c r="BM9" s="83">
        <v>2012</v>
      </c>
      <c r="BN9" s="83">
        <v>2015</v>
      </c>
      <c r="BO9" s="83">
        <v>2014</v>
      </c>
      <c r="BP9" s="83">
        <v>2017</v>
      </c>
      <c r="BQ9" s="121">
        <v>2014</v>
      </c>
      <c r="BR9" s="121">
        <v>2015</v>
      </c>
      <c r="BS9" s="121">
        <v>2015</v>
      </c>
      <c r="BT9" s="121">
        <v>2014</v>
      </c>
      <c r="BU9" s="129">
        <v>2015</v>
      </c>
      <c r="BV9" s="129">
        <v>2015</v>
      </c>
      <c r="BW9" s="129">
        <v>2013</v>
      </c>
      <c r="BX9" s="129">
        <v>2013</v>
      </c>
      <c r="BY9" s="142">
        <v>2014</v>
      </c>
      <c r="BZ9" s="124">
        <v>2014</v>
      </c>
      <c r="CA9" s="142">
        <v>2015</v>
      </c>
      <c r="CB9" s="142">
        <v>2015</v>
      </c>
      <c r="CC9" s="142">
        <v>2015</v>
      </c>
      <c r="CD9" s="121">
        <v>2016</v>
      </c>
      <c r="CE9" s="121">
        <v>2015</v>
      </c>
      <c r="CF9" s="121">
        <v>2014</v>
      </c>
      <c r="CG9" s="121">
        <v>2014</v>
      </c>
      <c r="CH9" s="83"/>
    </row>
    <row r="10" spans="1:86" x14ac:dyDescent="0.25">
      <c r="A10" s="3" t="str">
        <f>VLOOKUP(C10,Regiones!B$3:H$35,7,FALSE)</f>
        <v>Caribbean</v>
      </c>
      <c r="B10" s="99" t="s">
        <v>30</v>
      </c>
      <c r="C10" s="86" t="s">
        <v>29</v>
      </c>
      <c r="D10" s="119">
        <v>2014</v>
      </c>
      <c r="E10" s="119">
        <v>2014</v>
      </c>
      <c r="F10" s="119">
        <v>2014</v>
      </c>
      <c r="G10" s="119">
        <v>2014</v>
      </c>
      <c r="H10" s="119">
        <v>2014</v>
      </c>
      <c r="I10" s="119">
        <v>2014</v>
      </c>
      <c r="J10" s="119">
        <v>2014</v>
      </c>
      <c r="K10" s="119">
        <v>2016</v>
      </c>
      <c r="L10" s="119">
        <v>2016</v>
      </c>
      <c r="M10" s="119">
        <v>2015</v>
      </c>
      <c r="N10" s="119">
        <v>2011</v>
      </c>
      <c r="O10" s="119">
        <v>2011</v>
      </c>
      <c r="P10" s="119">
        <v>2014</v>
      </c>
      <c r="Q10" s="121">
        <v>2017</v>
      </c>
      <c r="R10" s="121">
        <v>2017</v>
      </c>
      <c r="S10" s="121">
        <v>2016</v>
      </c>
      <c r="T10" s="121">
        <v>2016</v>
      </c>
      <c r="U10" s="121">
        <v>2014</v>
      </c>
      <c r="V10" s="121">
        <v>2014</v>
      </c>
      <c r="W10" s="121">
        <v>2016</v>
      </c>
      <c r="X10" s="121">
        <v>2015</v>
      </c>
      <c r="Y10" s="121" t="s">
        <v>255</v>
      </c>
      <c r="Z10" s="121" t="s">
        <v>255</v>
      </c>
      <c r="AA10" s="121">
        <v>2008</v>
      </c>
      <c r="AB10" s="121">
        <v>2016</v>
      </c>
      <c r="AC10" s="138">
        <v>2016</v>
      </c>
      <c r="AD10" s="121" t="s">
        <v>255</v>
      </c>
      <c r="AE10" s="121">
        <v>2015</v>
      </c>
      <c r="AF10" s="121" t="s">
        <v>255</v>
      </c>
      <c r="AG10" s="121">
        <v>2016</v>
      </c>
      <c r="AH10" s="121">
        <v>2011</v>
      </c>
      <c r="AI10" s="121" t="s">
        <v>255</v>
      </c>
      <c r="AJ10" s="121">
        <v>2016</v>
      </c>
      <c r="AK10" s="121">
        <v>2016</v>
      </c>
      <c r="AL10" s="121">
        <v>2015</v>
      </c>
      <c r="AM10" s="121" t="s">
        <v>255</v>
      </c>
      <c r="AN10" s="121">
        <v>2016</v>
      </c>
      <c r="AO10" s="121">
        <v>2014</v>
      </c>
      <c r="AP10" s="121">
        <v>2014</v>
      </c>
      <c r="AQ10" s="121">
        <v>2014</v>
      </c>
      <c r="AR10" s="121">
        <v>2015</v>
      </c>
      <c r="AS10" s="121" t="s">
        <v>255</v>
      </c>
      <c r="AT10" s="120">
        <v>2008</v>
      </c>
      <c r="AU10" s="120" t="s">
        <v>255</v>
      </c>
      <c r="AV10" s="121">
        <v>2015</v>
      </c>
      <c r="AW10" s="121">
        <v>2016</v>
      </c>
      <c r="AX10" s="121">
        <v>2017</v>
      </c>
      <c r="AY10" s="123" t="s">
        <v>255</v>
      </c>
      <c r="AZ10" s="146">
        <v>2016</v>
      </c>
      <c r="BA10" s="121">
        <v>2016</v>
      </c>
      <c r="BB10" s="121">
        <v>2015</v>
      </c>
      <c r="BC10" s="121">
        <v>2016</v>
      </c>
      <c r="BD10" s="121">
        <v>2014</v>
      </c>
      <c r="BE10" s="121">
        <v>2014</v>
      </c>
      <c r="BF10" s="121">
        <v>2016</v>
      </c>
      <c r="BG10" s="121">
        <v>2014</v>
      </c>
      <c r="BH10" s="121" t="s">
        <v>255</v>
      </c>
      <c r="BI10" s="121">
        <v>2011</v>
      </c>
      <c r="BJ10" s="121" t="s">
        <v>255</v>
      </c>
      <c r="BK10" s="121">
        <v>2015</v>
      </c>
      <c r="BL10" s="121">
        <v>2016</v>
      </c>
      <c r="BM10" s="83" t="s">
        <v>255</v>
      </c>
      <c r="BN10" s="83" t="s">
        <v>255</v>
      </c>
      <c r="BO10" s="83">
        <v>2016</v>
      </c>
      <c r="BP10" s="83" t="s">
        <v>255</v>
      </c>
      <c r="BQ10" s="121">
        <v>2014</v>
      </c>
      <c r="BR10" s="121">
        <v>2015</v>
      </c>
      <c r="BS10" s="121">
        <v>2015</v>
      </c>
      <c r="BT10" s="121">
        <v>2014</v>
      </c>
      <c r="BU10" s="129">
        <v>2015</v>
      </c>
      <c r="BV10" s="129">
        <v>2015</v>
      </c>
      <c r="BW10" s="129">
        <v>2013</v>
      </c>
      <c r="BX10" s="129">
        <v>2013</v>
      </c>
      <c r="BY10" s="129" t="s">
        <v>255</v>
      </c>
      <c r="BZ10" s="124">
        <v>2014</v>
      </c>
      <c r="CA10" s="129" t="s">
        <v>255</v>
      </c>
      <c r="CB10" s="142">
        <v>2015</v>
      </c>
      <c r="CC10" s="142">
        <v>2015</v>
      </c>
      <c r="CD10" s="121">
        <v>2016</v>
      </c>
      <c r="CE10" s="121">
        <v>2015</v>
      </c>
      <c r="CF10" s="121">
        <v>2014</v>
      </c>
      <c r="CG10" s="121">
        <v>2014</v>
      </c>
      <c r="CH10" s="83"/>
    </row>
    <row r="11" spans="1:86" x14ac:dyDescent="0.25">
      <c r="A11" s="3" t="str">
        <f>VLOOKUP(C11,Regiones!B$3:H$35,7,FALSE)</f>
        <v>Caribbean</v>
      </c>
      <c r="B11" s="99" t="s">
        <v>36</v>
      </c>
      <c r="C11" s="86" t="s">
        <v>35</v>
      </c>
      <c r="D11" s="119">
        <v>2014</v>
      </c>
      <c r="E11" s="119">
        <v>2014</v>
      </c>
      <c r="F11" s="119">
        <v>2014</v>
      </c>
      <c r="G11" s="119">
        <v>2014</v>
      </c>
      <c r="H11" s="119">
        <v>2014</v>
      </c>
      <c r="I11" s="119">
        <v>2014</v>
      </c>
      <c r="J11" s="119">
        <v>2014</v>
      </c>
      <c r="K11" s="119">
        <v>2016</v>
      </c>
      <c r="L11" s="119">
        <v>2016</v>
      </c>
      <c r="M11" s="119">
        <v>2015</v>
      </c>
      <c r="N11" s="119">
        <v>2011</v>
      </c>
      <c r="O11" s="119">
        <v>2011</v>
      </c>
      <c r="P11" s="119">
        <v>2009</v>
      </c>
      <c r="Q11" s="121">
        <v>2017</v>
      </c>
      <c r="R11" s="121">
        <v>2017</v>
      </c>
      <c r="S11" s="121">
        <v>2016</v>
      </c>
      <c r="T11" s="121">
        <v>2016</v>
      </c>
      <c r="U11" s="121">
        <v>2012</v>
      </c>
      <c r="V11" s="121">
        <v>2012</v>
      </c>
      <c r="W11" s="121">
        <v>2016</v>
      </c>
      <c r="X11" s="121">
        <v>2015</v>
      </c>
      <c r="Y11" s="121">
        <v>2012</v>
      </c>
      <c r="Z11" s="121">
        <v>2012</v>
      </c>
      <c r="AA11" s="138">
        <v>2012</v>
      </c>
      <c r="AB11" s="121">
        <v>2016</v>
      </c>
      <c r="AC11" s="138">
        <v>2016</v>
      </c>
      <c r="AD11" s="121" t="s">
        <v>255</v>
      </c>
      <c r="AE11" s="121">
        <v>2015</v>
      </c>
      <c r="AF11" s="121">
        <v>2012</v>
      </c>
      <c r="AG11" s="121">
        <v>2016</v>
      </c>
      <c r="AH11" s="121">
        <v>2012</v>
      </c>
      <c r="AI11" s="121">
        <v>2014</v>
      </c>
      <c r="AJ11" s="121">
        <v>2016</v>
      </c>
      <c r="AK11" s="121">
        <v>2016</v>
      </c>
      <c r="AL11" s="121">
        <v>2015</v>
      </c>
      <c r="AM11" s="121">
        <v>2015</v>
      </c>
      <c r="AN11" s="121" t="s">
        <v>255</v>
      </c>
      <c r="AO11" s="121">
        <v>2014</v>
      </c>
      <c r="AP11" s="121">
        <v>2014</v>
      </c>
      <c r="AQ11" s="121">
        <v>2014</v>
      </c>
      <c r="AR11" s="121">
        <v>2015</v>
      </c>
      <c r="AS11" s="121">
        <v>2015</v>
      </c>
      <c r="AT11" s="120">
        <v>2012</v>
      </c>
      <c r="AU11" s="120">
        <v>2014</v>
      </c>
      <c r="AV11" s="121">
        <v>2015</v>
      </c>
      <c r="AW11" s="121">
        <v>2016</v>
      </c>
      <c r="AX11" s="121">
        <v>2017</v>
      </c>
      <c r="AY11" s="123" t="s">
        <v>255</v>
      </c>
      <c r="AZ11" s="146">
        <v>2016</v>
      </c>
      <c r="BA11" s="121">
        <v>2016</v>
      </c>
      <c r="BB11" s="121">
        <v>2015</v>
      </c>
      <c r="BC11" s="121">
        <v>2016</v>
      </c>
      <c r="BD11" s="121">
        <v>2014</v>
      </c>
      <c r="BE11" s="121">
        <v>2014</v>
      </c>
      <c r="BF11" s="121">
        <v>2016</v>
      </c>
      <c r="BG11" s="121">
        <v>2014</v>
      </c>
      <c r="BH11" s="121">
        <v>2014</v>
      </c>
      <c r="BI11" s="121">
        <v>2011</v>
      </c>
      <c r="BJ11" s="121">
        <v>2010</v>
      </c>
      <c r="BK11" s="121">
        <v>2015</v>
      </c>
      <c r="BL11" s="121">
        <v>2016</v>
      </c>
      <c r="BM11" s="83" t="s">
        <v>255</v>
      </c>
      <c r="BN11" s="83" t="s">
        <v>255</v>
      </c>
      <c r="BO11" s="83">
        <v>2014</v>
      </c>
      <c r="BP11" s="83">
        <v>2017</v>
      </c>
      <c r="BQ11" s="121">
        <v>2014</v>
      </c>
      <c r="BR11" s="121">
        <v>2015</v>
      </c>
      <c r="BS11" s="121">
        <v>2015</v>
      </c>
      <c r="BT11" s="121">
        <v>2014</v>
      </c>
      <c r="BU11" s="129">
        <v>2015</v>
      </c>
      <c r="BV11" s="129">
        <v>2015</v>
      </c>
      <c r="BW11" s="129">
        <v>2013</v>
      </c>
      <c r="BX11" s="129">
        <v>2013</v>
      </c>
      <c r="BY11" s="129">
        <v>2012</v>
      </c>
      <c r="BZ11" s="212" t="s">
        <v>255</v>
      </c>
      <c r="CA11" s="129">
        <v>2012</v>
      </c>
      <c r="CB11" s="142">
        <v>2015</v>
      </c>
      <c r="CC11" s="129" t="s">
        <v>255</v>
      </c>
      <c r="CD11" s="121">
        <v>2016</v>
      </c>
      <c r="CE11" s="121">
        <v>2015</v>
      </c>
      <c r="CF11" s="121">
        <v>2014</v>
      </c>
      <c r="CG11" s="121">
        <v>2014</v>
      </c>
      <c r="CH11" s="83"/>
    </row>
    <row r="12" spans="1:86" x14ac:dyDescent="0.25">
      <c r="A12" s="3" t="str">
        <f>VLOOKUP(C12,Regiones!B$3:H$35,7,FALSE)</f>
        <v>Caribbean</v>
      </c>
      <c r="B12" s="99" t="s">
        <v>40</v>
      </c>
      <c r="C12" s="86" t="s">
        <v>39</v>
      </c>
      <c r="D12" s="119">
        <v>2014</v>
      </c>
      <c r="E12" s="119">
        <v>2014</v>
      </c>
      <c r="F12" s="119">
        <v>2014</v>
      </c>
      <c r="G12" s="119">
        <v>2014</v>
      </c>
      <c r="H12" s="119">
        <v>2014</v>
      </c>
      <c r="I12" s="119">
        <v>2014</v>
      </c>
      <c r="J12" s="119">
        <v>2014</v>
      </c>
      <c r="K12" s="119">
        <v>2016</v>
      </c>
      <c r="L12" s="119">
        <v>2016</v>
      </c>
      <c r="M12" s="119">
        <v>2015</v>
      </c>
      <c r="N12" s="119">
        <v>2011</v>
      </c>
      <c r="O12" s="119">
        <v>2011</v>
      </c>
      <c r="P12" s="119" t="s">
        <v>255</v>
      </c>
      <c r="Q12" s="121">
        <v>2017</v>
      </c>
      <c r="R12" s="121">
        <v>2017</v>
      </c>
      <c r="S12" s="121">
        <v>2016</v>
      </c>
      <c r="T12" s="121">
        <v>2016</v>
      </c>
      <c r="U12" s="121">
        <v>2015</v>
      </c>
      <c r="V12" s="121">
        <v>2015</v>
      </c>
      <c r="W12" s="121">
        <v>2016</v>
      </c>
      <c r="X12" s="121">
        <v>2015</v>
      </c>
      <c r="Y12" s="121">
        <v>2012</v>
      </c>
      <c r="Z12" s="121">
        <v>2012</v>
      </c>
      <c r="AA12" s="138">
        <v>2012</v>
      </c>
      <c r="AB12" s="121">
        <v>2016</v>
      </c>
      <c r="AC12" s="138">
        <v>2016</v>
      </c>
      <c r="AD12" s="121" t="s">
        <v>255</v>
      </c>
      <c r="AE12" s="121">
        <v>2015</v>
      </c>
      <c r="AF12" s="121">
        <v>2012</v>
      </c>
      <c r="AG12" s="121">
        <v>2016</v>
      </c>
      <c r="AH12" s="121">
        <v>2011</v>
      </c>
      <c r="AI12" s="121">
        <v>2008</v>
      </c>
      <c r="AJ12" s="121">
        <v>2016</v>
      </c>
      <c r="AK12" s="121">
        <v>2016</v>
      </c>
      <c r="AL12" s="121">
        <v>2015</v>
      </c>
      <c r="AM12" s="121">
        <v>2015</v>
      </c>
      <c r="AN12" s="121">
        <v>2016</v>
      </c>
      <c r="AO12" s="121">
        <v>2014</v>
      </c>
      <c r="AP12" s="121">
        <v>2014</v>
      </c>
      <c r="AQ12" s="121">
        <v>2014</v>
      </c>
      <c r="AR12" s="121">
        <v>2015</v>
      </c>
      <c r="AS12" s="121">
        <v>2015</v>
      </c>
      <c r="AT12" s="120">
        <v>2004</v>
      </c>
      <c r="AU12" s="120" t="s">
        <v>255</v>
      </c>
      <c r="AV12" s="121">
        <v>2015</v>
      </c>
      <c r="AW12" s="121">
        <v>2016</v>
      </c>
      <c r="AX12" s="121">
        <v>2017</v>
      </c>
      <c r="AY12" s="123" t="s">
        <v>255</v>
      </c>
      <c r="AZ12" s="146">
        <v>2016</v>
      </c>
      <c r="BA12" s="121">
        <v>2016</v>
      </c>
      <c r="BB12" s="121">
        <v>2015</v>
      </c>
      <c r="BC12" s="121">
        <v>2016</v>
      </c>
      <c r="BD12" s="121">
        <v>2014</v>
      </c>
      <c r="BE12" s="121">
        <v>2014</v>
      </c>
      <c r="BF12" s="121">
        <v>2016</v>
      </c>
      <c r="BG12" s="121">
        <v>2014</v>
      </c>
      <c r="BH12" s="121">
        <v>2014</v>
      </c>
      <c r="BI12" s="121">
        <v>2011</v>
      </c>
      <c r="BJ12" s="121">
        <v>2008</v>
      </c>
      <c r="BK12" s="121">
        <v>2015</v>
      </c>
      <c r="BL12" s="121">
        <v>2016</v>
      </c>
      <c r="BM12" s="83">
        <v>2010</v>
      </c>
      <c r="BN12" s="83" t="s">
        <v>255</v>
      </c>
      <c r="BO12" s="83">
        <v>2014</v>
      </c>
      <c r="BP12" s="83">
        <v>2017</v>
      </c>
      <c r="BQ12" s="121">
        <v>2014</v>
      </c>
      <c r="BR12" s="121">
        <v>2015</v>
      </c>
      <c r="BS12" s="121">
        <v>2015</v>
      </c>
      <c r="BT12" s="121">
        <v>2014</v>
      </c>
      <c r="BU12" s="129">
        <v>2015</v>
      </c>
      <c r="BV12" s="129">
        <v>2015</v>
      </c>
      <c r="BW12" s="129">
        <v>2013</v>
      </c>
      <c r="BX12" s="129">
        <v>2013</v>
      </c>
      <c r="BY12" s="142">
        <v>2013</v>
      </c>
      <c r="BZ12" s="124">
        <v>2014</v>
      </c>
      <c r="CA12" s="142">
        <v>2011</v>
      </c>
      <c r="CB12" s="142">
        <v>2015</v>
      </c>
      <c r="CC12" s="142">
        <v>2015</v>
      </c>
      <c r="CD12" s="121">
        <v>2016</v>
      </c>
      <c r="CE12" s="121">
        <v>2015</v>
      </c>
      <c r="CF12" s="121">
        <v>2014</v>
      </c>
      <c r="CG12" s="121">
        <v>2014</v>
      </c>
      <c r="CH12" s="83"/>
    </row>
    <row r="13" spans="1:86" x14ac:dyDescent="0.25">
      <c r="A13" s="3" t="str">
        <f>VLOOKUP(C13,Regiones!B$3:H$35,7,FALSE)</f>
        <v>Caribbean</v>
      </c>
      <c r="B13" s="99" t="s">
        <v>52</v>
      </c>
      <c r="C13" s="86" t="s">
        <v>51</v>
      </c>
      <c r="D13" s="119">
        <v>2014</v>
      </c>
      <c r="E13" s="119">
        <v>2014</v>
      </c>
      <c r="F13" s="119">
        <v>2014</v>
      </c>
      <c r="G13" s="119">
        <v>2014</v>
      </c>
      <c r="H13" s="119">
        <v>2014</v>
      </c>
      <c r="I13" s="119">
        <v>2014</v>
      </c>
      <c r="J13" s="119">
        <v>2014</v>
      </c>
      <c r="K13" s="119">
        <v>2016</v>
      </c>
      <c r="L13" s="119">
        <v>2016</v>
      </c>
      <c r="M13" s="119">
        <v>2015</v>
      </c>
      <c r="N13" s="119">
        <v>2011</v>
      </c>
      <c r="O13" s="119">
        <v>2011</v>
      </c>
      <c r="P13" s="119">
        <v>2012</v>
      </c>
      <c r="Q13" s="121">
        <v>2017</v>
      </c>
      <c r="R13" s="121">
        <v>2017</v>
      </c>
      <c r="S13" s="121">
        <v>2016</v>
      </c>
      <c r="T13" s="121">
        <v>2016</v>
      </c>
      <c r="U13" s="121">
        <v>2012</v>
      </c>
      <c r="V13" s="121">
        <v>2012</v>
      </c>
      <c r="W13" s="121">
        <v>2016</v>
      </c>
      <c r="X13" s="121">
        <v>2015</v>
      </c>
      <c r="Y13" s="121" t="s">
        <v>255</v>
      </c>
      <c r="Z13" s="121" t="s">
        <v>255</v>
      </c>
      <c r="AA13" s="121">
        <v>2008</v>
      </c>
      <c r="AB13" s="121" t="s">
        <v>255</v>
      </c>
      <c r="AC13" s="138">
        <v>2016</v>
      </c>
      <c r="AD13" s="121" t="s">
        <v>255</v>
      </c>
      <c r="AE13" s="121">
        <v>2015</v>
      </c>
      <c r="AF13" s="121" t="s">
        <v>255</v>
      </c>
      <c r="AG13" s="121" t="s">
        <v>255</v>
      </c>
      <c r="AH13" s="121">
        <v>2011</v>
      </c>
      <c r="AI13" s="121" t="s">
        <v>255</v>
      </c>
      <c r="AJ13" s="121">
        <v>2016</v>
      </c>
      <c r="AK13" s="121">
        <v>2016</v>
      </c>
      <c r="AL13" s="121">
        <v>2015</v>
      </c>
      <c r="AM13" s="121" t="s">
        <v>255</v>
      </c>
      <c r="AN13" s="121">
        <v>2016</v>
      </c>
      <c r="AO13" s="121">
        <v>2014</v>
      </c>
      <c r="AP13" s="121">
        <v>2014</v>
      </c>
      <c r="AQ13" s="121">
        <v>2014</v>
      </c>
      <c r="AR13" s="121">
        <v>2015</v>
      </c>
      <c r="AS13" s="121" t="s">
        <v>255</v>
      </c>
      <c r="AT13" s="120">
        <v>2009</v>
      </c>
      <c r="AU13" s="120" t="s">
        <v>255</v>
      </c>
      <c r="AV13" s="121">
        <v>2015</v>
      </c>
      <c r="AW13" s="121">
        <v>2016</v>
      </c>
      <c r="AX13" s="121">
        <v>2017</v>
      </c>
      <c r="AY13" s="123" t="s">
        <v>255</v>
      </c>
      <c r="AZ13" s="146">
        <v>2016</v>
      </c>
      <c r="BA13" s="121">
        <v>2016</v>
      </c>
      <c r="BB13" s="121" t="s">
        <v>255</v>
      </c>
      <c r="BC13" s="122" t="s">
        <v>255</v>
      </c>
      <c r="BD13" s="121">
        <v>2014</v>
      </c>
      <c r="BE13" s="121">
        <v>2014</v>
      </c>
      <c r="BF13" s="121" t="s">
        <v>255</v>
      </c>
      <c r="BG13" s="121">
        <v>2014</v>
      </c>
      <c r="BH13" s="121" t="s">
        <v>255</v>
      </c>
      <c r="BI13" s="121">
        <v>2015</v>
      </c>
      <c r="BJ13" s="121" t="s">
        <v>255</v>
      </c>
      <c r="BK13" s="121">
        <v>2015</v>
      </c>
      <c r="BL13" s="121" t="s">
        <v>255</v>
      </c>
      <c r="BM13" s="83" t="s">
        <v>255</v>
      </c>
      <c r="BN13" s="83" t="s">
        <v>255</v>
      </c>
      <c r="BO13" s="83">
        <v>2016</v>
      </c>
      <c r="BP13" s="83" t="s">
        <v>255</v>
      </c>
      <c r="BQ13" s="121">
        <v>2014</v>
      </c>
      <c r="BR13" s="121">
        <v>2015</v>
      </c>
      <c r="BS13" s="121">
        <v>2015</v>
      </c>
      <c r="BT13" s="121">
        <v>2014</v>
      </c>
      <c r="BU13" s="129">
        <v>2007</v>
      </c>
      <c r="BV13" s="129">
        <v>2015</v>
      </c>
      <c r="BW13" s="129">
        <v>2013</v>
      </c>
      <c r="BX13" s="129">
        <v>2013</v>
      </c>
      <c r="BY13" s="142">
        <v>2014</v>
      </c>
      <c r="BZ13" s="124">
        <v>2014</v>
      </c>
      <c r="CA13" s="129" t="s">
        <v>255</v>
      </c>
      <c r="CB13" s="142">
        <v>2015</v>
      </c>
      <c r="CC13" s="142">
        <v>2015</v>
      </c>
      <c r="CD13" s="121">
        <v>2016</v>
      </c>
      <c r="CE13" s="121">
        <v>2015</v>
      </c>
      <c r="CF13" s="121">
        <v>2014</v>
      </c>
      <c r="CG13" s="121">
        <v>2014</v>
      </c>
      <c r="CH13" s="83"/>
    </row>
    <row r="14" spans="1:86" x14ac:dyDescent="0.25">
      <c r="A14" s="3" t="str">
        <f>VLOOKUP(C14,Regiones!B$3:H$35,7,FALSE)</f>
        <v>Caribbean</v>
      </c>
      <c r="B14" s="99" t="s">
        <v>54</v>
      </c>
      <c r="C14" s="86" t="s">
        <v>53</v>
      </c>
      <c r="D14" s="119">
        <v>2014</v>
      </c>
      <c r="E14" s="119">
        <v>2014</v>
      </c>
      <c r="F14" s="119">
        <v>2014</v>
      </c>
      <c r="G14" s="119">
        <v>2014</v>
      </c>
      <c r="H14" s="119">
        <v>2014</v>
      </c>
      <c r="I14" s="119">
        <v>2014</v>
      </c>
      <c r="J14" s="119">
        <v>2014</v>
      </c>
      <c r="K14" s="119">
        <v>2016</v>
      </c>
      <c r="L14" s="119">
        <v>2016</v>
      </c>
      <c r="M14" s="119">
        <v>2015</v>
      </c>
      <c r="N14" s="119">
        <v>2011</v>
      </c>
      <c r="O14" s="119">
        <v>2011</v>
      </c>
      <c r="P14" s="119" t="s">
        <v>255</v>
      </c>
      <c r="Q14" s="121">
        <v>2017</v>
      </c>
      <c r="R14" s="121">
        <v>2017</v>
      </c>
      <c r="S14" s="121">
        <v>2016</v>
      </c>
      <c r="T14" s="121">
        <v>2016</v>
      </c>
      <c r="U14" s="121">
        <v>2012</v>
      </c>
      <c r="V14" s="121">
        <v>2012</v>
      </c>
      <c r="W14" s="121">
        <v>2016</v>
      </c>
      <c r="X14" s="121">
        <v>2015</v>
      </c>
      <c r="Y14" s="121">
        <v>2012</v>
      </c>
      <c r="Z14" s="121">
        <v>2012</v>
      </c>
      <c r="AA14" s="121">
        <v>2005</v>
      </c>
      <c r="AB14" s="121">
        <v>2016</v>
      </c>
      <c r="AC14" s="138">
        <v>2016</v>
      </c>
      <c r="AD14" s="121" t="s">
        <v>255</v>
      </c>
      <c r="AE14" s="121">
        <v>2015</v>
      </c>
      <c r="AF14" s="121">
        <v>2012</v>
      </c>
      <c r="AG14" s="121">
        <v>2016</v>
      </c>
      <c r="AH14" s="121">
        <v>2011</v>
      </c>
      <c r="AI14" s="121">
        <v>2012</v>
      </c>
      <c r="AJ14" s="121">
        <v>2016</v>
      </c>
      <c r="AK14" s="121">
        <v>2016</v>
      </c>
      <c r="AL14" s="121">
        <v>2015</v>
      </c>
      <c r="AM14" s="121" t="s">
        <v>255</v>
      </c>
      <c r="AN14" s="121">
        <v>2016</v>
      </c>
      <c r="AO14" s="121">
        <v>2014</v>
      </c>
      <c r="AP14" s="121">
        <v>2014</v>
      </c>
      <c r="AQ14" s="121">
        <v>2014</v>
      </c>
      <c r="AR14" s="121">
        <v>2015</v>
      </c>
      <c r="AS14" s="121">
        <v>2015</v>
      </c>
      <c r="AT14" s="120">
        <v>2005</v>
      </c>
      <c r="AU14" s="120" t="s">
        <v>255</v>
      </c>
      <c r="AV14" s="121">
        <v>2015</v>
      </c>
      <c r="AW14" s="121">
        <v>2016</v>
      </c>
      <c r="AX14" s="121">
        <v>2017</v>
      </c>
      <c r="AY14" s="123" t="s">
        <v>255</v>
      </c>
      <c r="AZ14" s="146">
        <v>2016</v>
      </c>
      <c r="BA14" s="121">
        <v>2016</v>
      </c>
      <c r="BB14" s="121">
        <v>2015</v>
      </c>
      <c r="BC14" s="121">
        <v>2016</v>
      </c>
      <c r="BD14" s="121">
        <v>2014</v>
      </c>
      <c r="BE14" s="121">
        <v>2014</v>
      </c>
      <c r="BF14" s="121">
        <v>2016</v>
      </c>
      <c r="BG14" s="121">
        <v>2014</v>
      </c>
      <c r="BH14" s="121">
        <v>2014</v>
      </c>
      <c r="BI14" s="121">
        <v>2009</v>
      </c>
      <c r="BJ14" s="121" t="s">
        <v>255</v>
      </c>
      <c r="BK14" s="121">
        <v>2015</v>
      </c>
      <c r="BL14" s="121">
        <v>2016</v>
      </c>
      <c r="BM14" s="83" t="s">
        <v>255</v>
      </c>
      <c r="BN14" s="83" t="s">
        <v>255</v>
      </c>
      <c r="BO14" s="83">
        <v>2016</v>
      </c>
      <c r="BP14" s="83" t="s">
        <v>255</v>
      </c>
      <c r="BQ14" s="121">
        <v>2014</v>
      </c>
      <c r="BR14" s="121">
        <v>2015</v>
      </c>
      <c r="BS14" s="121">
        <v>2015</v>
      </c>
      <c r="BT14" s="121">
        <v>2014</v>
      </c>
      <c r="BU14" s="129">
        <v>2015</v>
      </c>
      <c r="BV14" s="129">
        <v>2015</v>
      </c>
      <c r="BW14" s="129">
        <v>2013</v>
      </c>
      <c r="BX14" s="129">
        <v>2013</v>
      </c>
      <c r="BY14" s="142">
        <v>2013</v>
      </c>
      <c r="BZ14" s="124">
        <v>2013</v>
      </c>
      <c r="CA14" s="142">
        <v>2013</v>
      </c>
      <c r="CB14" s="142">
        <v>2015</v>
      </c>
      <c r="CC14" s="142">
        <v>2015</v>
      </c>
      <c r="CD14" s="121">
        <v>2016</v>
      </c>
      <c r="CE14" s="121">
        <v>2015</v>
      </c>
      <c r="CF14" s="121">
        <v>2014</v>
      </c>
      <c r="CG14" s="121">
        <v>2014</v>
      </c>
      <c r="CH14" s="83"/>
    </row>
    <row r="15" spans="1:86" x14ac:dyDescent="0.25">
      <c r="A15" s="3" t="str">
        <f>VLOOKUP(C15,Regiones!B$3:H$35,7,FALSE)</f>
        <v>Caribbean</v>
      </c>
      <c r="B15" s="99" t="s">
        <v>56</v>
      </c>
      <c r="C15" s="86" t="s">
        <v>55</v>
      </c>
      <c r="D15" s="119">
        <v>2014</v>
      </c>
      <c r="E15" s="119">
        <v>2014</v>
      </c>
      <c r="F15" s="119">
        <v>2014</v>
      </c>
      <c r="G15" s="119">
        <v>2014</v>
      </c>
      <c r="H15" s="119">
        <v>2014</v>
      </c>
      <c r="I15" s="119">
        <v>2014</v>
      </c>
      <c r="J15" s="119">
        <v>2014</v>
      </c>
      <c r="K15" s="119">
        <v>2016</v>
      </c>
      <c r="L15" s="119">
        <v>2016</v>
      </c>
      <c r="M15" s="119">
        <v>2015</v>
      </c>
      <c r="N15" s="119">
        <v>2011</v>
      </c>
      <c r="O15" s="119">
        <v>2011</v>
      </c>
      <c r="P15" s="119">
        <v>2013</v>
      </c>
      <c r="Q15" s="121">
        <v>2017</v>
      </c>
      <c r="R15" s="121">
        <v>2017</v>
      </c>
      <c r="S15" s="121">
        <v>2016</v>
      </c>
      <c r="T15" s="121">
        <v>2016</v>
      </c>
      <c r="U15" s="121">
        <v>2012</v>
      </c>
      <c r="V15" s="121">
        <v>2012</v>
      </c>
      <c r="W15" s="121">
        <v>2016</v>
      </c>
      <c r="X15" s="121">
        <v>2015</v>
      </c>
      <c r="Y15" s="121" t="s">
        <v>255</v>
      </c>
      <c r="Z15" s="121" t="s">
        <v>255</v>
      </c>
      <c r="AA15" s="121">
        <v>2007</v>
      </c>
      <c r="AB15" s="121">
        <v>2016</v>
      </c>
      <c r="AC15" s="138">
        <v>2016</v>
      </c>
      <c r="AD15" s="121" t="s">
        <v>255</v>
      </c>
      <c r="AE15" s="121">
        <v>2015</v>
      </c>
      <c r="AF15" s="121" t="s">
        <v>255</v>
      </c>
      <c r="AG15" s="121">
        <v>2016</v>
      </c>
      <c r="AH15" s="121">
        <v>2011</v>
      </c>
      <c r="AI15" s="121">
        <v>2012</v>
      </c>
      <c r="AJ15" s="121">
        <v>2016</v>
      </c>
      <c r="AK15" s="121">
        <v>2016</v>
      </c>
      <c r="AL15" s="121">
        <v>2015</v>
      </c>
      <c r="AM15" s="121" t="s">
        <v>255</v>
      </c>
      <c r="AN15" s="121">
        <v>2016</v>
      </c>
      <c r="AO15" s="121">
        <v>2014</v>
      </c>
      <c r="AP15" s="121">
        <v>2014</v>
      </c>
      <c r="AQ15" s="121">
        <v>2014</v>
      </c>
      <c r="AR15" s="121">
        <v>2015</v>
      </c>
      <c r="AS15" s="121" t="s">
        <v>255</v>
      </c>
      <c r="AT15" s="120">
        <v>2008</v>
      </c>
      <c r="AU15" s="120" t="s">
        <v>255</v>
      </c>
      <c r="AV15" s="121">
        <v>2015</v>
      </c>
      <c r="AW15" s="121">
        <v>2016</v>
      </c>
      <c r="AX15" s="121">
        <v>2017</v>
      </c>
      <c r="AY15" s="123" t="s">
        <v>255</v>
      </c>
      <c r="AZ15" s="146">
        <v>2016</v>
      </c>
      <c r="BA15" s="121">
        <v>2016</v>
      </c>
      <c r="BB15" s="121">
        <v>2015</v>
      </c>
      <c r="BC15" s="121">
        <v>2016</v>
      </c>
      <c r="BD15" s="121">
        <v>2014</v>
      </c>
      <c r="BE15" s="121">
        <v>2014</v>
      </c>
      <c r="BF15" s="121">
        <v>2016</v>
      </c>
      <c r="BG15" s="121">
        <v>2014</v>
      </c>
      <c r="BH15" s="121">
        <v>2014</v>
      </c>
      <c r="BI15" s="121" t="s">
        <v>255</v>
      </c>
      <c r="BJ15" s="121" t="s">
        <v>255</v>
      </c>
      <c r="BK15" s="121">
        <v>2015</v>
      </c>
      <c r="BL15" s="121">
        <v>2016</v>
      </c>
      <c r="BM15" s="83" t="s">
        <v>255</v>
      </c>
      <c r="BN15" s="83" t="s">
        <v>255</v>
      </c>
      <c r="BO15" s="83">
        <v>2016</v>
      </c>
      <c r="BP15" s="83" t="s">
        <v>255</v>
      </c>
      <c r="BQ15" s="121">
        <v>2014</v>
      </c>
      <c r="BR15" s="121">
        <v>2015</v>
      </c>
      <c r="BS15" s="121">
        <v>2015</v>
      </c>
      <c r="BT15" s="121">
        <v>2014</v>
      </c>
      <c r="BU15" s="129">
        <v>2007</v>
      </c>
      <c r="BV15" s="129">
        <v>2015</v>
      </c>
      <c r="BW15" s="129">
        <v>2013</v>
      </c>
      <c r="BX15" s="129">
        <v>2013</v>
      </c>
      <c r="BY15" s="142">
        <v>2014</v>
      </c>
      <c r="BZ15" s="124">
        <v>2014</v>
      </c>
      <c r="CA15" s="129" t="s">
        <v>255</v>
      </c>
      <c r="CB15" s="142">
        <v>2015</v>
      </c>
      <c r="CC15" s="142">
        <v>2015</v>
      </c>
      <c r="CD15" s="121">
        <v>2016</v>
      </c>
      <c r="CE15" s="121">
        <v>2015</v>
      </c>
      <c r="CF15" s="121">
        <v>2014</v>
      </c>
      <c r="CG15" s="121">
        <v>2014</v>
      </c>
      <c r="CH15" s="83"/>
    </row>
    <row r="16" spans="1:86" x14ac:dyDescent="0.25">
      <c r="A16" s="3" t="str">
        <f>VLOOKUP(C16,Regiones!B$3:H$35,7,FALSE)</f>
        <v>Caribbean</v>
      </c>
      <c r="B16" s="99" t="s">
        <v>60</v>
      </c>
      <c r="C16" s="86" t="s">
        <v>59</v>
      </c>
      <c r="D16" s="119">
        <v>2014</v>
      </c>
      <c r="E16" s="119">
        <v>2014</v>
      </c>
      <c r="F16" s="119">
        <v>2014</v>
      </c>
      <c r="G16" s="119">
        <v>2014</v>
      </c>
      <c r="H16" s="119">
        <v>2014</v>
      </c>
      <c r="I16" s="119">
        <v>2014</v>
      </c>
      <c r="J16" s="119">
        <v>2014</v>
      </c>
      <c r="K16" s="119">
        <v>2016</v>
      </c>
      <c r="L16" s="119">
        <v>2016</v>
      </c>
      <c r="M16" s="119">
        <v>2015</v>
      </c>
      <c r="N16" s="119">
        <v>2011</v>
      </c>
      <c r="O16" s="119">
        <v>2011</v>
      </c>
      <c r="P16" s="119">
        <v>2011</v>
      </c>
      <c r="Q16" s="121">
        <v>2017</v>
      </c>
      <c r="R16" s="121">
        <v>2017</v>
      </c>
      <c r="S16" s="121">
        <v>2016</v>
      </c>
      <c r="T16" s="121">
        <v>2016</v>
      </c>
      <c r="U16" s="121">
        <v>2015</v>
      </c>
      <c r="V16" s="121">
        <v>2015</v>
      </c>
      <c r="W16" s="121">
        <v>2016</v>
      </c>
      <c r="X16" s="121">
        <v>2015</v>
      </c>
      <c r="Y16" s="121">
        <v>2006</v>
      </c>
      <c r="Z16" s="121">
        <v>2006</v>
      </c>
      <c r="AA16" s="121">
        <v>2005</v>
      </c>
      <c r="AB16" s="121">
        <v>2016</v>
      </c>
      <c r="AC16" s="138">
        <v>2016</v>
      </c>
      <c r="AD16" s="121">
        <v>2015</v>
      </c>
      <c r="AE16" s="121">
        <v>2015</v>
      </c>
      <c r="AF16" s="121" t="s">
        <v>255</v>
      </c>
      <c r="AG16" s="121">
        <v>2016</v>
      </c>
      <c r="AH16" s="121">
        <v>2011</v>
      </c>
      <c r="AI16" s="121">
        <v>2010</v>
      </c>
      <c r="AJ16" s="121">
        <v>2016</v>
      </c>
      <c r="AK16" s="121">
        <v>2016</v>
      </c>
      <c r="AL16" s="121">
        <v>2015</v>
      </c>
      <c r="AM16" s="121">
        <v>2015</v>
      </c>
      <c r="AN16" s="121">
        <v>2016</v>
      </c>
      <c r="AO16" s="121">
        <v>2014</v>
      </c>
      <c r="AP16" s="121">
        <v>2014</v>
      </c>
      <c r="AQ16" s="121">
        <v>2014</v>
      </c>
      <c r="AR16" s="121">
        <v>2015</v>
      </c>
      <c r="AS16" s="121">
        <v>2015</v>
      </c>
      <c r="AT16" s="120">
        <v>2005</v>
      </c>
      <c r="AU16" s="120" t="s">
        <v>255</v>
      </c>
      <c r="AV16" s="121">
        <v>2015</v>
      </c>
      <c r="AW16" s="121">
        <v>2016</v>
      </c>
      <c r="AX16" s="121">
        <v>2017</v>
      </c>
      <c r="AY16" s="123" t="s">
        <v>255</v>
      </c>
      <c r="AZ16" s="146">
        <v>2016</v>
      </c>
      <c r="BA16" s="121">
        <v>2016</v>
      </c>
      <c r="BB16" s="121">
        <v>2015</v>
      </c>
      <c r="BC16" s="121">
        <v>2016</v>
      </c>
      <c r="BD16" s="121">
        <v>2014</v>
      </c>
      <c r="BE16" s="121">
        <v>2014</v>
      </c>
      <c r="BF16" s="121">
        <v>2016</v>
      </c>
      <c r="BG16" s="121">
        <v>2013</v>
      </c>
      <c r="BH16" s="121">
        <v>2013</v>
      </c>
      <c r="BI16" s="121">
        <v>2011</v>
      </c>
      <c r="BJ16" s="121">
        <v>2008</v>
      </c>
      <c r="BK16" s="121">
        <v>2015</v>
      </c>
      <c r="BL16" s="121">
        <v>2016</v>
      </c>
      <c r="BM16" s="83" t="s">
        <v>255</v>
      </c>
      <c r="BN16" s="83" t="s">
        <v>255</v>
      </c>
      <c r="BO16" s="83">
        <v>2014</v>
      </c>
      <c r="BP16" s="83">
        <v>2017</v>
      </c>
      <c r="BQ16" s="121">
        <v>2014</v>
      </c>
      <c r="BR16" s="121">
        <v>2015</v>
      </c>
      <c r="BS16" s="121">
        <v>2015</v>
      </c>
      <c r="BT16" s="121">
        <v>2014</v>
      </c>
      <c r="BU16" s="129">
        <v>2015</v>
      </c>
      <c r="BV16" s="129">
        <v>2015</v>
      </c>
      <c r="BW16" s="129">
        <v>2013</v>
      </c>
      <c r="BX16" s="129">
        <v>2013</v>
      </c>
      <c r="BY16" s="129" t="s">
        <v>255</v>
      </c>
      <c r="BZ16" s="212" t="s">
        <v>255</v>
      </c>
      <c r="CA16" s="142">
        <v>2009</v>
      </c>
      <c r="CB16" s="142">
        <v>2015</v>
      </c>
      <c r="CC16" s="129" t="s">
        <v>255</v>
      </c>
      <c r="CD16" s="121">
        <v>2016</v>
      </c>
      <c r="CE16" s="121">
        <v>2015</v>
      </c>
      <c r="CF16" s="121">
        <v>2014</v>
      </c>
      <c r="CG16" s="121">
        <v>2014</v>
      </c>
      <c r="CH16" s="83"/>
    </row>
    <row r="17" spans="1:86" x14ac:dyDescent="0.25">
      <c r="A17" s="3" t="str">
        <f>VLOOKUP(C17,Regiones!B$3:H$35,7,FALSE)</f>
        <v>Central America</v>
      </c>
      <c r="B17" s="99" t="s">
        <v>9</v>
      </c>
      <c r="C17" s="86" t="s">
        <v>8</v>
      </c>
      <c r="D17" s="119">
        <v>2014</v>
      </c>
      <c r="E17" s="119">
        <v>2014</v>
      </c>
      <c r="F17" s="119">
        <v>2014</v>
      </c>
      <c r="G17" s="119">
        <v>2014</v>
      </c>
      <c r="H17" s="119">
        <v>2014</v>
      </c>
      <c r="I17" s="119">
        <v>2014</v>
      </c>
      <c r="J17" s="119">
        <v>2014</v>
      </c>
      <c r="K17" s="119">
        <v>2016</v>
      </c>
      <c r="L17" s="119">
        <v>2016</v>
      </c>
      <c r="M17" s="119">
        <v>2015</v>
      </c>
      <c r="N17" s="119">
        <v>2011</v>
      </c>
      <c r="O17" s="119">
        <v>2011</v>
      </c>
      <c r="P17" s="119" t="s">
        <v>255</v>
      </c>
      <c r="Q17" s="121">
        <v>2017</v>
      </c>
      <c r="R17" s="121">
        <v>2017</v>
      </c>
      <c r="S17" s="121">
        <v>2016</v>
      </c>
      <c r="T17" s="121">
        <v>2016</v>
      </c>
      <c r="U17" s="121">
        <v>2014</v>
      </c>
      <c r="V17" s="121">
        <v>2014</v>
      </c>
      <c r="W17" s="121">
        <v>2016</v>
      </c>
      <c r="X17" s="121">
        <v>2015</v>
      </c>
      <c r="Y17" s="121">
        <v>2011</v>
      </c>
      <c r="Z17" s="121">
        <v>2011</v>
      </c>
      <c r="AA17" s="121">
        <v>2009</v>
      </c>
      <c r="AB17" s="121">
        <v>2016</v>
      </c>
      <c r="AC17" s="138">
        <v>2016</v>
      </c>
      <c r="AD17" s="121" t="s">
        <v>255</v>
      </c>
      <c r="AE17" s="121">
        <v>2015</v>
      </c>
      <c r="AF17" s="121">
        <v>2015</v>
      </c>
      <c r="AG17" s="121">
        <v>2016</v>
      </c>
      <c r="AH17" s="121">
        <v>2011</v>
      </c>
      <c r="AI17" s="121">
        <v>2010</v>
      </c>
      <c r="AJ17" s="121">
        <v>2016</v>
      </c>
      <c r="AK17" s="121">
        <v>2016</v>
      </c>
      <c r="AL17" s="121">
        <v>2015</v>
      </c>
      <c r="AM17" s="121">
        <v>2015</v>
      </c>
      <c r="AN17" s="121">
        <v>2016</v>
      </c>
      <c r="AO17" s="121">
        <v>2014</v>
      </c>
      <c r="AP17" s="121">
        <v>2014</v>
      </c>
      <c r="AQ17" s="121">
        <v>2014</v>
      </c>
      <c r="AR17" s="121">
        <v>2015</v>
      </c>
      <c r="AS17" s="121">
        <v>2015</v>
      </c>
      <c r="AT17" s="120">
        <v>2009</v>
      </c>
      <c r="AU17" s="120">
        <v>2014</v>
      </c>
      <c r="AV17" s="121">
        <v>2015</v>
      </c>
      <c r="AW17" s="121">
        <v>2016</v>
      </c>
      <c r="AX17" s="121">
        <v>2017</v>
      </c>
      <c r="AY17" s="123" t="s">
        <v>255</v>
      </c>
      <c r="AZ17" s="146">
        <v>2016</v>
      </c>
      <c r="BA17" s="121">
        <v>2016</v>
      </c>
      <c r="BB17" s="121">
        <v>2015</v>
      </c>
      <c r="BC17" s="121">
        <v>2016</v>
      </c>
      <c r="BD17" s="121">
        <v>2014</v>
      </c>
      <c r="BE17" s="121">
        <v>2014</v>
      </c>
      <c r="BF17" s="121">
        <v>2016</v>
      </c>
      <c r="BG17" s="121">
        <v>2011</v>
      </c>
      <c r="BH17" s="121">
        <v>2012</v>
      </c>
      <c r="BI17" s="121" t="s">
        <v>255</v>
      </c>
      <c r="BJ17" s="121">
        <v>2010</v>
      </c>
      <c r="BK17" s="121">
        <v>2015</v>
      </c>
      <c r="BL17" s="121" t="s">
        <v>255</v>
      </c>
      <c r="BM17" s="83">
        <v>2009</v>
      </c>
      <c r="BN17" s="83" t="s">
        <v>255</v>
      </c>
      <c r="BO17" s="83">
        <v>2014</v>
      </c>
      <c r="BP17" s="83" t="s">
        <v>255</v>
      </c>
      <c r="BQ17" s="121">
        <v>2014</v>
      </c>
      <c r="BR17" s="121">
        <v>2015</v>
      </c>
      <c r="BS17" s="121">
        <v>2015</v>
      </c>
      <c r="BT17" s="121">
        <v>2014</v>
      </c>
      <c r="BU17" s="129">
        <v>2015</v>
      </c>
      <c r="BV17" s="129">
        <v>2015</v>
      </c>
      <c r="BW17" s="129">
        <v>2013</v>
      </c>
      <c r="BX17" s="129">
        <v>2013</v>
      </c>
      <c r="BY17" s="142">
        <v>2013</v>
      </c>
      <c r="BZ17" s="124">
        <v>2014</v>
      </c>
      <c r="CA17" s="142">
        <v>2010</v>
      </c>
      <c r="CB17" s="142">
        <v>2015</v>
      </c>
      <c r="CC17" s="142">
        <v>2015</v>
      </c>
      <c r="CD17" s="121">
        <v>2016</v>
      </c>
      <c r="CE17" s="121">
        <v>2015</v>
      </c>
      <c r="CF17" s="121">
        <v>2014</v>
      </c>
      <c r="CG17" s="121">
        <v>2014</v>
      </c>
      <c r="CH17" s="83"/>
    </row>
    <row r="18" spans="1:86" x14ac:dyDescent="0.25">
      <c r="A18" s="3" t="str">
        <f>VLOOKUP(C18,Regiones!B$3:H$35,7,FALSE)</f>
        <v>Central America</v>
      </c>
      <c r="B18" s="99" t="s">
        <v>18</v>
      </c>
      <c r="C18" s="86" t="s">
        <v>17</v>
      </c>
      <c r="D18" s="119">
        <v>2014</v>
      </c>
      <c r="E18" s="119">
        <v>2014</v>
      </c>
      <c r="F18" s="119">
        <v>2014</v>
      </c>
      <c r="G18" s="119">
        <v>2014</v>
      </c>
      <c r="H18" s="119">
        <v>2014</v>
      </c>
      <c r="I18" s="119">
        <v>2014</v>
      </c>
      <c r="J18" s="119">
        <v>2014</v>
      </c>
      <c r="K18" s="119">
        <v>2016</v>
      </c>
      <c r="L18" s="119">
        <v>2016</v>
      </c>
      <c r="M18" s="119">
        <v>2015</v>
      </c>
      <c r="N18" s="119">
        <v>2011</v>
      </c>
      <c r="O18" s="119">
        <v>2011</v>
      </c>
      <c r="P18" s="119">
        <v>2013</v>
      </c>
      <c r="Q18" s="121">
        <v>2017</v>
      </c>
      <c r="R18" s="121">
        <v>2017</v>
      </c>
      <c r="S18" s="121">
        <v>2016</v>
      </c>
      <c r="T18" s="121">
        <v>2016</v>
      </c>
      <c r="U18" s="121">
        <v>2015</v>
      </c>
      <c r="V18" s="121">
        <v>2015</v>
      </c>
      <c r="W18" s="121">
        <v>2016</v>
      </c>
      <c r="X18" s="121">
        <v>2015</v>
      </c>
      <c r="Y18" s="121" t="s">
        <v>255</v>
      </c>
      <c r="Z18" s="121" t="s">
        <v>255</v>
      </c>
      <c r="AA18" s="138">
        <v>2015</v>
      </c>
      <c r="AB18" s="121">
        <v>2016</v>
      </c>
      <c r="AC18" s="138">
        <v>2016</v>
      </c>
      <c r="AD18" s="121">
        <v>2016</v>
      </c>
      <c r="AE18" s="121">
        <v>2015</v>
      </c>
      <c r="AF18" s="121">
        <v>2008</v>
      </c>
      <c r="AG18" s="121">
        <v>2016</v>
      </c>
      <c r="AH18" s="121">
        <v>2012</v>
      </c>
      <c r="AI18" s="121">
        <v>2013</v>
      </c>
      <c r="AJ18" s="121">
        <v>2016</v>
      </c>
      <c r="AK18" s="121">
        <v>2016</v>
      </c>
      <c r="AL18" s="121">
        <v>2015</v>
      </c>
      <c r="AM18" s="121">
        <v>2015</v>
      </c>
      <c r="AN18" s="121">
        <v>2016</v>
      </c>
      <c r="AO18" s="121">
        <v>2014</v>
      </c>
      <c r="AP18" s="121">
        <v>2014</v>
      </c>
      <c r="AQ18" s="121">
        <v>2014</v>
      </c>
      <c r="AR18" s="121">
        <v>2015</v>
      </c>
      <c r="AS18" s="121">
        <v>2015</v>
      </c>
      <c r="AT18" s="120">
        <v>2014</v>
      </c>
      <c r="AU18" s="120">
        <v>2014</v>
      </c>
      <c r="AV18" s="121">
        <v>2015</v>
      </c>
      <c r="AW18" s="121">
        <v>2016</v>
      </c>
      <c r="AX18" s="121">
        <v>2017</v>
      </c>
      <c r="AY18" s="123" t="s">
        <v>255</v>
      </c>
      <c r="AZ18" s="146">
        <v>2016</v>
      </c>
      <c r="BA18" s="121">
        <v>2016</v>
      </c>
      <c r="BB18" s="121">
        <v>2015</v>
      </c>
      <c r="BC18" s="121">
        <v>2016</v>
      </c>
      <c r="BD18" s="121">
        <v>2014</v>
      </c>
      <c r="BE18" s="121">
        <v>2014</v>
      </c>
      <c r="BF18" s="121">
        <v>2016</v>
      </c>
      <c r="BG18" s="121">
        <v>2014</v>
      </c>
      <c r="BH18" s="121">
        <v>2014</v>
      </c>
      <c r="BI18" s="121">
        <v>2011</v>
      </c>
      <c r="BJ18" s="121">
        <v>2013</v>
      </c>
      <c r="BK18" s="121">
        <v>2015</v>
      </c>
      <c r="BL18" s="121">
        <v>2016</v>
      </c>
      <c r="BM18" s="83">
        <v>2012</v>
      </c>
      <c r="BN18" s="83">
        <v>2015</v>
      </c>
      <c r="BO18" s="83">
        <v>2014</v>
      </c>
      <c r="BP18" s="83">
        <v>2017</v>
      </c>
      <c r="BQ18" s="121">
        <v>2014</v>
      </c>
      <c r="BR18" s="121">
        <v>2015</v>
      </c>
      <c r="BS18" s="121">
        <v>2015</v>
      </c>
      <c r="BT18" s="121">
        <v>2014</v>
      </c>
      <c r="BU18" s="129">
        <v>2015</v>
      </c>
      <c r="BV18" s="129">
        <v>2015</v>
      </c>
      <c r="BW18" s="129">
        <v>2013</v>
      </c>
      <c r="BX18" s="129">
        <v>2013</v>
      </c>
      <c r="BY18" s="142">
        <v>2014</v>
      </c>
      <c r="BZ18" s="124">
        <v>2014</v>
      </c>
      <c r="CA18" s="142">
        <v>2015</v>
      </c>
      <c r="CB18" s="142">
        <v>2015</v>
      </c>
      <c r="CC18" s="142">
        <v>2015</v>
      </c>
      <c r="CD18" s="121">
        <v>2016</v>
      </c>
      <c r="CE18" s="121">
        <v>2015</v>
      </c>
      <c r="CF18" s="121">
        <v>2014</v>
      </c>
      <c r="CG18" s="121">
        <v>2014</v>
      </c>
      <c r="CH18" s="83"/>
    </row>
    <row r="19" spans="1:86" x14ac:dyDescent="0.25">
      <c r="A19" s="3" t="str">
        <f>VLOOKUP(C19,Regiones!B$3:H$35,7,FALSE)</f>
        <v>Central America</v>
      </c>
      <c r="B19" s="99" t="s">
        <v>28</v>
      </c>
      <c r="C19" s="86" t="s">
        <v>27</v>
      </c>
      <c r="D19" s="119">
        <v>2014</v>
      </c>
      <c r="E19" s="119">
        <v>2014</v>
      </c>
      <c r="F19" s="119">
        <v>2014</v>
      </c>
      <c r="G19" s="119">
        <v>2014</v>
      </c>
      <c r="H19" s="119">
        <v>2014</v>
      </c>
      <c r="I19" s="119">
        <v>2014</v>
      </c>
      <c r="J19" s="119">
        <v>2014</v>
      </c>
      <c r="K19" s="119">
        <v>2016</v>
      </c>
      <c r="L19" s="119">
        <v>2016</v>
      </c>
      <c r="M19" s="119">
        <v>2015</v>
      </c>
      <c r="N19" s="119">
        <v>2011</v>
      </c>
      <c r="O19" s="119">
        <v>2011</v>
      </c>
      <c r="P19" s="119" t="s">
        <v>255</v>
      </c>
      <c r="Q19" s="121">
        <v>2017</v>
      </c>
      <c r="R19" s="121">
        <v>2017</v>
      </c>
      <c r="S19" s="121">
        <v>2016</v>
      </c>
      <c r="T19" s="121">
        <v>2016</v>
      </c>
      <c r="U19" s="121">
        <v>2015</v>
      </c>
      <c r="V19" s="121">
        <v>2015</v>
      </c>
      <c r="W19" s="121">
        <v>2016</v>
      </c>
      <c r="X19" s="121">
        <v>2015</v>
      </c>
      <c r="Y19" s="121" t="s">
        <v>255</v>
      </c>
      <c r="Z19" s="121" t="s">
        <v>255</v>
      </c>
      <c r="AA19" s="138">
        <v>2014</v>
      </c>
      <c r="AB19" s="121">
        <v>2016</v>
      </c>
      <c r="AC19" s="138">
        <v>2016</v>
      </c>
      <c r="AD19" s="121">
        <v>2013</v>
      </c>
      <c r="AE19" s="121">
        <v>2015</v>
      </c>
      <c r="AF19" s="121">
        <v>2014</v>
      </c>
      <c r="AG19" s="121">
        <v>2016</v>
      </c>
      <c r="AH19" s="121">
        <v>2011</v>
      </c>
      <c r="AI19" s="121">
        <v>2010</v>
      </c>
      <c r="AJ19" s="121">
        <v>2016</v>
      </c>
      <c r="AK19" s="121">
        <v>2016</v>
      </c>
      <c r="AL19" s="121">
        <v>2015</v>
      </c>
      <c r="AM19" s="121">
        <v>2015</v>
      </c>
      <c r="AN19" s="121">
        <v>2016</v>
      </c>
      <c r="AO19" s="121">
        <v>2014</v>
      </c>
      <c r="AP19" s="121">
        <v>2014</v>
      </c>
      <c r="AQ19" s="121">
        <v>2014</v>
      </c>
      <c r="AR19" s="121">
        <v>2015</v>
      </c>
      <c r="AS19" s="121">
        <v>2015</v>
      </c>
      <c r="AT19" s="120">
        <v>2014</v>
      </c>
      <c r="AU19" s="120" t="s">
        <v>255</v>
      </c>
      <c r="AV19" s="121">
        <v>2015</v>
      </c>
      <c r="AW19" s="121">
        <v>2016</v>
      </c>
      <c r="AX19" s="121">
        <v>2017</v>
      </c>
      <c r="AY19" s="146">
        <v>2016</v>
      </c>
      <c r="AZ19" s="146">
        <v>2016</v>
      </c>
      <c r="BA19" s="121">
        <v>2016</v>
      </c>
      <c r="BB19" s="121">
        <v>2015</v>
      </c>
      <c r="BC19" s="121">
        <v>2016</v>
      </c>
      <c r="BD19" s="121">
        <v>2014</v>
      </c>
      <c r="BE19" s="121">
        <v>2014</v>
      </c>
      <c r="BF19" s="121">
        <v>2016</v>
      </c>
      <c r="BG19" s="121">
        <v>2014</v>
      </c>
      <c r="BH19" s="121">
        <v>2014</v>
      </c>
      <c r="BI19" s="121">
        <v>2009</v>
      </c>
      <c r="BJ19" s="121">
        <v>2008</v>
      </c>
      <c r="BK19" s="121">
        <v>2015</v>
      </c>
      <c r="BL19" s="121">
        <v>2016</v>
      </c>
      <c r="BM19" s="83">
        <v>2012</v>
      </c>
      <c r="BN19" s="83">
        <v>2015</v>
      </c>
      <c r="BO19" s="83">
        <v>2014</v>
      </c>
      <c r="BP19" s="83">
        <v>2017</v>
      </c>
      <c r="BQ19" s="121">
        <v>2014</v>
      </c>
      <c r="BR19" s="121">
        <v>2015</v>
      </c>
      <c r="BS19" s="121">
        <v>2015</v>
      </c>
      <c r="BT19" s="121">
        <v>2014</v>
      </c>
      <c r="BU19" s="129">
        <v>2015</v>
      </c>
      <c r="BV19" s="129">
        <v>2015</v>
      </c>
      <c r="BW19" s="129">
        <v>2013</v>
      </c>
      <c r="BX19" s="129">
        <v>2013</v>
      </c>
      <c r="BY19" s="142">
        <v>2014</v>
      </c>
      <c r="BZ19" s="124">
        <v>2014</v>
      </c>
      <c r="CA19" s="142">
        <v>2013</v>
      </c>
      <c r="CB19" s="142">
        <v>2015</v>
      </c>
      <c r="CC19" s="142">
        <v>2015</v>
      </c>
      <c r="CD19" s="121">
        <v>2016</v>
      </c>
      <c r="CE19" s="121">
        <v>2015</v>
      </c>
      <c r="CF19" s="121">
        <v>2014</v>
      </c>
      <c r="CG19" s="121">
        <v>2014</v>
      </c>
      <c r="CH19" s="83"/>
    </row>
    <row r="20" spans="1:86" x14ac:dyDescent="0.25">
      <c r="A20" s="3" t="str">
        <f>VLOOKUP(C20,Regiones!B$3:H$35,7,FALSE)</f>
        <v>Central America</v>
      </c>
      <c r="B20" s="99" t="s">
        <v>32</v>
      </c>
      <c r="C20" s="86" t="s">
        <v>31</v>
      </c>
      <c r="D20" s="119">
        <v>2014</v>
      </c>
      <c r="E20" s="119">
        <v>2014</v>
      </c>
      <c r="F20" s="119">
        <v>2014</v>
      </c>
      <c r="G20" s="119">
        <v>2014</v>
      </c>
      <c r="H20" s="119">
        <v>2014</v>
      </c>
      <c r="I20" s="119">
        <v>2014</v>
      </c>
      <c r="J20" s="119">
        <v>2014</v>
      </c>
      <c r="K20" s="119">
        <v>2016</v>
      </c>
      <c r="L20" s="119">
        <v>2016</v>
      </c>
      <c r="M20" s="119">
        <v>2015</v>
      </c>
      <c r="N20" s="119">
        <v>2011</v>
      </c>
      <c r="O20" s="119">
        <v>2011</v>
      </c>
      <c r="P20" s="119" t="s">
        <v>255</v>
      </c>
      <c r="Q20" s="121">
        <v>2017</v>
      </c>
      <c r="R20" s="121">
        <v>2017</v>
      </c>
      <c r="S20" s="121">
        <v>2016</v>
      </c>
      <c r="T20" s="121">
        <v>2016</v>
      </c>
      <c r="U20" s="121">
        <v>2014</v>
      </c>
      <c r="V20" s="121">
        <v>2014</v>
      </c>
      <c r="W20" s="121">
        <v>2016</v>
      </c>
      <c r="X20" s="121">
        <v>2015</v>
      </c>
      <c r="Y20" s="121" t="s">
        <v>255</v>
      </c>
      <c r="Z20" s="121" t="s">
        <v>255</v>
      </c>
      <c r="AA20" s="138">
        <v>2014</v>
      </c>
      <c r="AB20" s="121">
        <v>2016</v>
      </c>
      <c r="AC20" s="138">
        <v>2016</v>
      </c>
      <c r="AD20" s="121">
        <v>2012</v>
      </c>
      <c r="AE20" s="121">
        <v>2015</v>
      </c>
      <c r="AF20" s="121">
        <v>2015</v>
      </c>
      <c r="AG20" s="121">
        <v>2016</v>
      </c>
      <c r="AH20" s="121">
        <v>2008</v>
      </c>
      <c r="AI20" s="121">
        <v>2009</v>
      </c>
      <c r="AJ20" s="121">
        <v>2016</v>
      </c>
      <c r="AK20" s="121">
        <v>2016</v>
      </c>
      <c r="AL20" s="121">
        <v>2015</v>
      </c>
      <c r="AM20" s="121">
        <v>2015</v>
      </c>
      <c r="AN20" s="121">
        <v>2016</v>
      </c>
      <c r="AO20" s="121">
        <v>2014</v>
      </c>
      <c r="AP20" s="121">
        <v>2014</v>
      </c>
      <c r="AQ20" s="121">
        <v>2014</v>
      </c>
      <c r="AR20" s="121">
        <v>2015</v>
      </c>
      <c r="AS20" s="121">
        <v>2015</v>
      </c>
      <c r="AT20" s="120">
        <v>2014</v>
      </c>
      <c r="AU20" s="120">
        <v>2014</v>
      </c>
      <c r="AV20" s="121">
        <v>2015</v>
      </c>
      <c r="AW20" s="121">
        <v>2016</v>
      </c>
      <c r="AX20" s="121">
        <v>2017</v>
      </c>
      <c r="AY20" s="146">
        <v>2016</v>
      </c>
      <c r="AZ20" s="146">
        <v>2016</v>
      </c>
      <c r="BA20" s="121">
        <v>2016</v>
      </c>
      <c r="BB20" s="121">
        <v>2015</v>
      </c>
      <c r="BC20" s="121">
        <v>2016</v>
      </c>
      <c r="BD20" s="121">
        <v>2014</v>
      </c>
      <c r="BE20" s="121">
        <v>2014</v>
      </c>
      <c r="BF20" s="121">
        <v>2016</v>
      </c>
      <c r="BG20" s="121">
        <v>2014</v>
      </c>
      <c r="BH20" s="121">
        <v>2014</v>
      </c>
      <c r="BI20" s="121">
        <v>2015</v>
      </c>
      <c r="BJ20" s="121">
        <v>2013</v>
      </c>
      <c r="BK20" s="121">
        <v>2015</v>
      </c>
      <c r="BL20" s="121">
        <v>2016</v>
      </c>
      <c r="BM20" s="83">
        <v>2011</v>
      </c>
      <c r="BN20" s="83">
        <v>2015</v>
      </c>
      <c r="BO20" s="83">
        <v>2014</v>
      </c>
      <c r="BP20" s="83">
        <v>2017</v>
      </c>
      <c r="BQ20" s="121">
        <v>2014</v>
      </c>
      <c r="BR20" s="121">
        <v>2015</v>
      </c>
      <c r="BS20" s="121">
        <v>2015</v>
      </c>
      <c r="BT20" s="121">
        <v>2014</v>
      </c>
      <c r="BU20" s="129">
        <v>2015</v>
      </c>
      <c r="BV20" s="129">
        <v>2015</v>
      </c>
      <c r="BW20" s="129">
        <v>2013</v>
      </c>
      <c r="BX20" s="129">
        <v>2013</v>
      </c>
      <c r="BY20" s="142">
        <v>2014</v>
      </c>
      <c r="BZ20" s="124">
        <v>2014</v>
      </c>
      <c r="CA20" s="142">
        <v>2014</v>
      </c>
      <c r="CB20" s="142">
        <v>2015</v>
      </c>
      <c r="CC20" s="142">
        <v>2015</v>
      </c>
      <c r="CD20" s="121">
        <v>2016</v>
      </c>
      <c r="CE20" s="121">
        <v>2015</v>
      </c>
      <c r="CF20" s="121">
        <v>2014</v>
      </c>
      <c r="CG20" s="121">
        <v>2014</v>
      </c>
      <c r="CH20" s="83"/>
    </row>
    <row r="21" spans="1:86" x14ac:dyDescent="0.25">
      <c r="A21" s="3" t="str">
        <f>VLOOKUP(C21,Regiones!B$3:H$35,7,FALSE)</f>
        <v>Central America</v>
      </c>
      <c r="B21" s="99" t="s">
        <v>38</v>
      </c>
      <c r="C21" s="86" t="s">
        <v>37</v>
      </c>
      <c r="D21" s="119">
        <v>2014</v>
      </c>
      <c r="E21" s="119">
        <v>2014</v>
      </c>
      <c r="F21" s="119">
        <v>2014</v>
      </c>
      <c r="G21" s="119">
        <v>2014</v>
      </c>
      <c r="H21" s="119">
        <v>2014</v>
      </c>
      <c r="I21" s="119">
        <v>2014</v>
      </c>
      <c r="J21" s="119">
        <v>2014</v>
      </c>
      <c r="K21" s="119">
        <v>2016</v>
      </c>
      <c r="L21" s="119">
        <v>2016</v>
      </c>
      <c r="M21" s="119">
        <v>2015</v>
      </c>
      <c r="N21" s="119">
        <v>2011</v>
      </c>
      <c r="O21" s="119">
        <v>2011</v>
      </c>
      <c r="P21" s="119" t="s">
        <v>255</v>
      </c>
      <c r="Q21" s="121">
        <v>2017</v>
      </c>
      <c r="R21" s="121">
        <v>2017</v>
      </c>
      <c r="S21" s="121">
        <v>2016</v>
      </c>
      <c r="T21" s="121">
        <v>2016</v>
      </c>
      <c r="U21" s="121">
        <v>2015</v>
      </c>
      <c r="V21" s="121">
        <v>2015</v>
      </c>
      <c r="W21" s="121">
        <v>2016</v>
      </c>
      <c r="X21" s="121">
        <v>2015</v>
      </c>
      <c r="Y21" s="121">
        <v>2012</v>
      </c>
      <c r="Z21" s="121">
        <v>2012</v>
      </c>
      <c r="AA21" s="138">
        <v>2014</v>
      </c>
      <c r="AB21" s="121">
        <v>2016</v>
      </c>
      <c r="AC21" s="138">
        <v>2016</v>
      </c>
      <c r="AD21" s="121">
        <v>2015</v>
      </c>
      <c r="AE21" s="121">
        <v>2015</v>
      </c>
      <c r="AF21" s="121">
        <v>2012</v>
      </c>
      <c r="AG21" s="121">
        <v>2016</v>
      </c>
      <c r="AH21" s="121">
        <v>2011</v>
      </c>
      <c r="AI21" s="121" t="s">
        <v>255</v>
      </c>
      <c r="AJ21" s="121">
        <v>2016</v>
      </c>
      <c r="AK21" s="121">
        <v>2016</v>
      </c>
      <c r="AL21" s="121">
        <v>2015</v>
      </c>
      <c r="AM21" s="121">
        <v>2015</v>
      </c>
      <c r="AN21" s="121">
        <v>2016</v>
      </c>
      <c r="AO21" s="121">
        <v>2014</v>
      </c>
      <c r="AP21" s="121">
        <v>2014</v>
      </c>
      <c r="AQ21" s="121">
        <v>2014</v>
      </c>
      <c r="AR21" s="121">
        <v>2015</v>
      </c>
      <c r="AS21" s="121">
        <v>2015</v>
      </c>
      <c r="AT21" s="120">
        <v>2014</v>
      </c>
      <c r="AU21" s="120">
        <v>2014</v>
      </c>
      <c r="AV21" s="121">
        <v>2015</v>
      </c>
      <c r="AW21" s="121">
        <v>2016</v>
      </c>
      <c r="AX21" s="121">
        <v>2017</v>
      </c>
      <c r="AY21" s="146">
        <v>2016</v>
      </c>
      <c r="AZ21" s="146">
        <v>2016</v>
      </c>
      <c r="BA21" s="121">
        <v>2016</v>
      </c>
      <c r="BB21" s="121">
        <v>2015</v>
      </c>
      <c r="BC21" s="121">
        <v>2016</v>
      </c>
      <c r="BD21" s="121">
        <v>2014</v>
      </c>
      <c r="BE21" s="121">
        <v>2014</v>
      </c>
      <c r="BF21" s="121">
        <v>2016</v>
      </c>
      <c r="BG21" s="121">
        <v>2014</v>
      </c>
      <c r="BH21" s="121">
        <v>2014</v>
      </c>
      <c r="BI21" s="121">
        <v>2011</v>
      </c>
      <c r="BJ21" s="121" t="s">
        <v>255</v>
      </c>
      <c r="BK21" s="121">
        <v>2015</v>
      </c>
      <c r="BL21" s="121">
        <v>2016</v>
      </c>
      <c r="BM21" s="83">
        <v>2011</v>
      </c>
      <c r="BN21" s="83">
        <v>2015</v>
      </c>
      <c r="BO21" s="83">
        <v>2014</v>
      </c>
      <c r="BP21" s="83">
        <v>2017</v>
      </c>
      <c r="BQ21" s="121">
        <v>2014</v>
      </c>
      <c r="BR21" s="121">
        <v>2015</v>
      </c>
      <c r="BS21" s="121">
        <v>2015</v>
      </c>
      <c r="BT21" s="121">
        <v>2014</v>
      </c>
      <c r="BU21" s="129">
        <v>2015</v>
      </c>
      <c r="BV21" s="129">
        <v>2015</v>
      </c>
      <c r="BW21" s="129">
        <v>2013</v>
      </c>
      <c r="BX21" s="129">
        <v>2013</v>
      </c>
      <c r="BY21" s="142">
        <v>2014</v>
      </c>
      <c r="BZ21" s="124">
        <v>2014</v>
      </c>
      <c r="CA21" s="142">
        <v>2014</v>
      </c>
      <c r="CB21" s="142">
        <v>2015</v>
      </c>
      <c r="CC21" s="142">
        <v>2015</v>
      </c>
      <c r="CD21" s="121">
        <v>2016</v>
      </c>
      <c r="CE21" s="121">
        <v>2015</v>
      </c>
      <c r="CF21" s="121">
        <v>2014</v>
      </c>
      <c r="CG21" s="121">
        <v>2014</v>
      </c>
      <c r="CH21" s="83"/>
    </row>
    <row r="22" spans="1:86" x14ac:dyDescent="0.25">
      <c r="A22" s="3" t="str">
        <f>VLOOKUP(C22,Regiones!B$3:H$35,7,FALSE)</f>
        <v>Central America</v>
      </c>
      <c r="B22" s="99" t="s">
        <v>42</v>
      </c>
      <c r="C22" s="86" t="s">
        <v>41</v>
      </c>
      <c r="D22" s="119">
        <v>2014</v>
      </c>
      <c r="E22" s="119">
        <v>2014</v>
      </c>
      <c r="F22" s="119">
        <v>2014</v>
      </c>
      <c r="G22" s="119">
        <v>2014</v>
      </c>
      <c r="H22" s="119">
        <v>2014</v>
      </c>
      <c r="I22" s="119">
        <v>2014</v>
      </c>
      <c r="J22" s="119">
        <v>2014</v>
      </c>
      <c r="K22" s="119">
        <v>2016</v>
      </c>
      <c r="L22" s="119">
        <v>2016</v>
      </c>
      <c r="M22" s="119">
        <v>2015</v>
      </c>
      <c r="N22" s="119">
        <v>2011</v>
      </c>
      <c r="O22" s="119">
        <v>2011</v>
      </c>
      <c r="P22" s="119">
        <v>2011</v>
      </c>
      <c r="Q22" s="121">
        <v>2017</v>
      </c>
      <c r="R22" s="121">
        <v>2017</v>
      </c>
      <c r="S22" s="121">
        <v>2016</v>
      </c>
      <c r="T22" s="121">
        <v>2016</v>
      </c>
      <c r="U22" s="121">
        <v>2015</v>
      </c>
      <c r="V22" s="121">
        <v>2015</v>
      </c>
      <c r="W22" s="121">
        <v>2016</v>
      </c>
      <c r="X22" s="121">
        <v>2015</v>
      </c>
      <c r="Y22" s="121">
        <v>2012</v>
      </c>
      <c r="Z22" s="121">
        <v>2012</v>
      </c>
      <c r="AA22" s="138">
        <v>2014</v>
      </c>
      <c r="AB22" s="121">
        <v>2016</v>
      </c>
      <c r="AC22" s="138">
        <v>2016</v>
      </c>
      <c r="AD22" s="121">
        <v>2016</v>
      </c>
      <c r="AE22" s="121">
        <v>2015</v>
      </c>
      <c r="AF22" s="121">
        <v>2015</v>
      </c>
      <c r="AG22" s="121">
        <v>2016</v>
      </c>
      <c r="AH22" s="121">
        <v>2012</v>
      </c>
      <c r="AI22" s="121">
        <v>2011</v>
      </c>
      <c r="AJ22" s="121">
        <v>2016</v>
      </c>
      <c r="AK22" s="121">
        <v>2016</v>
      </c>
      <c r="AL22" s="121">
        <v>2015</v>
      </c>
      <c r="AM22" s="121">
        <v>2015</v>
      </c>
      <c r="AN22" s="121">
        <v>2016</v>
      </c>
      <c r="AO22" s="121">
        <v>2014</v>
      </c>
      <c r="AP22" s="121">
        <v>2014</v>
      </c>
      <c r="AQ22" s="121">
        <v>2014</v>
      </c>
      <c r="AR22" s="121">
        <v>2015</v>
      </c>
      <c r="AS22" s="121">
        <v>2015</v>
      </c>
      <c r="AT22" s="120">
        <v>2014</v>
      </c>
      <c r="AU22" s="120">
        <v>2014</v>
      </c>
      <c r="AV22" s="121">
        <v>2015</v>
      </c>
      <c r="AW22" s="121">
        <v>2016</v>
      </c>
      <c r="AX22" s="121">
        <v>2017</v>
      </c>
      <c r="AY22" s="146">
        <v>2016</v>
      </c>
      <c r="AZ22" s="146">
        <v>2016</v>
      </c>
      <c r="BA22" s="121">
        <v>2016</v>
      </c>
      <c r="BB22" s="121">
        <v>2015</v>
      </c>
      <c r="BC22" s="121">
        <v>2016</v>
      </c>
      <c r="BD22" s="121">
        <v>2014</v>
      </c>
      <c r="BE22" s="121">
        <v>2014</v>
      </c>
      <c r="BF22" s="121">
        <v>2016</v>
      </c>
      <c r="BG22" s="121">
        <v>2014</v>
      </c>
      <c r="BH22" s="121">
        <v>2014</v>
      </c>
      <c r="BI22" s="121">
        <v>2015</v>
      </c>
      <c r="BJ22" s="121">
        <v>2013</v>
      </c>
      <c r="BK22" s="121">
        <v>2015</v>
      </c>
      <c r="BL22" s="121">
        <v>2016</v>
      </c>
      <c r="BM22" s="83">
        <v>2012</v>
      </c>
      <c r="BN22" s="83">
        <v>2015</v>
      </c>
      <c r="BO22" s="83">
        <v>2014</v>
      </c>
      <c r="BP22" s="83">
        <v>2017</v>
      </c>
      <c r="BQ22" s="121">
        <v>2014</v>
      </c>
      <c r="BR22" s="121">
        <v>2015</v>
      </c>
      <c r="BS22" s="121">
        <v>2015</v>
      </c>
      <c r="BT22" s="121">
        <v>2014</v>
      </c>
      <c r="BU22" s="129">
        <v>2015</v>
      </c>
      <c r="BV22" s="129">
        <v>2015</v>
      </c>
      <c r="BW22" s="129">
        <v>2013</v>
      </c>
      <c r="BX22" s="129">
        <v>2013</v>
      </c>
      <c r="BY22" s="142">
        <v>2013</v>
      </c>
      <c r="BZ22" s="124">
        <v>2013</v>
      </c>
      <c r="CA22" s="142">
        <v>2015</v>
      </c>
      <c r="CB22" s="142">
        <v>2015</v>
      </c>
      <c r="CC22" s="142">
        <v>2014</v>
      </c>
      <c r="CD22" s="121">
        <v>2016</v>
      </c>
      <c r="CE22" s="121">
        <v>2015</v>
      </c>
      <c r="CF22" s="121">
        <v>2014</v>
      </c>
      <c r="CG22" s="121">
        <v>2014</v>
      </c>
      <c r="CH22" s="83"/>
    </row>
    <row r="23" spans="1:86" x14ac:dyDescent="0.25">
      <c r="A23" s="3" t="str">
        <f>VLOOKUP(C23,Regiones!B$3:H$35,7,FALSE)</f>
        <v>Central America</v>
      </c>
      <c r="B23" s="99" t="s">
        <v>44</v>
      </c>
      <c r="C23" s="86" t="s">
        <v>43</v>
      </c>
      <c r="D23" s="119">
        <v>2014</v>
      </c>
      <c r="E23" s="119">
        <v>2014</v>
      </c>
      <c r="F23" s="119">
        <v>2014</v>
      </c>
      <c r="G23" s="119">
        <v>2014</v>
      </c>
      <c r="H23" s="119">
        <v>2014</v>
      </c>
      <c r="I23" s="119">
        <v>2014</v>
      </c>
      <c r="J23" s="119">
        <v>2014</v>
      </c>
      <c r="K23" s="119">
        <v>2016</v>
      </c>
      <c r="L23" s="119">
        <v>2016</v>
      </c>
      <c r="M23" s="119">
        <v>2015</v>
      </c>
      <c r="N23" s="119">
        <v>2011</v>
      </c>
      <c r="O23" s="119">
        <v>2011</v>
      </c>
      <c r="P23" s="119">
        <v>2011</v>
      </c>
      <c r="Q23" s="121">
        <v>2017</v>
      </c>
      <c r="R23" s="121">
        <v>2017</v>
      </c>
      <c r="S23" s="121">
        <v>2016</v>
      </c>
      <c r="T23" s="121">
        <v>2016</v>
      </c>
      <c r="U23" s="121">
        <v>2012</v>
      </c>
      <c r="V23" s="121">
        <v>2012</v>
      </c>
      <c r="W23" s="121">
        <v>2016</v>
      </c>
      <c r="X23" s="121">
        <v>2015</v>
      </c>
      <c r="Y23" s="121">
        <v>2011</v>
      </c>
      <c r="Z23" s="121">
        <v>2011</v>
      </c>
      <c r="AA23" s="138">
        <v>2014</v>
      </c>
      <c r="AB23" s="121">
        <v>2016</v>
      </c>
      <c r="AC23" s="138">
        <v>2016</v>
      </c>
      <c r="AD23" s="121" t="s">
        <v>255</v>
      </c>
      <c r="AE23" s="121">
        <v>2015</v>
      </c>
      <c r="AF23" s="121">
        <v>2006</v>
      </c>
      <c r="AG23" s="121">
        <v>2016</v>
      </c>
      <c r="AH23" s="121">
        <v>2011</v>
      </c>
      <c r="AI23" s="121">
        <v>2012</v>
      </c>
      <c r="AJ23" s="121">
        <v>2016</v>
      </c>
      <c r="AK23" s="121">
        <v>2016</v>
      </c>
      <c r="AL23" s="121">
        <v>2015</v>
      </c>
      <c r="AM23" s="121">
        <v>2015</v>
      </c>
      <c r="AN23" s="121">
        <v>2016</v>
      </c>
      <c r="AO23" s="121">
        <v>2014</v>
      </c>
      <c r="AP23" s="121">
        <v>2014</v>
      </c>
      <c r="AQ23" s="121">
        <v>2014</v>
      </c>
      <c r="AR23" s="121">
        <v>2015</v>
      </c>
      <c r="AS23" s="121">
        <v>2015</v>
      </c>
      <c r="AT23" s="120">
        <v>2014</v>
      </c>
      <c r="AU23" s="120" t="s">
        <v>255</v>
      </c>
      <c r="AV23" s="121">
        <v>2015</v>
      </c>
      <c r="AW23" s="121">
        <v>2016</v>
      </c>
      <c r="AX23" s="121">
        <v>2017</v>
      </c>
      <c r="AY23" s="123" t="s">
        <v>255</v>
      </c>
      <c r="AZ23" s="146">
        <v>2016</v>
      </c>
      <c r="BA23" s="121">
        <v>2016</v>
      </c>
      <c r="BB23" s="121">
        <v>2015</v>
      </c>
      <c r="BC23" s="121">
        <v>2016</v>
      </c>
      <c r="BD23" s="121">
        <v>2014</v>
      </c>
      <c r="BE23" s="121">
        <v>2014</v>
      </c>
      <c r="BF23" s="121">
        <v>2016</v>
      </c>
      <c r="BG23" s="121">
        <v>2014</v>
      </c>
      <c r="BH23" s="121">
        <v>2014</v>
      </c>
      <c r="BI23" s="121">
        <v>2009</v>
      </c>
      <c r="BJ23" s="121">
        <v>2013</v>
      </c>
      <c r="BK23" s="121">
        <v>2015</v>
      </c>
      <c r="BL23" s="121">
        <v>2016</v>
      </c>
      <c r="BM23" s="83">
        <v>2009</v>
      </c>
      <c r="BN23" s="83">
        <v>2015</v>
      </c>
      <c r="BO23" s="83">
        <v>2014</v>
      </c>
      <c r="BP23" s="83">
        <v>2017</v>
      </c>
      <c r="BQ23" s="121">
        <v>2014</v>
      </c>
      <c r="BR23" s="121">
        <v>2015</v>
      </c>
      <c r="BS23" s="121">
        <v>2015</v>
      </c>
      <c r="BT23" s="121">
        <v>2014</v>
      </c>
      <c r="BU23" s="129">
        <v>2015</v>
      </c>
      <c r="BV23" s="129">
        <v>2015</v>
      </c>
      <c r="BW23" s="129">
        <v>2013</v>
      </c>
      <c r="BX23" s="129">
        <v>2013</v>
      </c>
      <c r="BY23" s="129" t="s">
        <v>255</v>
      </c>
      <c r="BZ23" s="212" t="s">
        <v>255</v>
      </c>
      <c r="CA23" s="129" t="s">
        <v>255</v>
      </c>
      <c r="CB23" s="142">
        <v>2015</v>
      </c>
      <c r="CC23" s="142">
        <v>2010</v>
      </c>
      <c r="CD23" s="121">
        <v>2016</v>
      </c>
      <c r="CE23" s="121">
        <v>2015</v>
      </c>
      <c r="CF23" s="121">
        <v>2014</v>
      </c>
      <c r="CG23" s="121">
        <v>2014</v>
      </c>
      <c r="CH23" s="83"/>
    </row>
    <row r="24" spans="1:86" x14ac:dyDescent="0.25">
      <c r="A24" s="3" t="str">
        <f>VLOOKUP(C24,Regiones!B$3:H$35,7,FALSE)</f>
        <v>Central America</v>
      </c>
      <c r="B24" s="99" t="s">
        <v>46</v>
      </c>
      <c r="C24" s="86" t="s">
        <v>45</v>
      </c>
      <c r="D24" s="119">
        <v>2014</v>
      </c>
      <c r="E24" s="119">
        <v>2014</v>
      </c>
      <c r="F24" s="119">
        <v>2014</v>
      </c>
      <c r="G24" s="119">
        <v>2014</v>
      </c>
      <c r="H24" s="119">
        <v>2014</v>
      </c>
      <c r="I24" s="119">
        <v>2014</v>
      </c>
      <c r="J24" s="119">
        <v>2014</v>
      </c>
      <c r="K24" s="119">
        <v>2016</v>
      </c>
      <c r="L24" s="119">
        <v>2016</v>
      </c>
      <c r="M24" s="119">
        <v>2015</v>
      </c>
      <c r="N24" s="119">
        <v>2011</v>
      </c>
      <c r="O24" s="119">
        <v>2011</v>
      </c>
      <c r="P24" s="119">
        <v>2010</v>
      </c>
      <c r="Q24" s="121">
        <v>2017</v>
      </c>
      <c r="R24" s="121">
        <v>2017</v>
      </c>
      <c r="S24" s="121">
        <v>2016</v>
      </c>
      <c r="T24" s="121">
        <v>2016</v>
      </c>
      <c r="U24" s="121">
        <v>2015</v>
      </c>
      <c r="V24" s="121">
        <v>2015</v>
      </c>
      <c r="W24" s="121">
        <v>2016</v>
      </c>
      <c r="X24" s="121">
        <v>2015</v>
      </c>
      <c r="Y24" s="121" t="s">
        <v>255</v>
      </c>
      <c r="Z24" s="121" t="s">
        <v>255</v>
      </c>
      <c r="AA24" s="138">
        <v>2015</v>
      </c>
      <c r="AB24" s="121">
        <v>2016</v>
      </c>
      <c r="AC24" s="138">
        <v>2016</v>
      </c>
      <c r="AD24" s="121">
        <v>2014</v>
      </c>
      <c r="AE24" s="121">
        <v>2015</v>
      </c>
      <c r="AF24" s="121">
        <v>2008</v>
      </c>
      <c r="AG24" s="121">
        <v>2016</v>
      </c>
      <c r="AH24" s="121">
        <v>2011</v>
      </c>
      <c r="AI24" s="121">
        <v>2012</v>
      </c>
      <c r="AJ24" s="121">
        <v>2016</v>
      </c>
      <c r="AK24" s="121">
        <v>2016</v>
      </c>
      <c r="AL24" s="121">
        <v>2015</v>
      </c>
      <c r="AM24" s="121">
        <v>2015</v>
      </c>
      <c r="AN24" s="121">
        <v>2016</v>
      </c>
      <c r="AO24" s="121">
        <v>2014</v>
      </c>
      <c r="AP24" s="121">
        <v>2014</v>
      </c>
      <c r="AQ24" s="121">
        <v>2014</v>
      </c>
      <c r="AR24" s="121">
        <v>2015</v>
      </c>
      <c r="AS24" s="121">
        <v>2015</v>
      </c>
      <c r="AT24" s="120">
        <v>2014</v>
      </c>
      <c r="AU24" s="120">
        <v>2014</v>
      </c>
      <c r="AV24" s="121">
        <v>2015</v>
      </c>
      <c r="AW24" s="121">
        <v>2016</v>
      </c>
      <c r="AX24" s="121">
        <v>2017</v>
      </c>
      <c r="AY24" s="123" t="s">
        <v>255</v>
      </c>
      <c r="AZ24" s="146">
        <v>2016</v>
      </c>
      <c r="BA24" s="121">
        <v>2016</v>
      </c>
      <c r="BB24" s="121">
        <v>2015</v>
      </c>
      <c r="BC24" s="121">
        <v>2016</v>
      </c>
      <c r="BD24" s="121">
        <v>2014</v>
      </c>
      <c r="BE24" s="121">
        <v>2014</v>
      </c>
      <c r="BF24" s="121">
        <v>2016</v>
      </c>
      <c r="BG24" s="121">
        <v>2014</v>
      </c>
      <c r="BH24" s="121">
        <v>2014</v>
      </c>
      <c r="BI24" s="121">
        <v>2011</v>
      </c>
      <c r="BJ24" s="121">
        <v>2008</v>
      </c>
      <c r="BK24" s="121">
        <v>2015</v>
      </c>
      <c r="BL24" s="121">
        <v>2016</v>
      </c>
      <c r="BM24" s="83">
        <v>2012</v>
      </c>
      <c r="BN24" s="83">
        <v>2015</v>
      </c>
      <c r="BO24" s="83">
        <v>2014</v>
      </c>
      <c r="BP24" s="83">
        <v>2017</v>
      </c>
      <c r="BQ24" s="121">
        <v>2014</v>
      </c>
      <c r="BR24" s="121">
        <v>2015</v>
      </c>
      <c r="BS24" s="121">
        <v>2015</v>
      </c>
      <c r="BT24" s="121">
        <v>2014</v>
      </c>
      <c r="BU24" s="129">
        <v>2015</v>
      </c>
      <c r="BV24" s="129">
        <v>2015</v>
      </c>
      <c r="BW24" s="129">
        <v>2013</v>
      </c>
      <c r="BX24" s="129">
        <v>2013</v>
      </c>
      <c r="BY24" s="142">
        <v>2013</v>
      </c>
      <c r="BZ24" s="124">
        <v>2011</v>
      </c>
      <c r="CA24" s="142">
        <v>2010</v>
      </c>
      <c r="CB24" s="142">
        <v>2015</v>
      </c>
      <c r="CC24" s="142">
        <v>2014</v>
      </c>
      <c r="CD24" s="121">
        <v>2016</v>
      </c>
      <c r="CE24" s="121">
        <v>2015</v>
      </c>
      <c r="CF24" s="121">
        <v>2014</v>
      </c>
      <c r="CG24" s="121">
        <v>2014</v>
      </c>
      <c r="CH24" s="83"/>
    </row>
    <row r="25" spans="1:86" x14ac:dyDescent="0.25">
      <c r="A25" s="3" t="str">
        <f>VLOOKUP(C25,Regiones!B$3:H$35,7,FALSE)</f>
        <v>South America</v>
      </c>
      <c r="B25" s="99" t="s">
        <v>3</v>
      </c>
      <c r="C25" s="86" t="s">
        <v>2</v>
      </c>
      <c r="D25" s="119">
        <v>2014</v>
      </c>
      <c r="E25" s="119">
        <v>2014</v>
      </c>
      <c r="F25" s="119">
        <v>2014</v>
      </c>
      <c r="G25" s="119">
        <v>2014</v>
      </c>
      <c r="H25" s="119">
        <v>2014</v>
      </c>
      <c r="I25" s="119">
        <v>2014</v>
      </c>
      <c r="J25" s="119">
        <v>2014</v>
      </c>
      <c r="K25" s="119">
        <v>2016</v>
      </c>
      <c r="L25" s="119">
        <v>2016</v>
      </c>
      <c r="M25" s="119">
        <v>2015</v>
      </c>
      <c r="N25" s="119">
        <v>2011</v>
      </c>
      <c r="O25" s="119">
        <v>2011</v>
      </c>
      <c r="P25" s="119">
        <v>2011</v>
      </c>
      <c r="Q25" s="121">
        <v>2017</v>
      </c>
      <c r="R25" s="121">
        <v>2017</v>
      </c>
      <c r="S25" s="121">
        <v>2016</v>
      </c>
      <c r="T25" s="121">
        <v>2016</v>
      </c>
      <c r="U25" s="121">
        <v>2015</v>
      </c>
      <c r="V25" s="121">
        <v>2015</v>
      </c>
      <c r="W25" s="121">
        <v>2016</v>
      </c>
      <c r="X25" s="121">
        <v>2015</v>
      </c>
      <c r="Y25" s="121">
        <v>2005</v>
      </c>
      <c r="Z25" s="121">
        <v>2005</v>
      </c>
      <c r="AA25" s="121" t="s">
        <v>255</v>
      </c>
      <c r="AB25" s="121">
        <v>2016</v>
      </c>
      <c r="AC25" s="138">
        <v>2016</v>
      </c>
      <c r="AD25" s="121">
        <v>2014</v>
      </c>
      <c r="AE25" s="121">
        <v>2015</v>
      </c>
      <c r="AF25" s="121">
        <v>2005</v>
      </c>
      <c r="AG25" s="121">
        <v>2016</v>
      </c>
      <c r="AH25" s="121">
        <v>2011</v>
      </c>
      <c r="AI25" s="121">
        <v>2013</v>
      </c>
      <c r="AJ25" s="121">
        <v>2016</v>
      </c>
      <c r="AK25" s="121">
        <v>2016</v>
      </c>
      <c r="AL25" s="121">
        <v>2015</v>
      </c>
      <c r="AM25" s="121">
        <v>2015</v>
      </c>
      <c r="AN25" s="121">
        <v>2016</v>
      </c>
      <c r="AO25" s="121">
        <v>2014</v>
      </c>
      <c r="AP25" s="121">
        <v>2014</v>
      </c>
      <c r="AQ25" s="121">
        <v>2014</v>
      </c>
      <c r="AR25" s="121">
        <v>2015</v>
      </c>
      <c r="AS25" s="121">
        <v>2015</v>
      </c>
      <c r="AT25" s="120">
        <v>2014</v>
      </c>
      <c r="AU25" s="120">
        <v>2014</v>
      </c>
      <c r="AV25" s="121">
        <v>2015</v>
      </c>
      <c r="AW25" s="121">
        <v>2016</v>
      </c>
      <c r="AX25" s="121">
        <v>2017</v>
      </c>
      <c r="AY25" s="123" t="s">
        <v>255</v>
      </c>
      <c r="AZ25" s="146">
        <v>2016</v>
      </c>
      <c r="BA25" s="121">
        <v>2016</v>
      </c>
      <c r="BB25" s="121">
        <v>2015</v>
      </c>
      <c r="BC25" s="121">
        <v>2016</v>
      </c>
      <c r="BD25" s="121">
        <v>2014</v>
      </c>
      <c r="BE25" s="121">
        <v>2014</v>
      </c>
      <c r="BF25" s="121">
        <v>2016</v>
      </c>
      <c r="BG25" s="121" t="s">
        <v>255</v>
      </c>
      <c r="BH25" s="121" t="s">
        <v>255</v>
      </c>
      <c r="BI25" s="121">
        <v>2015</v>
      </c>
      <c r="BJ25" s="121">
        <v>2013</v>
      </c>
      <c r="BK25" s="121">
        <v>2015</v>
      </c>
      <c r="BL25" s="121">
        <v>2016</v>
      </c>
      <c r="BM25" s="83">
        <v>2012</v>
      </c>
      <c r="BN25" s="83">
        <v>2015</v>
      </c>
      <c r="BO25" s="83">
        <v>2014</v>
      </c>
      <c r="BP25" s="83">
        <v>2017</v>
      </c>
      <c r="BQ25" s="121">
        <v>2014</v>
      </c>
      <c r="BR25" s="121">
        <v>2015</v>
      </c>
      <c r="BS25" s="121">
        <v>2015</v>
      </c>
      <c r="BT25" s="121">
        <v>2014</v>
      </c>
      <c r="BU25" s="129">
        <v>2015</v>
      </c>
      <c r="BV25" s="129">
        <v>2015</v>
      </c>
      <c r="BW25" s="129">
        <v>2013</v>
      </c>
      <c r="BX25" s="129">
        <v>2013</v>
      </c>
      <c r="BY25" s="142">
        <v>2013</v>
      </c>
      <c r="BZ25" s="124">
        <v>2013</v>
      </c>
      <c r="CA25" s="129">
        <v>2012</v>
      </c>
      <c r="CB25" s="142">
        <v>2015</v>
      </c>
      <c r="CC25" s="129" t="s">
        <v>255</v>
      </c>
      <c r="CD25" s="121">
        <v>2016</v>
      </c>
      <c r="CE25" s="121">
        <v>2015</v>
      </c>
      <c r="CF25" s="121">
        <v>2014</v>
      </c>
      <c r="CG25" s="121">
        <v>2014</v>
      </c>
      <c r="CH25" s="83"/>
    </row>
    <row r="26" spans="1:86" x14ac:dyDescent="0.25">
      <c r="A26" s="3" t="str">
        <f>VLOOKUP(C26,Regiones!B$3:H$35,7,FALSE)</f>
        <v>South America</v>
      </c>
      <c r="B26" s="99" t="s">
        <v>196</v>
      </c>
      <c r="C26" s="86" t="s">
        <v>10</v>
      </c>
      <c r="D26" s="119">
        <v>2014</v>
      </c>
      <c r="E26" s="119">
        <v>2014</v>
      </c>
      <c r="F26" s="119">
        <v>2014</v>
      </c>
      <c r="G26" s="119">
        <v>2014</v>
      </c>
      <c r="H26" s="119">
        <v>2014</v>
      </c>
      <c r="I26" s="119">
        <v>2014</v>
      </c>
      <c r="J26" s="119">
        <v>2014</v>
      </c>
      <c r="K26" s="119">
        <v>2016</v>
      </c>
      <c r="L26" s="119">
        <v>2016</v>
      </c>
      <c r="M26" s="119">
        <v>2015</v>
      </c>
      <c r="N26" s="119">
        <v>2011</v>
      </c>
      <c r="O26" s="119">
        <v>2011</v>
      </c>
      <c r="P26" s="119">
        <v>2008</v>
      </c>
      <c r="Q26" s="121">
        <v>2017</v>
      </c>
      <c r="R26" s="121">
        <v>2017</v>
      </c>
      <c r="S26" s="121">
        <v>2016</v>
      </c>
      <c r="T26" s="121">
        <v>2016</v>
      </c>
      <c r="U26" s="121">
        <v>2012</v>
      </c>
      <c r="V26" s="121">
        <v>2012</v>
      </c>
      <c r="W26" s="121">
        <v>2016</v>
      </c>
      <c r="X26" s="121">
        <v>2015</v>
      </c>
      <c r="Y26" s="121">
        <v>2008</v>
      </c>
      <c r="Z26" s="121">
        <v>2008</v>
      </c>
      <c r="AA26" s="138">
        <v>2015</v>
      </c>
      <c r="AB26" s="121">
        <v>2016</v>
      </c>
      <c r="AC26" s="138">
        <v>2016</v>
      </c>
      <c r="AD26" s="121">
        <v>2014</v>
      </c>
      <c r="AE26" s="121">
        <v>2015</v>
      </c>
      <c r="AF26" s="121">
        <v>2012</v>
      </c>
      <c r="AG26" s="121">
        <v>2016</v>
      </c>
      <c r="AH26" s="121">
        <v>2008</v>
      </c>
      <c r="AI26" s="121">
        <v>2012</v>
      </c>
      <c r="AJ26" s="121">
        <v>2016</v>
      </c>
      <c r="AK26" s="121">
        <v>2016</v>
      </c>
      <c r="AL26" s="121">
        <v>2015</v>
      </c>
      <c r="AM26" s="121">
        <v>2015</v>
      </c>
      <c r="AN26" s="121">
        <v>2016</v>
      </c>
      <c r="AO26" s="121">
        <v>2014</v>
      </c>
      <c r="AP26" s="121">
        <v>2014</v>
      </c>
      <c r="AQ26" s="121">
        <v>2014</v>
      </c>
      <c r="AR26" s="121">
        <v>2015</v>
      </c>
      <c r="AS26" s="121">
        <v>2015</v>
      </c>
      <c r="AT26" s="120">
        <v>2014</v>
      </c>
      <c r="AU26" s="120">
        <v>2014</v>
      </c>
      <c r="AV26" s="121">
        <v>2015</v>
      </c>
      <c r="AW26" s="121">
        <v>2016</v>
      </c>
      <c r="AX26" s="121">
        <v>2017</v>
      </c>
      <c r="AY26" s="123" t="s">
        <v>255</v>
      </c>
      <c r="AZ26" s="146">
        <v>2016</v>
      </c>
      <c r="BA26" s="121">
        <v>2016</v>
      </c>
      <c r="BB26" s="121">
        <v>2015</v>
      </c>
      <c r="BC26" s="121">
        <v>2016</v>
      </c>
      <c r="BD26" s="121">
        <v>2014</v>
      </c>
      <c r="BE26" s="121">
        <v>2014</v>
      </c>
      <c r="BF26" s="121">
        <v>2016</v>
      </c>
      <c r="BG26" s="121">
        <v>2014</v>
      </c>
      <c r="BH26" s="121">
        <v>2014</v>
      </c>
      <c r="BI26" s="121">
        <v>2011</v>
      </c>
      <c r="BJ26" s="121">
        <v>2013</v>
      </c>
      <c r="BK26" s="121">
        <v>2015</v>
      </c>
      <c r="BL26" s="121">
        <v>2016</v>
      </c>
      <c r="BM26" s="83">
        <v>2012</v>
      </c>
      <c r="BN26" s="83">
        <v>2015</v>
      </c>
      <c r="BO26" s="83">
        <v>2014</v>
      </c>
      <c r="BP26" s="83">
        <v>2017</v>
      </c>
      <c r="BQ26" s="121">
        <v>2014</v>
      </c>
      <c r="BR26" s="121">
        <v>2015</v>
      </c>
      <c r="BS26" s="121">
        <v>2015</v>
      </c>
      <c r="BT26" s="121">
        <v>2014</v>
      </c>
      <c r="BU26" s="129">
        <v>2015</v>
      </c>
      <c r="BV26" s="129">
        <v>2015</v>
      </c>
      <c r="BW26" s="129">
        <v>2013</v>
      </c>
      <c r="BX26" s="129">
        <v>2013</v>
      </c>
      <c r="BY26" s="142">
        <v>2014</v>
      </c>
      <c r="BZ26" s="124">
        <v>2014</v>
      </c>
      <c r="CA26" s="142">
        <v>2012</v>
      </c>
      <c r="CB26" s="142">
        <v>2015</v>
      </c>
      <c r="CC26" s="142">
        <v>2015</v>
      </c>
      <c r="CD26" s="121">
        <v>2016</v>
      </c>
      <c r="CE26" s="121">
        <v>2015</v>
      </c>
      <c r="CF26" s="121">
        <v>2014</v>
      </c>
      <c r="CG26" s="121">
        <v>2014</v>
      </c>
      <c r="CH26" s="83"/>
    </row>
    <row r="27" spans="1:86" x14ac:dyDescent="0.25">
      <c r="A27" s="3" t="str">
        <f>VLOOKUP(C27,Regiones!B$3:H$35,7,FALSE)</f>
        <v>South America</v>
      </c>
      <c r="B27" s="99" t="s">
        <v>12</v>
      </c>
      <c r="C27" s="86" t="s">
        <v>11</v>
      </c>
      <c r="D27" s="119">
        <v>2014</v>
      </c>
      <c r="E27" s="119">
        <v>2014</v>
      </c>
      <c r="F27" s="119">
        <v>2014</v>
      </c>
      <c r="G27" s="119">
        <v>2014</v>
      </c>
      <c r="H27" s="119">
        <v>2014</v>
      </c>
      <c r="I27" s="119">
        <v>2014</v>
      </c>
      <c r="J27" s="119">
        <v>2014</v>
      </c>
      <c r="K27" s="119">
        <v>2016</v>
      </c>
      <c r="L27" s="119">
        <v>2016</v>
      </c>
      <c r="M27" s="119">
        <v>2015</v>
      </c>
      <c r="N27" s="119">
        <v>2011</v>
      </c>
      <c r="O27" s="119">
        <v>2011</v>
      </c>
      <c r="P27" s="119">
        <v>2010</v>
      </c>
      <c r="Q27" s="121">
        <v>2017</v>
      </c>
      <c r="R27" s="121">
        <v>2017</v>
      </c>
      <c r="S27" s="121">
        <v>2016</v>
      </c>
      <c r="T27" s="121">
        <v>2016</v>
      </c>
      <c r="U27" s="121">
        <v>2015</v>
      </c>
      <c r="V27" s="121">
        <v>2015</v>
      </c>
      <c r="W27" s="121">
        <v>2016</v>
      </c>
      <c r="X27" s="121">
        <v>2015</v>
      </c>
      <c r="Y27" s="121">
        <v>2014</v>
      </c>
      <c r="Z27" s="121">
        <v>2014</v>
      </c>
      <c r="AA27" s="138">
        <v>2014</v>
      </c>
      <c r="AB27" s="121">
        <v>2016</v>
      </c>
      <c r="AC27" s="138">
        <v>2016</v>
      </c>
      <c r="AD27" s="121">
        <v>2014</v>
      </c>
      <c r="AE27" s="121">
        <v>2015</v>
      </c>
      <c r="AF27" s="121">
        <v>2007</v>
      </c>
      <c r="AG27" s="121">
        <v>2016</v>
      </c>
      <c r="AH27" s="121">
        <v>2011</v>
      </c>
      <c r="AI27" s="121">
        <v>2013</v>
      </c>
      <c r="AJ27" s="121">
        <v>2016</v>
      </c>
      <c r="AK27" s="121">
        <v>2016</v>
      </c>
      <c r="AL27" s="121">
        <v>2015</v>
      </c>
      <c r="AM27" s="121">
        <v>2015</v>
      </c>
      <c r="AN27" s="121">
        <v>2016</v>
      </c>
      <c r="AO27" s="121">
        <v>2014</v>
      </c>
      <c r="AP27" s="121">
        <v>2014</v>
      </c>
      <c r="AQ27" s="121">
        <v>2014</v>
      </c>
      <c r="AR27" s="121">
        <v>2015</v>
      </c>
      <c r="AS27" s="121">
        <v>2015</v>
      </c>
      <c r="AT27" s="120">
        <v>2014</v>
      </c>
      <c r="AU27" s="120">
        <v>2014</v>
      </c>
      <c r="AV27" s="121">
        <v>2015</v>
      </c>
      <c r="AW27" s="121">
        <v>2016</v>
      </c>
      <c r="AX27" s="121">
        <v>2017</v>
      </c>
      <c r="AY27" s="123" t="s">
        <v>255</v>
      </c>
      <c r="AZ27" s="146">
        <v>2016</v>
      </c>
      <c r="BA27" s="121">
        <v>2016</v>
      </c>
      <c r="BB27" s="121">
        <v>2015</v>
      </c>
      <c r="BC27" s="121">
        <v>2016</v>
      </c>
      <c r="BD27" s="121">
        <v>2014</v>
      </c>
      <c r="BE27" s="121">
        <v>2014</v>
      </c>
      <c r="BF27" s="121">
        <v>2016</v>
      </c>
      <c r="BG27" s="121">
        <v>2014</v>
      </c>
      <c r="BH27" s="121">
        <v>2014</v>
      </c>
      <c r="BI27" s="121">
        <v>2011</v>
      </c>
      <c r="BJ27" s="121" t="s">
        <v>255</v>
      </c>
      <c r="BK27" s="121">
        <v>2015</v>
      </c>
      <c r="BL27" s="121">
        <v>2016</v>
      </c>
      <c r="BM27" s="83">
        <v>2012</v>
      </c>
      <c r="BN27" s="83">
        <v>2015</v>
      </c>
      <c r="BO27" s="83">
        <v>2014</v>
      </c>
      <c r="BP27" s="83">
        <v>2017</v>
      </c>
      <c r="BQ27" s="121">
        <v>2014</v>
      </c>
      <c r="BR27" s="121">
        <v>2015</v>
      </c>
      <c r="BS27" s="121">
        <v>2015</v>
      </c>
      <c r="BT27" s="121">
        <v>2014</v>
      </c>
      <c r="BU27" s="129">
        <v>2015</v>
      </c>
      <c r="BV27" s="129">
        <v>2015</v>
      </c>
      <c r="BW27" s="129">
        <v>2013</v>
      </c>
      <c r="BX27" s="129">
        <v>2013</v>
      </c>
      <c r="BY27" s="129" t="s">
        <v>255</v>
      </c>
      <c r="BZ27" s="212" t="s">
        <v>255</v>
      </c>
      <c r="CA27" s="142">
        <v>2014</v>
      </c>
      <c r="CB27" s="142">
        <v>2015</v>
      </c>
      <c r="CC27" s="142">
        <v>2014</v>
      </c>
      <c r="CD27" s="121">
        <v>2016</v>
      </c>
      <c r="CE27" s="121">
        <v>2015</v>
      </c>
      <c r="CF27" s="121">
        <v>2014</v>
      </c>
      <c r="CG27" s="121">
        <v>2014</v>
      </c>
      <c r="CH27" s="83"/>
    </row>
    <row r="28" spans="1:86" x14ac:dyDescent="0.25">
      <c r="A28" s="3" t="str">
        <f>VLOOKUP(C28,Regiones!B$3:H$35,7,FALSE)</f>
        <v>South America</v>
      </c>
      <c r="B28" s="99" t="s">
        <v>14</v>
      </c>
      <c r="C28" s="86" t="s">
        <v>13</v>
      </c>
      <c r="D28" s="119">
        <v>2014</v>
      </c>
      <c r="E28" s="119">
        <v>2014</v>
      </c>
      <c r="F28" s="119">
        <v>2014</v>
      </c>
      <c r="G28" s="119">
        <v>2014</v>
      </c>
      <c r="H28" s="119">
        <v>2014</v>
      </c>
      <c r="I28" s="119">
        <v>2014</v>
      </c>
      <c r="J28" s="119">
        <v>2014</v>
      </c>
      <c r="K28" s="119">
        <v>2016</v>
      </c>
      <c r="L28" s="119">
        <v>2016</v>
      </c>
      <c r="M28" s="119">
        <v>2015</v>
      </c>
      <c r="N28" s="119">
        <v>2011</v>
      </c>
      <c r="O28" s="119">
        <v>2011</v>
      </c>
      <c r="P28" s="119" t="s">
        <v>255</v>
      </c>
      <c r="Q28" s="121">
        <v>2017</v>
      </c>
      <c r="R28" s="121">
        <v>2017</v>
      </c>
      <c r="S28" s="121">
        <v>2016</v>
      </c>
      <c r="T28" s="121">
        <v>2016</v>
      </c>
      <c r="U28" s="121">
        <v>2014</v>
      </c>
      <c r="V28" s="121">
        <v>2014</v>
      </c>
      <c r="W28" s="121">
        <v>2016</v>
      </c>
      <c r="X28" s="121">
        <v>2015</v>
      </c>
      <c r="Y28" s="121" t="s">
        <v>255</v>
      </c>
      <c r="Z28" s="121" t="s">
        <v>255</v>
      </c>
      <c r="AA28" s="138">
        <v>2013</v>
      </c>
      <c r="AB28" s="121">
        <v>2016</v>
      </c>
      <c r="AC28" s="138">
        <v>2016</v>
      </c>
      <c r="AD28" s="121">
        <v>2015</v>
      </c>
      <c r="AE28" s="121">
        <v>2015</v>
      </c>
      <c r="AF28" s="121">
        <v>2014</v>
      </c>
      <c r="AG28" s="121">
        <v>2016</v>
      </c>
      <c r="AH28" s="121">
        <v>2011</v>
      </c>
      <c r="AI28" s="121">
        <v>2010</v>
      </c>
      <c r="AJ28" s="121">
        <v>2016</v>
      </c>
      <c r="AK28" s="121">
        <v>2016</v>
      </c>
      <c r="AL28" s="121">
        <v>2015</v>
      </c>
      <c r="AM28" s="121">
        <v>2015</v>
      </c>
      <c r="AN28" s="121">
        <v>2016</v>
      </c>
      <c r="AO28" s="121">
        <v>2014</v>
      </c>
      <c r="AP28" s="121">
        <v>2014</v>
      </c>
      <c r="AQ28" s="121">
        <v>2014</v>
      </c>
      <c r="AR28" s="121">
        <v>2015</v>
      </c>
      <c r="AS28" s="121">
        <v>2015</v>
      </c>
      <c r="AT28" s="120">
        <v>2013</v>
      </c>
      <c r="AU28" s="120" t="s">
        <v>255</v>
      </c>
      <c r="AV28" s="121">
        <v>2015</v>
      </c>
      <c r="AW28" s="121">
        <v>2016</v>
      </c>
      <c r="AX28" s="121">
        <v>2017</v>
      </c>
      <c r="AY28" s="123" t="s">
        <v>255</v>
      </c>
      <c r="AZ28" s="146">
        <v>2016</v>
      </c>
      <c r="BA28" s="121">
        <v>2016</v>
      </c>
      <c r="BB28" s="121">
        <v>2015</v>
      </c>
      <c r="BC28" s="121">
        <v>2016</v>
      </c>
      <c r="BD28" s="121">
        <v>2014</v>
      </c>
      <c r="BE28" s="121">
        <v>2014</v>
      </c>
      <c r="BF28" s="121">
        <v>2016</v>
      </c>
      <c r="BG28" s="121">
        <v>2014</v>
      </c>
      <c r="BH28" s="121">
        <v>2014</v>
      </c>
      <c r="BI28" s="121">
        <v>2011</v>
      </c>
      <c r="BJ28" s="121">
        <v>2013</v>
      </c>
      <c r="BK28" s="121">
        <v>2015</v>
      </c>
      <c r="BL28" s="121">
        <v>2016</v>
      </c>
      <c r="BM28" s="83">
        <v>2013</v>
      </c>
      <c r="BN28" s="83">
        <v>2015</v>
      </c>
      <c r="BO28" s="83">
        <v>2014</v>
      </c>
      <c r="BP28" s="83">
        <v>2017</v>
      </c>
      <c r="BQ28" s="121">
        <v>2014</v>
      </c>
      <c r="BR28" s="121">
        <v>2015</v>
      </c>
      <c r="BS28" s="121">
        <v>2015</v>
      </c>
      <c r="BT28" s="121">
        <v>2014</v>
      </c>
      <c r="BU28" s="129">
        <v>2015</v>
      </c>
      <c r="BV28" s="129">
        <v>2015</v>
      </c>
      <c r="BW28" s="129">
        <v>2013</v>
      </c>
      <c r="BX28" s="129">
        <v>2013</v>
      </c>
      <c r="BY28" s="142">
        <v>2014</v>
      </c>
      <c r="BZ28" s="124">
        <v>2014</v>
      </c>
      <c r="CA28" s="142">
        <v>2013</v>
      </c>
      <c r="CB28" s="142">
        <v>2015</v>
      </c>
      <c r="CC28" s="142">
        <v>2013</v>
      </c>
      <c r="CD28" s="121">
        <v>2016</v>
      </c>
      <c r="CE28" s="121">
        <v>2015</v>
      </c>
      <c r="CF28" s="121">
        <v>2014</v>
      </c>
      <c r="CG28" s="121">
        <v>2014</v>
      </c>
      <c r="CH28" s="83"/>
    </row>
    <row r="29" spans="1:86" x14ac:dyDescent="0.25">
      <c r="A29" s="3" t="str">
        <f>VLOOKUP(C29,Regiones!B$3:H$35,7,FALSE)</f>
        <v>South America</v>
      </c>
      <c r="B29" s="99" t="s">
        <v>16</v>
      </c>
      <c r="C29" s="86" t="s">
        <v>15</v>
      </c>
      <c r="D29" s="119">
        <v>2014</v>
      </c>
      <c r="E29" s="119">
        <v>2014</v>
      </c>
      <c r="F29" s="119">
        <v>2014</v>
      </c>
      <c r="G29" s="119">
        <v>2014</v>
      </c>
      <c r="H29" s="119">
        <v>2014</v>
      </c>
      <c r="I29" s="119">
        <v>2014</v>
      </c>
      <c r="J29" s="119">
        <v>2014</v>
      </c>
      <c r="K29" s="119">
        <v>2016</v>
      </c>
      <c r="L29" s="119">
        <v>2016</v>
      </c>
      <c r="M29" s="119">
        <v>2015</v>
      </c>
      <c r="N29" s="119">
        <v>2011</v>
      </c>
      <c r="O29" s="119">
        <v>2011</v>
      </c>
      <c r="P29" s="119">
        <v>2008</v>
      </c>
      <c r="Q29" s="121">
        <v>2017</v>
      </c>
      <c r="R29" s="121">
        <v>2017</v>
      </c>
      <c r="S29" s="121">
        <v>2016</v>
      </c>
      <c r="T29" s="121">
        <v>2016</v>
      </c>
      <c r="U29" s="121">
        <v>2015</v>
      </c>
      <c r="V29" s="121">
        <v>2015</v>
      </c>
      <c r="W29" s="121">
        <v>2016</v>
      </c>
      <c r="X29" s="121">
        <v>2015</v>
      </c>
      <c r="Y29" s="121">
        <v>2010</v>
      </c>
      <c r="Z29" s="121">
        <v>2010</v>
      </c>
      <c r="AA29" s="138">
        <v>2015</v>
      </c>
      <c r="AB29" s="121">
        <v>2016</v>
      </c>
      <c r="AC29" s="138">
        <v>2016</v>
      </c>
      <c r="AD29" s="121">
        <v>2015</v>
      </c>
      <c r="AE29" s="121">
        <v>2015</v>
      </c>
      <c r="AF29" s="121">
        <v>2010</v>
      </c>
      <c r="AG29" s="121">
        <v>2016</v>
      </c>
      <c r="AH29" s="121">
        <v>2012</v>
      </c>
      <c r="AI29" s="121">
        <v>2010</v>
      </c>
      <c r="AJ29" s="121">
        <v>2016</v>
      </c>
      <c r="AK29" s="121">
        <v>2016</v>
      </c>
      <c r="AL29" s="121">
        <v>2015</v>
      </c>
      <c r="AM29" s="121">
        <v>2015</v>
      </c>
      <c r="AN29" s="121">
        <v>2016</v>
      </c>
      <c r="AO29" s="121">
        <v>2014</v>
      </c>
      <c r="AP29" s="121">
        <v>2014</v>
      </c>
      <c r="AQ29" s="121">
        <v>2014</v>
      </c>
      <c r="AR29" s="121">
        <v>2015</v>
      </c>
      <c r="AS29" s="121">
        <v>2015</v>
      </c>
      <c r="AT29" s="120">
        <v>2014</v>
      </c>
      <c r="AU29" s="120">
        <v>2014</v>
      </c>
      <c r="AV29" s="121">
        <v>2015</v>
      </c>
      <c r="AW29" s="121">
        <v>2016</v>
      </c>
      <c r="AX29" s="121">
        <v>2017</v>
      </c>
      <c r="AY29" s="146">
        <v>2016</v>
      </c>
      <c r="AZ29" s="146">
        <v>2016</v>
      </c>
      <c r="BA29" s="121">
        <v>2016</v>
      </c>
      <c r="BB29" s="121">
        <v>2015</v>
      </c>
      <c r="BC29" s="121">
        <v>2016</v>
      </c>
      <c r="BD29" s="121">
        <v>2014</v>
      </c>
      <c r="BE29" s="121">
        <v>2014</v>
      </c>
      <c r="BF29" s="121">
        <v>2016</v>
      </c>
      <c r="BG29" s="121">
        <v>2014</v>
      </c>
      <c r="BH29" s="121">
        <v>2014</v>
      </c>
      <c r="BI29" s="121">
        <v>2015</v>
      </c>
      <c r="BJ29" s="121">
        <v>2013</v>
      </c>
      <c r="BK29" s="121">
        <v>2015</v>
      </c>
      <c r="BL29" s="121">
        <v>2016</v>
      </c>
      <c r="BM29" s="83">
        <v>2012</v>
      </c>
      <c r="BN29" s="83">
        <v>2015</v>
      </c>
      <c r="BO29" s="83">
        <v>2014</v>
      </c>
      <c r="BP29" s="83">
        <v>2017</v>
      </c>
      <c r="BQ29" s="121">
        <v>2014</v>
      </c>
      <c r="BR29" s="121">
        <v>2015</v>
      </c>
      <c r="BS29" s="121">
        <v>2015</v>
      </c>
      <c r="BT29" s="121">
        <v>2014</v>
      </c>
      <c r="BU29" s="129">
        <v>2015</v>
      </c>
      <c r="BV29" s="129">
        <v>2015</v>
      </c>
      <c r="BW29" s="129">
        <v>2013</v>
      </c>
      <c r="BX29" s="129">
        <v>2013</v>
      </c>
      <c r="BY29" s="142">
        <v>2014</v>
      </c>
      <c r="BZ29" s="124">
        <v>2014</v>
      </c>
      <c r="CA29" s="142">
        <v>2015</v>
      </c>
      <c r="CB29" s="142">
        <v>2015</v>
      </c>
      <c r="CC29" s="142">
        <v>2015</v>
      </c>
      <c r="CD29" s="121">
        <v>2016</v>
      </c>
      <c r="CE29" s="121">
        <v>2015</v>
      </c>
      <c r="CF29" s="121">
        <v>2014</v>
      </c>
      <c r="CG29" s="121">
        <v>2014</v>
      </c>
      <c r="CH29" s="83"/>
    </row>
    <row r="30" spans="1:86" x14ac:dyDescent="0.25">
      <c r="A30" s="3" t="str">
        <f>VLOOKUP(C30,Regiones!B$3:H$35,7,FALSE)</f>
        <v>South America</v>
      </c>
      <c r="B30" s="99" t="s">
        <v>26</v>
      </c>
      <c r="C30" s="86" t="s">
        <v>25</v>
      </c>
      <c r="D30" s="119">
        <v>2014</v>
      </c>
      <c r="E30" s="119">
        <v>2014</v>
      </c>
      <c r="F30" s="119">
        <v>2014</v>
      </c>
      <c r="G30" s="119">
        <v>2014</v>
      </c>
      <c r="H30" s="119">
        <v>2014</v>
      </c>
      <c r="I30" s="119">
        <v>2014</v>
      </c>
      <c r="J30" s="119">
        <v>2014</v>
      </c>
      <c r="K30" s="119">
        <v>2016</v>
      </c>
      <c r="L30" s="119">
        <v>2016</v>
      </c>
      <c r="M30" s="119">
        <v>2015</v>
      </c>
      <c r="N30" s="119">
        <v>2011</v>
      </c>
      <c r="O30" s="119">
        <v>2011</v>
      </c>
      <c r="P30" s="119" t="s">
        <v>255</v>
      </c>
      <c r="Q30" s="121">
        <v>2017</v>
      </c>
      <c r="R30" s="121">
        <v>2017</v>
      </c>
      <c r="S30" s="121">
        <v>2016</v>
      </c>
      <c r="T30" s="121">
        <v>2016</v>
      </c>
      <c r="U30" s="121">
        <v>2014</v>
      </c>
      <c r="V30" s="121">
        <v>2014</v>
      </c>
      <c r="W30" s="121">
        <v>2016</v>
      </c>
      <c r="X30" s="121">
        <v>2015</v>
      </c>
      <c r="Y30" s="121">
        <v>2014</v>
      </c>
      <c r="Z30" s="121">
        <v>2014</v>
      </c>
      <c r="AA30" s="138">
        <v>2015</v>
      </c>
      <c r="AB30" s="121">
        <v>2016</v>
      </c>
      <c r="AC30" s="138">
        <v>2016</v>
      </c>
      <c r="AD30" s="121">
        <v>2015</v>
      </c>
      <c r="AE30" s="121">
        <v>2015</v>
      </c>
      <c r="AF30" s="121">
        <v>2012</v>
      </c>
      <c r="AG30" s="121">
        <v>2016</v>
      </c>
      <c r="AH30" s="121">
        <v>2012</v>
      </c>
      <c r="AI30" s="121">
        <v>2011</v>
      </c>
      <c r="AJ30" s="121">
        <v>2016</v>
      </c>
      <c r="AK30" s="121">
        <v>2016</v>
      </c>
      <c r="AL30" s="121">
        <v>2015</v>
      </c>
      <c r="AM30" s="121">
        <v>2015</v>
      </c>
      <c r="AN30" s="121">
        <v>2016</v>
      </c>
      <c r="AO30" s="121">
        <v>2014</v>
      </c>
      <c r="AP30" s="121">
        <v>2014</v>
      </c>
      <c r="AQ30" s="121">
        <v>2014</v>
      </c>
      <c r="AR30" s="121">
        <v>2015</v>
      </c>
      <c r="AS30" s="121">
        <v>2015</v>
      </c>
      <c r="AT30" s="120">
        <v>2014</v>
      </c>
      <c r="AU30" s="120">
        <v>2014</v>
      </c>
      <c r="AV30" s="121">
        <v>2015</v>
      </c>
      <c r="AW30" s="121">
        <v>2016</v>
      </c>
      <c r="AX30" s="121">
        <v>2017</v>
      </c>
      <c r="AY30" s="123" t="s">
        <v>255</v>
      </c>
      <c r="AZ30" s="146">
        <v>2016</v>
      </c>
      <c r="BA30" s="121">
        <v>2016</v>
      </c>
      <c r="BB30" s="121">
        <v>2015</v>
      </c>
      <c r="BC30" s="121">
        <v>2016</v>
      </c>
      <c r="BD30" s="121">
        <v>2014</v>
      </c>
      <c r="BE30" s="121">
        <v>2014</v>
      </c>
      <c r="BF30" s="121">
        <v>2016</v>
      </c>
      <c r="BG30" s="121">
        <v>2014</v>
      </c>
      <c r="BH30" s="121">
        <v>2014</v>
      </c>
      <c r="BI30" s="121">
        <v>2015</v>
      </c>
      <c r="BJ30" s="121">
        <v>2008</v>
      </c>
      <c r="BK30" s="121">
        <v>2015</v>
      </c>
      <c r="BL30" s="121">
        <v>2016</v>
      </c>
      <c r="BM30" s="83">
        <v>2012</v>
      </c>
      <c r="BN30" s="83">
        <v>2015</v>
      </c>
      <c r="BO30" s="83">
        <v>2014</v>
      </c>
      <c r="BP30" s="83">
        <v>2017</v>
      </c>
      <c r="BQ30" s="121">
        <v>2014</v>
      </c>
      <c r="BR30" s="121">
        <v>2015</v>
      </c>
      <c r="BS30" s="121">
        <v>2015</v>
      </c>
      <c r="BT30" s="121">
        <v>2014</v>
      </c>
      <c r="BU30" s="129">
        <v>2015</v>
      </c>
      <c r="BV30" s="129">
        <v>2015</v>
      </c>
      <c r="BW30" s="129">
        <v>2013</v>
      </c>
      <c r="BX30" s="129">
        <v>2013</v>
      </c>
      <c r="BY30" s="142">
        <v>2015</v>
      </c>
      <c r="BZ30" s="124">
        <v>2015</v>
      </c>
      <c r="CA30" s="142">
        <v>2015</v>
      </c>
      <c r="CB30" s="142">
        <v>2015</v>
      </c>
      <c r="CC30" s="142">
        <v>2016</v>
      </c>
      <c r="CD30" s="121">
        <v>2016</v>
      </c>
      <c r="CE30" s="121">
        <v>2015</v>
      </c>
      <c r="CF30" s="121">
        <v>2014</v>
      </c>
      <c r="CG30" s="121">
        <v>2014</v>
      </c>
      <c r="CH30" s="83"/>
    </row>
    <row r="31" spans="1:86" x14ac:dyDescent="0.25">
      <c r="A31" s="3" t="str">
        <f>VLOOKUP(C31,Regiones!B$3:H$35,7,FALSE)</f>
        <v>South America</v>
      </c>
      <c r="B31" s="99" t="s">
        <v>34</v>
      </c>
      <c r="C31" s="86" t="s">
        <v>33</v>
      </c>
      <c r="D31" s="119">
        <v>2014</v>
      </c>
      <c r="E31" s="119">
        <v>2014</v>
      </c>
      <c r="F31" s="119">
        <v>2014</v>
      </c>
      <c r="G31" s="119">
        <v>2014</v>
      </c>
      <c r="H31" s="119">
        <v>2014</v>
      </c>
      <c r="I31" s="119">
        <v>2014</v>
      </c>
      <c r="J31" s="119">
        <v>2014</v>
      </c>
      <c r="K31" s="119">
        <v>2016</v>
      </c>
      <c r="L31" s="119">
        <v>2016</v>
      </c>
      <c r="M31" s="119">
        <v>2015</v>
      </c>
      <c r="N31" s="119">
        <v>2011</v>
      </c>
      <c r="O31" s="119">
        <v>2011</v>
      </c>
      <c r="P31" s="119">
        <v>2010</v>
      </c>
      <c r="Q31" s="121">
        <v>2017</v>
      </c>
      <c r="R31" s="121">
        <v>2017</v>
      </c>
      <c r="S31" s="121">
        <v>2016</v>
      </c>
      <c r="T31" s="121">
        <v>2016</v>
      </c>
      <c r="U31" s="121">
        <v>2015</v>
      </c>
      <c r="V31" s="121">
        <v>2015</v>
      </c>
      <c r="W31" s="121">
        <v>2016</v>
      </c>
      <c r="X31" s="121">
        <v>2015</v>
      </c>
      <c r="Y31" s="121">
        <v>2009</v>
      </c>
      <c r="Z31" s="121">
        <v>2009</v>
      </c>
      <c r="AA31" s="121">
        <v>2006</v>
      </c>
      <c r="AB31" s="121">
        <v>2016</v>
      </c>
      <c r="AC31" s="138">
        <v>2016</v>
      </c>
      <c r="AD31" s="121" t="s">
        <v>255</v>
      </c>
      <c r="AE31" s="121">
        <v>2015</v>
      </c>
      <c r="AF31" s="121">
        <v>2014</v>
      </c>
      <c r="AG31" s="121">
        <v>2016</v>
      </c>
      <c r="AH31" s="121">
        <v>2009</v>
      </c>
      <c r="AI31" s="121">
        <v>2010</v>
      </c>
      <c r="AJ31" s="121">
        <v>2016</v>
      </c>
      <c r="AK31" s="121">
        <v>2016</v>
      </c>
      <c r="AL31" s="121">
        <v>2015</v>
      </c>
      <c r="AM31" s="121">
        <v>2015</v>
      </c>
      <c r="AN31" s="121">
        <v>2016</v>
      </c>
      <c r="AO31" s="121">
        <v>2014</v>
      </c>
      <c r="AP31" s="121">
        <v>2014</v>
      </c>
      <c r="AQ31" s="121">
        <v>2014</v>
      </c>
      <c r="AR31" s="121">
        <v>2015</v>
      </c>
      <c r="AS31" s="121">
        <v>2015</v>
      </c>
      <c r="AT31" s="120">
        <v>2006</v>
      </c>
      <c r="AU31" s="120">
        <v>2014</v>
      </c>
      <c r="AV31" s="121">
        <v>2015</v>
      </c>
      <c r="AW31" s="121">
        <v>2016</v>
      </c>
      <c r="AX31" s="121">
        <v>2017</v>
      </c>
      <c r="AY31" s="123" t="s">
        <v>255</v>
      </c>
      <c r="AZ31" s="146">
        <v>2016</v>
      </c>
      <c r="BA31" s="121">
        <v>2016</v>
      </c>
      <c r="BB31" s="121">
        <v>2015</v>
      </c>
      <c r="BC31" s="121">
        <v>2016</v>
      </c>
      <c r="BD31" s="121">
        <v>2014</v>
      </c>
      <c r="BE31" s="121">
        <v>2014</v>
      </c>
      <c r="BF31" s="121">
        <v>2016</v>
      </c>
      <c r="BG31" s="121" t="s">
        <v>255</v>
      </c>
      <c r="BH31" s="121" t="s">
        <v>255</v>
      </c>
      <c r="BI31" s="121" t="s">
        <v>255</v>
      </c>
      <c r="BJ31" s="121" t="s">
        <v>255</v>
      </c>
      <c r="BK31" s="121">
        <v>2015</v>
      </c>
      <c r="BL31" s="121">
        <v>2016</v>
      </c>
      <c r="BM31" s="83" t="s">
        <v>255</v>
      </c>
      <c r="BN31" s="83" t="s">
        <v>255</v>
      </c>
      <c r="BO31" s="83">
        <v>2014</v>
      </c>
      <c r="BP31" s="83">
        <v>2017</v>
      </c>
      <c r="BQ31" s="121">
        <v>2014</v>
      </c>
      <c r="BR31" s="121">
        <v>2015</v>
      </c>
      <c r="BS31" s="121">
        <v>2015</v>
      </c>
      <c r="BT31" s="121">
        <v>2014</v>
      </c>
      <c r="BU31" s="129">
        <v>2015</v>
      </c>
      <c r="BV31" s="129">
        <v>2015</v>
      </c>
      <c r="BW31" s="129">
        <v>2013</v>
      </c>
      <c r="BX31" s="129">
        <v>2013</v>
      </c>
      <c r="BY31" s="142">
        <v>2014</v>
      </c>
      <c r="BZ31" s="212" t="s">
        <v>255</v>
      </c>
      <c r="CA31" s="129">
        <v>2009</v>
      </c>
      <c r="CB31" s="142">
        <v>2015</v>
      </c>
      <c r="CC31" s="142">
        <v>2012</v>
      </c>
      <c r="CD31" s="121">
        <v>2016</v>
      </c>
      <c r="CE31" s="121">
        <v>2015</v>
      </c>
      <c r="CF31" s="121">
        <v>2014</v>
      </c>
      <c r="CG31" s="121">
        <v>2014</v>
      </c>
      <c r="CH31" s="83"/>
    </row>
    <row r="32" spans="1:86" x14ac:dyDescent="0.25">
      <c r="A32" s="3" t="str">
        <f>VLOOKUP(C32,Regiones!B$3:H$35,7,FALSE)</f>
        <v>South America</v>
      </c>
      <c r="B32" s="99" t="s">
        <v>48</v>
      </c>
      <c r="C32" s="86" t="s">
        <v>47</v>
      </c>
      <c r="D32" s="119">
        <v>2014</v>
      </c>
      <c r="E32" s="119">
        <v>2014</v>
      </c>
      <c r="F32" s="119">
        <v>2014</v>
      </c>
      <c r="G32" s="119">
        <v>2014</v>
      </c>
      <c r="H32" s="119">
        <v>2014</v>
      </c>
      <c r="I32" s="119">
        <v>2014</v>
      </c>
      <c r="J32" s="119">
        <v>2014</v>
      </c>
      <c r="K32" s="119">
        <v>2016</v>
      </c>
      <c r="L32" s="119">
        <v>2016</v>
      </c>
      <c r="M32" s="119">
        <v>2015</v>
      </c>
      <c r="N32" s="119">
        <v>2011</v>
      </c>
      <c r="O32" s="119">
        <v>2011</v>
      </c>
      <c r="P32" s="119">
        <v>2012</v>
      </c>
      <c r="Q32" s="121">
        <v>2017</v>
      </c>
      <c r="R32" s="121">
        <v>2017</v>
      </c>
      <c r="S32" s="121">
        <v>2016</v>
      </c>
      <c r="T32" s="121">
        <v>2016</v>
      </c>
      <c r="U32" s="121">
        <v>2015</v>
      </c>
      <c r="V32" s="121">
        <v>2015</v>
      </c>
      <c r="W32" s="121">
        <v>2016</v>
      </c>
      <c r="X32" s="121">
        <v>2015</v>
      </c>
      <c r="Y32" s="121" t="s">
        <v>255</v>
      </c>
      <c r="Z32" s="121" t="s">
        <v>255</v>
      </c>
      <c r="AA32" s="138">
        <v>2015</v>
      </c>
      <c r="AB32" s="121">
        <v>2016</v>
      </c>
      <c r="AC32" s="138">
        <v>2016</v>
      </c>
      <c r="AD32" s="121">
        <v>2015</v>
      </c>
      <c r="AE32" s="121">
        <v>2015</v>
      </c>
      <c r="AF32" s="121">
        <v>2012</v>
      </c>
      <c r="AG32" s="121">
        <v>2016</v>
      </c>
      <c r="AH32" s="121">
        <v>2009</v>
      </c>
      <c r="AI32" s="121">
        <v>2012</v>
      </c>
      <c r="AJ32" s="121">
        <v>2016</v>
      </c>
      <c r="AK32" s="121">
        <v>2016</v>
      </c>
      <c r="AL32" s="121">
        <v>2015</v>
      </c>
      <c r="AM32" s="121">
        <v>2015</v>
      </c>
      <c r="AN32" s="121">
        <v>2016</v>
      </c>
      <c r="AO32" s="121">
        <v>2014</v>
      </c>
      <c r="AP32" s="121">
        <v>2014</v>
      </c>
      <c r="AQ32" s="121">
        <v>2014</v>
      </c>
      <c r="AR32" s="121">
        <v>2015</v>
      </c>
      <c r="AS32" s="121">
        <v>2015</v>
      </c>
      <c r="AT32" s="120">
        <v>2014</v>
      </c>
      <c r="AU32" s="120" t="s">
        <v>255</v>
      </c>
      <c r="AV32" s="121">
        <v>2015</v>
      </c>
      <c r="AW32" s="121">
        <v>2016</v>
      </c>
      <c r="AX32" s="121">
        <v>2017</v>
      </c>
      <c r="AY32" s="123" t="s">
        <v>255</v>
      </c>
      <c r="AZ32" s="146">
        <v>2016</v>
      </c>
      <c r="BA32" s="121">
        <v>2016</v>
      </c>
      <c r="BB32" s="121">
        <v>2015</v>
      </c>
      <c r="BC32" s="121">
        <v>2016</v>
      </c>
      <c r="BD32" s="121">
        <v>2014</v>
      </c>
      <c r="BE32" s="121">
        <v>2014</v>
      </c>
      <c r="BF32" s="121">
        <v>2016</v>
      </c>
      <c r="BG32" s="121">
        <v>2013</v>
      </c>
      <c r="BH32" s="121">
        <v>2013</v>
      </c>
      <c r="BI32" s="121">
        <v>2009</v>
      </c>
      <c r="BJ32" s="121">
        <v>2010</v>
      </c>
      <c r="BK32" s="121">
        <v>2015</v>
      </c>
      <c r="BL32" s="121">
        <v>2016</v>
      </c>
      <c r="BM32" s="83">
        <v>2011</v>
      </c>
      <c r="BN32" s="83">
        <v>2015</v>
      </c>
      <c r="BO32" s="83">
        <v>2014</v>
      </c>
      <c r="BP32" s="83">
        <v>2017</v>
      </c>
      <c r="BQ32" s="121">
        <v>2014</v>
      </c>
      <c r="BR32" s="121">
        <v>2015</v>
      </c>
      <c r="BS32" s="121">
        <v>2015</v>
      </c>
      <c r="BT32" s="121">
        <v>2014</v>
      </c>
      <c r="BU32" s="129">
        <v>2015</v>
      </c>
      <c r="BV32" s="129">
        <v>2015</v>
      </c>
      <c r="BW32" s="129">
        <v>2013</v>
      </c>
      <c r="BX32" s="129">
        <v>2013</v>
      </c>
      <c r="BY32" s="142">
        <v>2011</v>
      </c>
      <c r="BZ32" s="124">
        <v>2011</v>
      </c>
      <c r="CA32" s="142">
        <v>2015</v>
      </c>
      <c r="CB32" s="142">
        <v>2015</v>
      </c>
      <c r="CC32" s="142">
        <v>2012</v>
      </c>
      <c r="CD32" s="121">
        <v>2016</v>
      </c>
      <c r="CE32" s="121">
        <v>2015</v>
      </c>
      <c r="CF32" s="121">
        <v>2014</v>
      </c>
      <c r="CG32" s="121">
        <v>2014</v>
      </c>
      <c r="CH32" s="83"/>
    </row>
    <row r="33" spans="1:86" x14ac:dyDescent="0.25">
      <c r="A33" s="3" t="str">
        <f>VLOOKUP(C33,Regiones!B$3:H$35,7,FALSE)</f>
        <v>South America</v>
      </c>
      <c r="B33" s="99" t="s">
        <v>50</v>
      </c>
      <c r="C33" s="86" t="s">
        <v>49</v>
      </c>
      <c r="D33" s="119">
        <v>2014</v>
      </c>
      <c r="E33" s="119">
        <v>2014</v>
      </c>
      <c r="F33" s="119">
        <v>2014</v>
      </c>
      <c r="G33" s="119">
        <v>2014</v>
      </c>
      <c r="H33" s="119">
        <v>2014</v>
      </c>
      <c r="I33" s="119">
        <v>2014</v>
      </c>
      <c r="J33" s="119">
        <v>2014</v>
      </c>
      <c r="K33" s="119">
        <v>2016</v>
      </c>
      <c r="L33" s="119">
        <v>2016</v>
      </c>
      <c r="M33" s="119">
        <v>2015</v>
      </c>
      <c r="N33" s="119">
        <v>2011</v>
      </c>
      <c r="O33" s="119">
        <v>2011</v>
      </c>
      <c r="P33" s="119">
        <v>2008</v>
      </c>
      <c r="Q33" s="121">
        <v>2017</v>
      </c>
      <c r="R33" s="121">
        <v>2017</v>
      </c>
      <c r="S33" s="121">
        <v>2016</v>
      </c>
      <c r="T33" s="121">
        <v>2016</v>
      </c>
      <c r="U33" s="121">
        <v>2015</v>
      </c>
      <c r="V33" s="121">
        <v>2015</v>
      </c>
      <c r="W33" s="121">
        <v>2016</v>
      </c>
      <c r="X33" s="121">
        <v>2015</v>
      </c>
      <c r="Y33" s="121">
        <v>2012</v>
      </c>
      <c r="Z33" s="121">
        <v>2012</v>
      </c>
      <c r="AA33" s="138">
        <v>2014</v>
      </c>
      <c r="AB33" s="121">
        <v>2016</v>
      </c>
      <c r="AC33" s="138">
        <v>2016</v>
      </c>
      <c r="AD33" s="121">
        <v>2015</v>
      </c>
      <c r="AE33" s="121">
        <v>2015</v>
      </c>
      <c r="AF33" s="121">
        <v>2014</v>
      </c>
      <c r="AG33" s="121">
        <v>2016</v>
      </c>
      <c r="AH33" s="121">
        <v>2011</v>
      </c>
      <c r="AI33" s="121">
        <v>2012</v>
      </c>
      <c r="AJ33" s="121">
        <v>2016</v>
      </c>
      <c r="AK33" s="121">
        <v>2016</v>
      </c>
      <c r="AL33" s="121">
        <v>2015</v>
      </c>
      <c r="AM33" s="121">
        <v>2015</v>
      </c>
      <c r="AN33" s="121">
        <v>2016</v>
      </c>
      <c r="AO33" s="121">
        <v>2014</v>
      </c>
      <c r="AP33" s="121">
        <v>2014</v>
      </c>
      <c r="AQ33" s="121">
        <v>2014</v>
      </c>
      <c r="AR33" s="121">
        <v>2015</v>
      </c>
      <c r="AS33" s="121">
        <v>2015</v>
      </c>
      <c r="AT33" s="120">
        <v>2014</v>
      </c>
      <c r="AU33" s="120">
        <v>2014</v>
      </c>
      <c r="AV33" s="121">
        <v>2015</v>
      </c>
      <c r="AW33" s="121">
        <v>2016</v>
      </c>
      <c r="AX33" s="121">
        <v>2017</v>
      </c>
      <c r="AY33" s="146">
        <v>2016</v>
      </c>
      <c r="AZ33" s="146">
        <v>2016</v>
      </c>
      <c r="BA33" s="121">
        <v>2016</v>
      </c>
      <c r="BB33" s="121">
        <v>2015</v>
      </c>
      <c r="BC33" s="121">
        <v>2016</v>
      </c>
      <c r="BD33" s="121">
        <v>2014</v>
      </c>
      <c r="BE33" s="121">
        <v>2014</v>
      </c>
      <c r="BF33" s="121">
        <v>2016</v>
      </c>
      <c r="BG33" s="121">
        <v>2014</v>
      </c>
      <c r="BH33" s="121">
        <v>2014</v>
      </c>
      <c r="BI33" s="121">
        <v>2015</v>
      </c>
      <c r="BJ33" s="121">
        <v>2013</v>
      </c>
      <c r="BK33" s="121">
        <v>2015</v>
      </c>
      <c r="BL33" s="121">
        <v>2016</v>
      </c>
      <c r="BM33" s="83">
        <v>2012</v>
      </c>
      <c r="BN33" s="83">
        <v>2015</v>
      </c>
      <c r="BO33" s="83">
        <v>2014</v>
      </c>
      <c r="BP33" s="83">
        <v>2017</v>
      </c>
      <c r="BQ33" s="121">
        <v>2014</v>
      </c>
      <c r="BR33" s="121">
        <v>2015</v>
      </c>
      <c r="BS33" s="121">
        <v>2015</v>
      </c>
      <c r="BT33" s="121">
        <v>2014</v>
      </c>
      <c r="BU33" s="129">
        <v>2015</v>
      </c>
      <c r="BV33" s="129">
        <v>2015</v>
      </c>
      <c r="BW33" s="129">
        <v>2013</v>
      </c>
      <c r="BX33" s="129">
        <v>2013</v>
      </c>
      <c r="BY33" s="142">
        <v>2013</v>
      </c>
      <c r="BZ33" s="124">
        <v>2014</v>
      </c>
      <c r="CA33" s="142">
        <v>2015</v>
      </c>
      <c r="CB33" s="142">
        <v>2015</v>
      </c>
      <c r="CC33" s="142">
        <v>2015</v>
      </c>
      <c r="CD33" s="121">
        <v>2016</v>
      </c>
      <c r="CE33" s="121">
        <v>2015</v>
      </c>
      <c r="CF33" s="121">
        <v>2014</v>
      </c>
      <c r="CG33" s="121">
        <v>2014</v>
      </c>
      <c r="CH33" s="83"/>
    </row>
    <row r="34" spans="1:86" x14ac:dyDescent="0.25">
      <c r="A34" s="3" t="str">
        <f>VLOOKUP(C34,Regiones!B$3:H$35,7,FALSE)</f>
        <v>South America</v>
      </c>
      <c r="B34" s="99" t="s">
        <v>58</v>
      </c>
      <c r="C34" s="86" t="s">
        <v>57</v>
      </c>
      <c r="D34" s="119">
        <v>2014</v>
      </c>
      <c r="E34" s="119">
        <v>2014</v>
      </c>
      <c r="F34" s="119">
        <v>2014</v>
      </c>
      <c r="G34" s="119">
        <v>2014</v>
      </c>
      <c r="H34" s="119">
        <v>2014</v>
      </c>
      <c r="I34" s="119">
        <v>2014</v>
      </c>
      <c r="J34" s="119">
        <v>2014</v>
      </c>
      <c r="K34" s="119">
        <v>2016</v>
      </c>
      <c r="L34" s="119">
        <v>2016</v>
      </c>
      <c r="M34" s="119">
        <v>2015</v>
      </c>
      <c r="N34" s="119">
        <v>2011</v>
      </c>
      <c r="O34" s="119">
        <v>2011</v>
      </c>
      <c r="P34" s="119" t="s">
        <v>255</v>
      </c>
      <c r="Q34" s="121">
        <v>2017</v>
      </c>
      <c r="R34" s="121">
        <v>2017</v>
      </c>
      <c r="S34" s="121">
        <v>2016</v>
      </c>
      <c r="T34" s="121">
        <v>2016</v>
      </c>
      <c r="U34" s="121">
        <v>2015</v>
      </c>
      <c r="V34" s="121">
        <v>2015</v>
      </c>
      <c r="W34" s="121">
        <v>2016</v>
      </c>
      <c r="X34" s="121">
        <v>2015</v>
      </c>
      <c r="Y34" s="121">
        <v>2010</v>
      </c>
      <c r="Z34" s="121">
        <v>2010</v>
      </c>
      <c r="AA34" s="121">
        <v>2010</v>
      </c>
      <c r="AB34" s="121">
        <v>2016</v>
      </c>
      <c r="AC34" s="138">
        <v>2016</v>
      </c>
      <c r="AD34" s="121">
        <v>2014</v>
      </c>
      <c r="AE34" s="121">
        <v>2015</v>
      </c>
      <c r="AF34" s="121">
        <v>2010</v>
      </c>
      <c r="AG34" s="121">
        <v>2016</v>
      </c>
      <c r="AH34" s="121">
        <v>2010</v>
      </c>
      <c r="AI34" s="121">
        <v>2012</v>
      </c>
      <c r="AJ34" s="121">
        <v>2016</v>
      </c>
      <c r="AK34" s="121">
        <v>2016</v>
      </c>
      <c r="AL34" s="121">
        <v>2015</v>
      </c>
      <c r="AM34" s="121">
        <v>2015</v>
      </c>
      <c r="AN34" s="121">
        <v>2016</v>
      </c>
      <c r="AO34" s="121">
        <v>2014</v>
      </c>
      <c r="AP34" s="121">
        <v>2014</v>
      </c>
      <c r="AQ34" s="121">
        <v>2014</v>
      </c>
      <c r="AR34" s="121">
        <v>2015</v>
      </c>
      <c r="AS34" s="121">
        <v>2015</v>
      </c>
      <c r="AT34" s="120" t="s">
        <v>255</v>
      </c>
      <c r="AU34" s="120">
        <v>2014</v>
      </c>
      <c r="AV34" s="121">
        <v>2015</v>
      </c>
      <c r="AW34" s="121">
        <v>2016</v>
      </c>
      <c r="AX34" s="121">
        <v>2017</v>
      </c>
      <c r="AY34" s="123" t="s">
        <v>255</v>
      </c>
      <c r="AZ34" s="146">
        <v>2016</v>
      </c>
      <c r="BA34" s="121">
        <v>2016</v>
      </c>
      <c r="BB34" s="121">
        <v>2015</v>
      </c>
      <c r="BC34" s="121">
        <v>2016</v>
      </c>
      <c r="BD34" s="121">
        <v>2014</v>
      </c>
      <c r="BE34" s="121">
        <v>2014</v>
      </c>
      <c r="BF34" s="121">
        <v>2016</v>
      </c>
      <c r="BG34" s="121">
        <v>2013</v>
      </c>
      <c r="BH34" s="121">
        <v>2013</v>
      </c>
      <c r="BI34" s="121" t="s">
        <v>255</v>
      </c>
      <c r="BJ34" s="121" t="s">
        <v>255</v>
      </c>
      <c r="BK34" s="121">
        <v>2015</v>
      </c>
      <c r="BL34" s="121">
        <v>2016</v>
      </c>
      <c r="BM34" s="83" t="s">
        <v>255</v>
      </c>
      <c r="BN34" s="83" t="s">
        <v>255</v>
      </c>
      <c r="BO34" s="83" t="s">
        <v>255</v>
      </c>
      <c r="BP34" s="83" t="s">
        <v>255</v>
      </c>
      <c r="BQ34" s="121">
        <v>2014</v>
      </c>
      <c r="BR34" s="121">
        <v>2015</v>
      </c>
      <c r="BS34" s="121">
        <v>2015</v>
      </c>
      <c r="BT34" s="121">
        <v>2014</v>
      </c>
      <c r="BU34" s="129">
        <v>2015</v>
      </c>
      <c r="BV34" s="129">
        <v>2015</v>
      </c>
      <c r="BW34" s="129">
        <v>2013</v>
      </c>
      <c r="BX34" s="129">
        <v>2013</v>
      </c>
      <c r="BY34" s="142">
        <v>2014</v>
      </c>
      <c r="BZ34" s="124">
        <v>2014</v>
      </c>
      <c r="CA34" s="142">
        <v>2012</v>
      </c>
      <c r="CB34" s="142">
        <v>2015</v>
      </c>
      <c r="CC34" s="142">
        <v>2015</v>
      </c>
      <c r="CD34" s="121">
        <v>2016</v>
      </c>
      <c r="CE34" s="121">
        <v>2015</v>
      </c>
      <c r="CF34" s="121">
        <v>2014</v>
      </c>
      <c r="CG34" s="121">
        <v>2014</v>
      </c>
      <c r="CH34" s="83"/>
    </row>
    <row r="35" spans="1:86" x14ac:dyDescent="0.25">
      <c r="A35" s="3" t="str">
        <f>VLOOKUP(C35,Regiones!B$3:H$35,7,FALSE)</f>
        <v>South America</v>
      </c>
      <c r="B35" s="99" t="s">
        <v>62</v>
      </c>
      <c r="C35" s="86" t="s">
        <v>61</v>
      </c>
      <c r="D35" s="119">
        <v>2014</v>
      </c>
      <c r="E35" s="119">
        <v>2014</v>
      </c>
      <c r="F35" s="119">
        <v>2014</v>
      </c>
      <c r="G35" s="119">
        <v>2014</v>
      </c>
      <c r="H35" s="119">
        <v>2014</v>
      </c>
      <c r="I35" s="119">
        <v>2014</v>
      </c>
      <c r="J35" s="119">
        <v>2014</v>
      </c>
      <c r="K35" s="119">
        <v>2016</v>
      </c>
      <c r="L35" s="119">
        <v>2016</v>
      </c>
      <c r="M35" s="119">
        <v>2015</v>
      </c>
      <c r="N35" s="119">
        <v>2011</v>
      </c>
      <c r="O35" s="119">
        <v>2011</v>
      </c>
      <c r="P35" s="119" t="s">
        <v>255</v>
      </c>
      <c r="Q35" s="121">
        <v>2017</v>
      </c>
      <c r="R35" s="121">
        <v>2017</v>
      </c>
      <c r="S35" s="121">
        <v>2016</v>
      </c>
      <c r="T35" s="121">
        <v>2016</v>
      </c>
      <c r="U35" s="121">
        <v>2015</v>
      </c>
      <c r="V35" s="121">
        <v>2015</v>
      </c>
      <c r="W35" s="121">
        <v>2016</v>
      </c>
      <c r="X35" s="121">
        <v>2015</v>
      </c>
      <c r="Y35" s="121" t="s">
        <v>255</v>
      </c>
      <c r="Z35" s="121" t="s">
        <v>255</v>
      </c>
      <c r="AA35" s="138">
        <v>2015</v>
      </c>
      <c r="AB35" s="121">
        <v>2016</v>
      </c>
      <c r="AC35" s="138">
        <v>2016</v>
      </c>
      <c r="AD35" s="121">
        <v>2014</v>
      </c>
      <c r="AE35" s="121">
        <v>2015</v>
      </c>
      <c r="AF35" s="121">
        <v>2011</v>
      </c>
      <c r="AG35" s="121">
        <v>2016</v>
      </c>
      <c r="AH35" s="121">
        <v>2012</v>
      </c>
      <c r="AI35" s="121">
        <v>2010</v>
      </c>
      <c r="AJ35" s="121">
        <v>2016</v>
      </c>
      <c r="AK35" s="121">
        <v>2016</v>
      </c>
      <c r="AL35" s="121">
        <v>2015</v>
      </c>
      <c r="AM35" s="121">
        <v>2015</v>
      </c>
      <c r="AN35" s="121">
        <v>2016</v>
      </c>
      <c r="AO35" s="121">
        <v>2014</v>
      </c>
      <c r="AP35" s="121">
        <v>2014</v>
      </c>
      <c r="AQ35" s="121">
        <v>2014</v>
      </c>
      <c r="AR35" s="121">
        <v>2015</v>
      </c>
      <c r="AS35" s="121">
        <v>2015</v>
      </c>
      <c r="AT35" s="120">
        <v>2014</v>
      </c>
      <c r="AU35" s="120" t="s">
        <v>255</v>
      </c>
      <c r="AV35" s="121">
        <v>2015</v>
      </c>
      <c r="AW35" s="121">
        <v>2016</v>
      </c>
      <c r="AX35" s="121">
        <v>2017</v>
      </c>
      <c r="AY35" s="123" t="s">
        <v>255</v>
      </c>
      <c r="AZ35" s="146">
        <v>2016</v>
      </c>
      <c r="BA35" s="121">
        <v>2016</v>
      </c>
      <c r="BB35" s="121">
        <v>2015</v>
      </c>
      <c r="BC35" s="121">
        <v>2016</v>
      </c>
      <c r="BD35" s="121">
        <v>2014</v>
      </c>
      <c r="BE35" s="121">
        <v>2014</v>
      </c>
      <c r="BF35" s="121">
        <v>2016</v>
      </c>
      <c r="BG35" s="121">
        <v>2014</v>
      </c>
      <c r="BH35" s="121">
        <v>2014</v>
      </c>
      <c r="BI35" s="121">
        <v>2011</v>
      </c>
      <c r="BJ35" s="121">
        <v>2010</v>
      </c>
      <c r="BK35" s="121">
        <v>2015</v>
      </c>
      <c r="BL35" s="121">
        <v>2016</v>
      </c>
      <c r="BM35" s="83">
        <v>2012</v>
      </c>
      <c r="BN35" s="83">
        <v>2015</v>
      </c>
      <c r="BO35" s="83">
        <v>2014</v>
      </c>
      <c r="BP35" s="83">
        <v>2017</v>
      </c>
      <c r="BQ35" s="121">
        <v>2014</v>
      </c>
      <c r="BR35" s="121">
        <v>2015</v>
      </c>
      <c r="BS35" s="121">
        <v>2015</v>
      </c>
      <c r="BT35" s="121">
        <v>2014</v>
      </c>
      <c r="BU35" s="129">
        <v>2015</v>
      </c>
      <c r="BV35" s="129">
        <v>2015</v>
      </c>
      <c r="BW35" s="129">
        <v>2013</v>
      </c>
      <c r="BX35" s="129">
        <v>2013</v>
      </c>
      <c r="BY35" s="142">
        <v>2013</v>
      </c>
      <c r="BZ35" s="212" t="s">
        <v>255</v>
      </c>
      <c r="CA35" s="142">
        <v>2015</v>
      </c>
      <c r="CB35" s="142">
        <v>2015</v>
      </c>
      <c r="CC35" s="142">
        <v>2014</v>
      </c>
      <c r="CD35" s="121">
        <v>2016</v>
      </c>
      <c r="CE35" s="121">
        <v>2015</v>
      </c>
      <c r="CF35" s="121">
        <v>2014</v>
      </c>
      <c r="CG35" s="121">
        <v>2014</v>
      </c>
      <c r="CH35" s="83"/>
    </row>
    <row r="36" spans="1:86" x14ac:dyDescent="0.25">
      <c r="A36" s="3" t="str">
        <f>VLOOKUP(C36,Regiones!B$3:H$35,7,FALSE)</f>
        <v>South America</v>
      </c>
      <c r="B36" s="99" t="s">
        <v>197</v>
      </c>
      <c r="C36" s="86" t="s">
        <v>63</v>
      </c>
      <c r="D36" s="119">
        <v>2014</v>
      </c>
      <c r="E36" s="119">
        <v>2014</v>
      </c>
      <c r="F36" s="119">
        <v>2014</v>
      </c>
      <c r="G36" s="119">
        <v>2014</v>
      </c>
      <c r="H36" s="119">
        <v>2014</v>
      </c>
      <c r="I36" s="119">
        <v>2014</v>
      </c>
      <c r="J36" s="119">
        <v>2014</v>
      </c>
      <c r="K36" s="119">
        <v>2016</v>
      </c>
      <c r="L36" s="119">
        <v>2016</v>
      </c>
      <c r="M36" s="119">
        <v>2015</v>
      </c>
      <c r="N36" s="119">
        <v>2011</v>
      </c>
      <c r="O36" s="119">
        <v>2011</v>
      </c>
      <c r="P36" s="119">
        <v>2008</v>
      </c>
      <c r="Q36" s="121">
        <v>2017</v>
      </c>
      <c r="R36" s="121">
        <v>2017</v>
      </c>
      <c r="S36" s="121">
        <v>2016</v>
      </c>
      <c r="T36" s="121">
        <v>2016</v>
      </c>
      <c r="U36" s="121">
        <v>2015</v>
      </c>
      <c r="V36" s="121">
        <v>2015</v>
      </c>
      <c r="W36" s="121">
        <v>2016</v>
      </c>
      <c r="X36" s="121">
        <v>2015</v>
      </c>
      <c r="Y36" s="121" t="s">
        <v>255</v>
      </c>
      <c r="Z36" s="121" t="s">
        <v>255</v>
      </c>
      <c r="AA36" s="138">
        <v>2015</v>
      </c>
      <c r="AB36" s="121">
        <v>2016</v>
      </c>
      <c r="AC36" s="138">
        <v>2013</v>
      </c>
      <c r="AD36" s="121">
        <v>2013</v>
      </c>
      <c r="AE36" s="121">
        <v>2015</v>
      </c>
      <c r="AF36" s="121">
        <v>2009</v>
      </c>
      <c r="AG36" s="121">
        <v>2016</v>
      </c>
      <c r="AH36" s="121">
        <v>2011</v>
      </c>
      <c r="AI36" s="121" t="s">
        <v>255</v>
      </c>
      <c r="AJ36" s="121">
        <v>2016</v>
      </c>
      <c r="AK36" s="121">
        <v>2016</v>
      </c>
      <c r="AL36" s="121">
        <v>2015</v>
      </c>
      <c r="AM36" s="121">
        <v>2015</v>
      </c>
      <c r="AN36" s="121">
        <v>2016</v>
      </c>
      <c r="AO36" s="121">
        <v>2014</v>
      </c>
      <c r="AP36" s="121">
        <v>2014</v>
      </c>
      <c r="AQ36" s="121">
        <v>2014</v>
      </c>
      <c r="AR36" s="121">
        <v>2015</v>
      </c>
      <c r="AS36" s="121">
        <v>2015</v>
      </c>
      <c r="AT36" s="120">
        <v>2006</v>
      </c>
      <c r="AU36" s="120" t="s">
        <v>255</v>
      </c>
      <c r="AV36" s="121">
        <v>2015</v>
      </c>
      <c r="AW36" s="121">
        <v>2016</v>
      </c>
      <c r="AX36" s="121">
        <v>2017</v>
      </c>
      <c r="AY36" s="123" t="s">
        <v>255</v>
      </c>
      <c r="AZ36" s="146">
        <v>2016</v>
      </c>
      <c r="BA36" s="121">
        <v>2016</v>
      </c>
      <c r="BB36" s="121">
        <v>2015</v>
      </c>
      <c r="BC36" s="121">
        <v>2016</v>
      </c>
      <c r="BD36" s="121">
        <v>2014</v>
      </c>
      <c r="BE36" s="121">
        <v>2014</v>
      </c>
      <c r="BF36" s="121">
        <v>2016</v>
      </c>
      <c r="BG36" s="121">
        <v>2014</v>
      </c>
      <c r="BH36" s="121">
        <v>2014</v>
      </c>
      <c r="BI36" s="121">
        <v>2015</v>
      </c>
      <c r="BJ36" s="121">
        <v>2013</v>
      </c>
      <c r="BK36" s="121">
        <v>2015</v>
      </c>
      <c r="BL36" s="121">
        <v>2016</v>
      </c>
      <c r="BM36" s="83" t="s">
        <v>255</v>
      </c>
      <c r="BN36" s="83">
        <v>2015</v>
      </c>
      <c r="BO36" s="83">
        <v>2014</v>
      </c>
      <c r="BP36" s="83">
        <v>2017</v>
      </c>
      <c r="BQ36" s="121">
        <v>2014</v>
      </c>
      <c r="BR36" s="121">
        <v>2015</v>
      </c>
      <c r="BS36" s="121">
        <v>2015</v>
      </c>
      <c r="BT36" s="121">
        <v>2014</v>
      </c>
      <c r="BU36" s="129">
        <v>2015</v>
      </c>
      <c r="BV36" s="129">
        <v>2015</v>
      </c>
      <c r="BW36" s="129">
        <v>2013</v>
      </c>
      <c r="BX36" s="129">
        <v>2013</v>
      </c>
      <c r="BY36" s="142">
        <v>2014</v>
      </c>
      <c r="BZ36" s="124">
        <v>2014</v>
      </c>
      <c r="CA36" s="142">
        <v>2015</v>
      </c>
      <c r="CB36" s="142">
        <v>2015</v>
      </c>
      <c r="CC36" s="129" t="s">
        <v>255</v>
      </c>
      <c r="CD36" s="121">
        <v>2013</v>
      </c>
      <c r="CE36" s="121">
        <v>2015</v>
      </c>
      <c r="CF36" s="121">
        <v>2014</v>
      </c>
      <c r="CG36" s="121">
        <v>2014</v>
      </c>
      <c r="CH36" s="83"/>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36"/>
  <sheetViews>
    <sheetView showGridLines="0" workbookViewId="0">
      <pane xSplit="3" ySplit="3" topLeftCell="D4" activePane="bottomRight" state="frozen"/>
      <selection activeCell="C9" sqref="C9"/>
      <selection pane="topRight" activeCell="C9" sqref="C9"/>
      <selection pane="bottomLeft" activeCell="C9" sqref="C9"/>
      <selection pane="bottomRight" activeCell="K2" sqref="K2"/>
    </sheetView>
  </sheetViews>
  <sheetFormatPr defaultColWidth="9.140625" defaultRowHeight="15" x14ac:dyDescent="0.25"/>
  <cols>
    <col min="1" max="1" width="21.42578125" style="3" customWidth="1"/>
    <col min="2" max="2" width="49.42578125" style="3" bestFit="1" customWidth="1"/>
    <col min="3" max="3" width="5.5703125" style="3" bestFit="1" customWidth="1"/>
    <col min="4" max="7" width="5.5703125" style="148" bestFit="1" customWidth="1"/>
    <col min="8" max="9" width="7.7109375" style="148" bestFit="1" customWidth="1"/>
    <col min="10" max="13" width="5.5703125" style="148" bestFit="1" customWidth="1"/>
    <col min="14" max="15" width="7.7109375" style="148" bestFit="1" customWidth="1"/>
    <col min="16" max="24" width="5.5703125" style="148" bestFit="1" customWidth="1"/>
    <col min="25" max="26" width="9.28515625" style="148" customWidth="1"/>
    <col min="27" max="32" width="5.5703125" style="148" bestFit="1" customWidth="1"/>
    <col min="33" max="33" width="5.5703125" style="148" customWidth="1"/>
    <col min="34" max="35" width="5.5703125" style="148" bestFit="1" customWidth="1"/>
    <col min="36" max="36" width="7.7109375" style="148" bestFit="1" customWidth="1"/>
    <col min="37" max="38" width="5.5703125" style="148" bestFit="1" customWidth="1"/>
    <col min="39" max="39" width="7.7109375" style="148" bestFit="1" customWidth="1"/>
    <col min="40" max="54" width="5.5703125" style="148" bestFit="1" customWidth="1"/>
    <col min="55" max="55" width="7.7109375" style="148" bestFit="1" customWidth="1"/>
    <col min="56" max="72" width="5.5703125" style="148" bestFit="1" customWidth="1"/>
    <col min="73" max="73" width="7.7109375" style="148" bestFit="1" customWidth="1"/>
    <col min="74" max="77" width="5.5703125" style="148" bestFit="1" customWidth="1"/>
    <col min="78" max="79" width="7.7109375" style="148" bestFit="1" customWidth="1"/>
    <col min="80" max="80" width="5.5703125" style="148" bestFit="1" customWidth="1"/>
    <col min="81" max="81" width="7.7109375" style="148" bestFit="1" customWidth="1"/>
    <col min="82" max="85" width="5.5703125" style="148" bestFit="1" customWidth="1"/>
    <col min="86" max="86" width="8.5703125" style="148" bestFit="1" customWidth="1"/>
    <col min="87" max="87" width="8.28515625" style="148" bestFit="1" customWidth="1"/>
    <col min="88" max="88" width="10" style="148" bestFit="1" customWidth="1"/>
    <col min="89" max="89" width="5.7109375" style="148" bestFit="1" customWidth="1"/>
    <col min="90" max="90" width="7.140625" style="148" bestFit="1" customWidth="1"/>
    <col min="91" max="16384" width="9.140625" style="3"/>
  </cols>
  <sheetData>
    <row r="1" spans="1:90" x14ac:dyDescent="0.25">
      <c r="B1" s="132"/>
      <c r="C1" s="132"/>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row>
    <row r="2" spans="1:90" s="14" customFormat="1" ht="121.5" customHeight="1" x14ac:dyDescent="0.2">
      <c r="A2" s="14" t="s">
        <v>268</v>
      </c>
      <c r="B2" s="106" t="s">
        <v>70</v>
      </c>
      <c r="C2" s="107" t="s">
        <v>64</v>
      </c>
      <c r="D2" s="149" t="s">
        <v>93</v>
      </c>
      <c r="E2" s="149" t="s">
        <v>94</v>
      </c>
      <c r="F2" s="149" t="s">
        <v>198</v>
      </c>
      <c r="G2" s="149" t="s">
        <v>199</v>
      </c>
      <c r="H2" s="149" t="s">
        <v>200</v>
      </c>
      <c r="I2" s="149" t="s">
        <v>201</v>
      </c>
      <c r="J2" s="149" t="s">
        <v>203</v>
      </c>
      <c r="K2" s="149" t="s">
        <v>188</v>
      </c>
      <c r="L2" s="149" t="s">
        <v>189</v>
      </c>
      <c r="M2" s="149" t="s">
        <v>269</v>
      </c>
      <c r="N2" s="149" t="s">
        <v>271</v>
      </c>
      <c r="O2" s="149" t="s">
        <v>272</v>
      </c>
      <c r="P2" s="149" t="s">
        <v>273</v>
      </c>
      <c r="Q2" s="149" t="s">
        <v>181</v>
      </c>
      <c r="R2" s="149" t="s">
        <v>195</v>
      </c>
      <c r="S2" s="149" t="s">
        <v>231</v>
      </c>
      <c r="T2" s="149" t="s">
        <v>232</v>
      </c>
      <c r="U2" s="149" t="s">
        <v>275</v>
      </c>
      <c r="V2" s="149" t="s">
        <v>274</v>
      </c>
      <c r="W2" s="149" t="s">
        <v>389</v>
      </c>
      <c r="X2" s="149" t="s">
        <v>74</v>
      </c>
      <c r="Y2" s="149" t="s">
        <v>404</v>
      </c>
      <c r="Z2" s="149" t="s">
        <v>405</v>
      </c>
      <c r="AA2" s="149" t="s">
        <v>276</v>
      </c>
      <c r="AB2" s="149" t="s">
        <v>278</v>
      </c>
      <c r="AC2" s="149" t="s">
        <v>279</v>
      </c>
      <c r="AD2" s="149" t="s">
        <v>280</v>
      </c>
      <c r="AE2" s="149" t="s">
        <v>103</v>
      </c>
      <c r="AF2" s="149" t="s">
        <v>283</v>
      </c>
      <c r="AG2" s="149" t="s">
        <v>1146</v>
      </c>
      <c r="AH2" s="149" t="s">
        <v>284</v>
      </c>
      <c r="AI2" s="149" t="s">
        <v>215</v>
      </c>
      <c r="AJ2" s="149" t="s">
        <v>101</v>
      </c>
      <c r="AK2" s="149" t="s">
        <v>309</v>
      </c>
      <c r="AL2" s="149" t="s">
        <v>220</v>
      </c>
      <c r="AM2" s="149" t="s">
        <v>427</v>
      </c>
      <c r="AN2" s="149" t="s">
        <v>281</v>
      </c>
      <c r="AO2" s="149" t="s">
        <v>102</v>
      </c>
      <c r="AP2" s="149" t="s">
        <v>310</v>
      </c>
      <c r="AQ2" s="149" t="s">
        <v>311</v>
      </c>
      <c r="AR2" s="149" t="s">
        <v>240</v>
      </c>
      <c r="AS2" s="149" t="s">
        <v>73</v>
      </c>
      <c r="AT2" s="149" t="s">
        <v>104</v>
      </c>
      <c r="AU2" s="149" t="s">
        <v>277</v>
      </c>
      <c r="AV2" s="149" t="s">
        <v>105</v>
      </c>
      <c r="AW2" s="149" t="s">
        <v>105</v>
      </c>
      <c r="AX2" s="149" t="s">
        <v>105</v>
      </c>
      <c r="AY2" s="149" t="s">
        <v>106</v>
      </c>
      <c r="AZ2" s="149" t="s">
        <v>107</v>
      </c>
      <c r="BA2" s="149" t="s">
        <v>79</v>
      </c>
      <c r="BB2" s="149" t="s">
        <v>285</v>
      </c>
      <c r="BC2" s="149" t="s">
        <v>286</v>
      </c>
      <c r="BD2" s="149" t="s">
        <v>88</v>
      </c>
      <c r="BE2" s="149" t="s">
        <v>89</v>
      </c>
      <c r="BF2" s="149" t="s">
        <v>1135</v>
      </c>
      <c r="BG2" s="149" t="s">
        <v>90</v>
      </c>
      <c r="BH2" s="149" t="s">
        <v>91</v>
      </c>
      <c r="BI2" s="149" t="s">
        <v>95</v>
      </c>
      <c r="BJ2" s="149" t="s">
        <v>290</v>
      </c>
      <c r="BK2" s="149" t="s">
        <v>65</v>
      </c>
      <c r="BL2" s="149" t="s">
        <v>83</v>
      </c>
      <c r="BM2" s="149" t="s">
        <v>295</v>
      </c>
      <c r="BN2" s="149" t="s">
        <v>299</v>
      </c>
      <c r="BO2" s="149" t="s">
        <v>300</v>
      </c>
      <c r="BP2" s="149" t="s">
        <v>301</v>
      </c>
      <c r="BQ2" s="149" t="s">
        <v>66</v>
      </c>
      <c r="BR2" s="149" t="s">
        <v>67</v>
      </c>
      <c r="BS2" s="149" t="s">
        <v>68</v>
      </c>
      <c r="BT2" s="149" t="s">
        <v>425</v>
      </c>
      <c r="BU2" s="149" t="s">
        <v>76</v>
      </c>
      <c r="BV2" s="149" t="s">
        <v>75</v>
      </c>
      <c r="BW2" s="149" t="s">
        <v>305</v>
      </c>
      <c r="BX2" s="149" t="s">
        <v>306</v>
      </c>
      <c r="BY2" s="149" t="s">
        <v>317</v>
      </c>
      <c r="BZ2" s="149" t="s">
        <v>316</v>
      </c>
      <c r="CA2" s="149" t="s">
        <v>320</v>
      </c>
      <c r="CB2" s="149" t="s">
        <v>319</v>
      </c>
      <c r="CC2" s="149" t="s">
        <v>318</v>
      </c>
      <c r="CD2" s="149" t="s">
        <v>217</v>
      </c>
      <c r="CE2" s="149" t="s">
        <v>226</v>
      </c>
      <c r="CF2" s="149" t="s">
        <v>233</v>
      </c>
      <c r="CG2" s="149" t="s">
        <v>180</v>
      </c>
      <c r="CH2" s="126"/>
      <c r="CI2" s="150"/>
      <c r="CJ2" s="150"/>
      <c r="CK2" s="150"/>
      <c r="CL2" s="150"/>
    </row>
    <row r="3" spans="1:90" x14ac:dyDescent="0.25">
      <c r="B3" s="100" t="s">
        <v>385</v>
      </c>
      <c r="C3" s="86"/>
      <c r="D3" s="87">
        <v>2014</v>
      </c>
      <c r="E3" s="87">
        <v>2014</v>
      </c>
      <c r="F3" s="87">
        <v>2014</v>
      </c>
      <c r="G3" s="87">
        <v>2014</v>
      </c>
      <c r="H3" s="87">
        <v>2014</v>
      </c>
      <c r="I3" s="87">
        <v>2014</v>
      </c>
      <c r="J3" s="87">
        <v>2014</v>
      </c>
      <c r="K3" s="87">
        <v>2016</v>
      </c>
      <c r="L3" s="87">
        <v>2016</v>
      </c>
      <c r="M3" s="87">
        <v>2015</v>
      </c>
      <c r="N3" s="87">
        <v>2011</v>
      </c>
      <c r="O3" s="87">
        <v>2011</v>
      </c>
      <c r="P3" s="87">
        <v>2014</v>
      </c>
      <c r="Q3" s="87">
        <v>2017</v>
      </c>
      <c r="R3" s="87">
        <v>2017</v>
      </c>
      <c r="S3" s="87">
        <v>2016</v>
      </c>
      <c r="T3" s="87">
        <v>2016</v>
      </c>
      <c r="U3" s="87">
        <v>2015</v>
      </c>
      <c r="V3" s="87">
        <v>2015</v>
      </c>
      <c r="W3" s="87">
        <v>2016</v>
      </c>
      <c r="X3" s="87">
        <v>2015</v>
      </c>
      <c r="Y3" s="87">
        <v>2015</v>
      </c>
      <c r="Z3" s="87">
        <v>2015</v>
      </c>
      <c r="AA3" s="87">
        <v>2015</v>
      </c>
      <c r="AB3" s="87">
        <v>2016</v>
      </c>
      <c r="AC3" s="87">
        <v>2016</v>
      </c>
      <c r="AD3" s="87">
        <v>2016</v>
      </c>
      <c r="AE3" s="87">
        <v>2015</v>
      </c>
      <c r="AF3" s="87">
        <v>2015</v>
      </c>
      <c r="AG3" s="87">
        <v>2016</v>
      </c>
      <c r="AH3" s="87">
        <v>2012</v>
      </c>
      <c r="AI3" s="87">
        <v>2015</v>
      </c>
      <c r="AJ3" s="87">
        <v>2016</v>
      </c>
      <c r="AK3" s="87">
        <v>2016</v>
      </c>
      <c r="AL3" s="87">
        <v>2015</v>
      </c>
      <c r="AM3" s="87">
        <v>2015</v>
      </c>
      <c r="AN3" s="87">
        <v>2016</v>
      </c>
      <c r="AO3" s="87">
        <v>2014</v>
      </c>
      <c r="AP3" s="87">
        <v>2014</v>
      </c>
      <c r="AQ3" s="87">
        <v>2014</v>
      </c>
      <c r="AR3" s="87">
        <v>2015</v>
      </c>
      <c r="AS3" s="87">
        <v>2015</v>
      </c>
      <c r="AT3" s="87">
        <v>2014</v>
      </c>
      <c r="AU3" s="87">
        <v>2014</v>
      </c>
      <c r="AV3" s="87">
        <v>2015</v>
      </c>
      <c r="AW3" s="87">
        <v>2016</v>
      </c>
      <c r="AX3" s="87">
        <v>2017</v>
      </c>
      <c r="AY3" s="87">
        <v>2017</v>
      </c>
      <c r="AZ3" s="87">
        <v>2017</v>
      </c>
      <c r="BA3" s="87">
        <v>2016</v>
      </c>
      <c r="BB3" s="87">
        <v>2015</v>
      </c>
      <c r="BC3" s="87">
        <v>2016</v>
      </c>
      <c r="BD3" s="87">
        <v>2014</v>
      </c>
      <c r="BE3" s="87">
        <v>2014</v>
      </c>
      <c r="BF3" s="87">
        <v>2016</v>
      </c>
      <c r="BG3" s="87">
        <v>2014</v>
      </c>
      <c r="BH3" s="87">
        <v>2014</v>
      </c>
      <c r="BI3" s="87">
        <v>2015</v>
      </c>
      <c r="BJ3" s="87">
        <v>2013</v>
      </c>
      <c r="BK3" s="87">
        <v>2015</v>
      </c>
      <c r="BL3" s="87">
        <v>2016</v>
      </c>
      <c r="BM3" s="87">
        <v>2013</v>
      </c>
      <c r="BN3" s="87">
        <v>2015</v>
      </c>
      <c r="BO3" s="87">
        <v>2016</v>
      </c>
      <c r="BP3" s="87">
        <v>2017</v>
      </c>
      <c r="BQ3" s="87">
        <v>2014</v>
      </c>
      <c r="BR3" s="87">
        <v>2015</v>
      </c>
      <c r="BS3" s="87">
        <v>2015</v>
      </c>
      <c r="BT3" s="87">
        <v>2014</v>
      </c>
      <c r="BU3" s="87">
        <v>2015</v>
      </c>
      <c r="BV3" s="87">
        <v>2015</v>
      </c>
      <c r="BW3" s="87">
        <v>2013</v>
      </c>
      <c r="BX3" s="87">
        <v>2013</v>
      </c>
      <c r="BY3" s="87">
        <v>2015</v>
      </c>
      <c r="BZ3" s="87">
        <v>2015</v>
      </c>
      <c r="CA3" s="87">
        <v>2015</v>
      </c>
      <c r="CB3" s="87">
        <v>2015</v>
      </c>
      <c r="CC3" s="87">
        <v>2016</v>
      </c>
      <c r="CD3" s="87">
        <v>2016</v>
      </c>
      <c r="CE3" s="87">
        <v>2016</v>
      </c>
      <c r="CF3" s="87">
        <v>2014</v>
      </c>
      <c r="CG3" s="87">
        <v>2014</v>
      </c>
      <c r="CH3" s="151" t="s">
        <v>257</v>
      </c>
      <c r="CI3" s="151" t="s">
        <v>256</v>
      </c>
      <c r="CJ3" s="151" t="s">
        <v>258</v>
      </c>
      <c r="CK3" s="151" t="s">
        <v>261</v>
      </c>
      <c r="CL3" s="151" t="s">
        <v>262</v>
      </c>
    </row>
    <row r="4" spans="1:90" x14ac:dyDescent="0.25">
      <c r="A4" s="3" t="str">
        <f>VLOOKUP(C4,Regiones!B$3:H$35,7,FALSE)</f>
        <v>Caribbean</v>
      </c>
      <c r="B4" s="99" t="s">
        <v>1</v>
      </c>
      <c r="C4" s="86" t="s">
        <v>0</v>
      </c>
      <c r="D4" s="152">
        <f>IF('Indicator Date hidden'!D4="x","x",$D$3-'Indicator Date hidden'!D4)</f>
        <v>0</v>
      </c>
      <c r="E4" s="152">
        <f>IF('Indicator Date hidden'!E4="x","x",$E$3-'Indicator Date hidden'!E4)</f>
        <v>0</v>
      </c>
      <c r="F4" s="152">
        <f>IF('Indicator Date hidden'!F4="x","x",$F$3-'Indicator Date hidden'!F4)</f>
        <v>0</v>
      </c>
      <c r="G4" s="152">
        <f>IF('Indicator Date hidden'!G4="x","x",$G$3-'Indicator Date hidden'!G4)</f>
        <v>0</v>
      </c>
      <c r="H4" s="152">
        <f>IF('Indicator Date hidden'!H4="x","x",$H$3-'Indicator Date hidden'!H4)</f>
        <v>0</v>
      </c>
      <c r="I4" s="152">
        <f>IF('Indicator Date hidden'!I4="x","x",$I$3-'Indicator Date hidden'!I4)</f>
        <v>0</v>
      </c>
      <c r="J4" s="152">
        <f>IF('Indicator Date hidden'!J4="x","x",$J$3-'Indicator Date hidden'!J4)</f>
        <v>0</v>
      </c>
      <c r="K4" s="152">
        <f>IF('Indicator Date hidden'!K4="x","x",$K$3-'Indicator Date hidden'!K4)</f>
        <v>0</v>
      </c>
      <c r="L4" s="152">
        <f>IF('Indicator Date hidden'!L4="x","x",$L$3-'Indicator Date hidden'!L4)</f>
        <v>0</v>
      </c>
      <c r="M4" s="152">
        <f>IF('Indicator Date hidden'!M4="x","x",$M$3-'Indicator Date hidden'!M4)</f>
        <v>0</v>
      </c>
      <c r="N4" s="152">
        <f>IF('Indicator Date hidden'!N4="x","x",$N$3-'Indicator Date hidden'!N4)</f>
        <v>0</v>
      </c>
      <c r="O4" s="152">
        <f>IF('Indicator Date hidden'!O4="x","x",$O$3-'Indicator Date hidden'!O4)</f>
        <v>0</v>
      </c>
      <c r="P4" s="152">
        <f>IF('Indicator Date hidden'!P4="x","x",$P$3-'Indicator Date hidden'!P4)</f>
        <v>2</v>
      </c>
      <c r="Q4" s="152">
        <f>IF('Indicator Date hidden'!Q4="x","x",$Q$3-'Indicator Date hidden'!Q4)</f>
        <v>0</v>
      </c>
      <c r="R4" s="152">
        <f>IF('Indicator Date hidden'!R4="x","x",$R$3-'Indicator Date hidden'!R4)</f>
        <v>0</v>
      </c>
      <c r="S4" s="152">
        <f>IF('Indicator Date hidden'!S4="x","x",$S$3-'Indicator Date hidden'!S4)</f>
        <v>0</v>
      </c>
      <c r="T4" s="152">
        <f>IF('Indicator Date hidden'!T4="x","x",$T$3-'Indicator Date hidden'!T4)</f>
        <v>0</v>
      </c>
      <c r="U4" s="152">
        <f>IF('Indicator Date hidden'!U4="x","x",$U$3-'Indicator Date hidden'!U4)</f>
        <v>3</v>
      </c>
      <c r="V4" s="152">
        <f>IF('Indicator Date hidden'!V4="x","x",$V$3-'Indicator Date hidden'!V4)</f>
        <v>3</v>
      </c>
      <c r="W4" s="152">
        <f>IF('Indicator Date hidden'!W4="x","x",$W$3-'Indicator Date hidden'!W4)</f>
        <v>0</v>
      </c>
      <c r="X4" s="152">
        <f>IF('Indicator Date hidden'!X4="x","x",$X$3-'Indicator Date hidden'!X4)</f>
        <v>0</v>
      </c>
      <c r="Y4" s="152" t="str">
        <f>IF('Indicator Date hidden'!Y4="x","x",$Y$3-'Indicator Date hidden'!Y4)</f>
        <v>x</v>
      </c>
      <c r="Z4" s="152" t="str">
        <f>IF('Indicator Date hidden'!Z4="x","x",$Z$3-'Indicator Date hidden'!Z4)</f>
        <v>x</v>
      </c>
      <c r="AA4" s="152">
        <f>IF('Indicator Date hidden'!AA4="x","x",$AA$3-'Indicator Date hidden'!AA4)</f>
        <v>9</v>
      </c>
      <c r="AB4" s="152">
        <f>IF('Indicator Date hidden'!AB4="x","x",$AB$3-'Indicator Date hidden'!AB4)</f>
        <v>0</v>
      </c>
      <c r="AC4" s="152">
        <f>IF('Indicator Date hidden'!AC4="x","x",$AC$3-'Indicator Date hidden'!AC4)</f>
        <v>0</v>
      </c>
      <c r="AD4" s="152" t="str">
        <f>IF('Indicator Date hidden'!AD4="x","x",$AD$3-'Indicator Date hidden'!AD4)</f>
        <v>x</v>
      </c>
      <c r="AE4" s="152">
        <f>IF('Indicator Date hidden'!AE4="x","x",$AE$3-'Indicator Date hidden'!AE4)</f>
        <v>0</v>
      </c>
      <c r="AF4" s="152" t="str">
        <f>IF('Indicator Date hidden'!AF4="x","x",$AF$3-'Indicator Date hidden'!AF4)</f>
        <v>x</v>
      </c>
      <c r="AG4" s="250">
        <f>IF('Indicator Date hidden'!AG4="x","x",$AG$3-'Indicator Date hidden'!AG4)</f>
        <v>0</v>
      </c>
      <c r="AH4" s="152">
        <f>IF('Indicator Date hidden'!AH4="x","x",$AH$3-'Indicator Date hidden'!AH4)</f>
        <v>1</v>
      </c>
      <c r="AI4" s="152" t="str">
        <f>IF('Indicator Date hidden'!AI4="x","x",$AI$3-'Indicator Date hidden'!AI4)</f>
        <v>x</v>
      </c>
      <c r="AJ4" s="152">
        <f>IF('Indicator Date hidden'!AJ4="x","x",$AJ$3-'Indicator Date hidden'!AJ4)</f>
        <v>0</v>
      </c>
      <c r="AK4" s="152">
        <f>IF('Indicator Date hidden'!AK4="x","x",$AK$3-'Indicator Date hidden'!AK4)</f>
        <v>0</v>
      </c>
      <c r="AL4" s="152">
        <f>IF('Indicator Date hidden'!AL4="x","x",$AL$3-'Indicator Date hidden'!AL4)</f>
        <v>0</v>
      </c>
      <c r="AM4" s="152" t="str">
        <f>IF('Indicator Date hidden'!AM4="x","x",$AM$3-'Indicator Date hidden'!AM4)</f>
        <v>x</v>
      </c>
      <c r="AN4" s="152">
        <f>IF('Indicator Date hidden'!AN4="x","x",$AN$3-'Indicator Date hidden'!AN4)</f>
        <v>0</v>
      </c>
      <c r="AO4" s="152">
        <f>IF('Indicator Date hidden'!AO4="x","x",$AO$3-'Indicator Date hidden'!AO4)</f>
        <v>0</v>
      </c>
      <c r="AP4" s="152">
        <f>IF('Indicator Date hidden'!AP4="x","x",$AP$3-'Indicator Date hidden'!AP4)</f>
        <v>0</v>
      </c>
      <c r="AQ4" s="152">
        <f>IF('Indicator Date hidden'!AQ4="x","x",$AQ$3-'Indicator Date hidden'!AQ4)</f>
        <v>0</v>
      </c>
      <c r="AR4" s="152">
        <f>IF('Indicator Date hidden'!AR4="x","x",$AR$3-'Indicator Date hidden'!AR4)</f>
        <v>0</v>
      </c>
      <c r="AS4" s="152" t="str">
        <f>IF('Indicator Date hidden'!AS4="x","x",$AS$3-'Indicator Date hidden'!AS4)</f>
        <v>x</v>
      </c>
      <c r="AT4" s="152">
        <f>IF('Indicator Date hidden'!AT4="x","x",$AT$3-'Indicator Date hidden'!AT4)</f>
        <v>7</v>
      </c>
      <c r="AU4" s="152" t="str">
        <f>IF('Indicator Date hidden'!AU4="x","x",$AU$3-'Indicator Date hidden'!AU4)</f>
        <v>x</v>
      </c>
      <c r="AV4" s="152">
        <f>IF('Indicator Date hidden'!AV4="x","x",$AV$3-'Indicator Date hidden'!AV4)</f>
        <v>0</v>
      </c>
      <c r="AW4" s="152">
        <f>IF('Indicator Date hidden'!AW4="x","x",$AW$3-'Indicator Date hidden'!AW4)</f>
        <v>0</v>
      </c>
      <c r="AX4" s="152">
        <f>IF('Indicator Date hidden'!AX4="x","x",$AX$3-'Indicator Date hidden'!AX4)</f>
        <v>0</v>
      </c>
      <c r="AY4" s="152" t="str">
        <f>IF('Indicator Date hidden'!AY4="x","x",$AY$3-'Indicator Date hidden'!AY4)</f>
        <v>x</v>
      </c>
      <c r="AZ4" s="152">
        <f>IF('Indicator Date hidden'!AZ4="x","x",$AZ$3-'Indicator Date hidden'!AZ4)</f>
        <v>1</v>
      </c>
      <c r="BA4" s="152">
        <f>IF('Indicator Date hidden'!BA4="x","x",$BA$3-'Indicator Date hidden'!BA4)</f>
        <v>0</v>
      </c>
      <c r="BB4" s="152">
        <f>IF('Indicator Date hidden'!BB4="x","x",$BB$3-'Indicator Date hidden'!BB4)</f>
        <v>0</v>
      </c>
      <c r="BC4" s="152">
        <f>IF('Indicator Date hidden'!BC4="x","x",$BC$3-'Indicator Date hidden'!BC4)</f>
        <v>0</v>
      </c>
      <c r="BD4" s="152">
        <f>IF('Indicator Date hidden'!BD4="x","x",$BD$3-'Indicator Date hidden'!BD4)</f>
        <v>0</v>
      </c>
      <c r="BE4" s="152">
        <f>IF('Indicator Date hidden'!BE4="x","x",$BE$3-'Indicator Date hidden'!BE4)</f>
        <v>0</v>
      </c>
      <c r="BF4" s="152">
        <f>IF('Indicator Date hidden'!BF4="x","x",$BF$3-'Indicator Date hidden'!BF4)</f>
        <v>0</v>
      </c>
      <c r="BG4" s="152">
        <f>IF('Indicator Date hidden'!BG4="x","x",$BG$3-'Indicator Date hidden'!BG4)</f>
        <v>0</v>
      </c>
      <c r="BH4" s="152" t="str">
        <f>IF('Indicator Date hidden'!BH4="x","x",$BH$3-'Indicator Date hidden'!BH4)</f>
        <v>x</v>
      </c>
      <c r="BI4" s="152">
        <f>IF('Indicator Date hidden'!BI4="x","x",$BI$3-'Indicator Date hidden'!BI4)</f>
        <v>6</v>
      </c>
      <c r="BJ4" s="152" t="str">
        <f>IF('Indicator Date hidden'!BJ4="x","x",$BJ$3-'Indicator Date hidden'!BJ4)</f>
        <v>x</v>
      </c>
      <c r="BK4" s="152">
        <f>IF('Indicator Date hidden'!BK4="x","x",$BK$3-'Indicator Date hidden'!BK4)</f>
        <v>0</v>
      </c>
      <c r="BL4" s="152" t="str">
        <f>IF('Indicator Date hidden'!BL4="x","x",$BL$3-'Indicator Date hidden'!BL4)</f>
        <v>x</v>
      </c>
      <c r="BM4" s="152" t="str">
        <f>IF('Indicator Date hidden'!BM4="x","x",$BM$3-'Indicator Date hidden'!BM4)</f>
        <v>x</v>
      </c>
      <c r="BN4" s="152" t="str">
        <f>IF('Indicator Date hidden'!BN4="x","x",$BN$3-'Indicator Date hidden'!BN4)</f>
        <v>x</v>
      </c>
      <c r="BO4" s="152">
        <f>IF('Indicator Date hidden'!BO4="x","x",$BO$3-'Indicator Date hidden'!BO4)</f>
        <v>0</v>
      </c>
      <c r="BP4" s="152" t="str">
        <f>IF('Indicator Date hidden'!BP4="x","x",$BP$3-'Indicator Date hidden'!BP4)</f>
        <v>x</v>
      </c>
      <c r="BQ4" s="152">
        <f>IF('Indicator Date hidden'!BQ4="x","x",$BQ$3-'Indicator Date hidden'!BQ4)</f>
        <v>0</v>
      </c>
      <c r="BR4" s="152">
        <f>IF('Indicator Date hidden'!BR4="x","x",$BR$3-'Indicator Date hidden'!BR4)</f>
        <v>0</v>
      </c>
      <c r="BS4" s="152">
        <f>IF('Indicator Date hidden'!BS4="x","x",$BS$3-'Indicator Date hidden'!BS4)</f>
        <v>0</v>
      </c>
      <c r="BT4" s="152">
        <f>IF('Indicator Date hidden'!BT4="x","x",$BT$3-'Indicator Date hidden'!BT4)</f>
        <v>0</v>
      </c>
      <c r="BU4" s="152">
        <f>IF('Indicator Date hidden'!BU4="x","x",$BU$3-'Indicator Date hidden'!BU4)</f>
        <v>4</v>
      </c>
      <c r="BV4" s="152">
        <f>IF('Indicator Date hidden'!BV4="x","x",$BV$3-'Indicator Date hidden'!BV4)</f>
        <v>0</v>
      </c>
      <c r="BW4" s="152">
        <f>IF('Indicator Date hidden'!BW4="x","x",$BW$3-'Indicator Date hidden'!BW4)</f>
        <v>0</v>
      </c>
      <c r="BX4" s="152">
        <f>IF('Indicator Date hidden'!BX4="x","x",$BX$3-'Indicator Date hidden'!BX4)</f>
        <v>0</v>
      </c>
      <c r="BY4" s="152" t="str">
        <f>IF('Indicator Date hidden'!BY4="x","x",$BY$3-'Indicator Date hidden'!BY4)</f>
        <v>x</v>
      </c>
      <c r="BZ4" s="152">
        <f>IF('Indicator Date hidden'!BZ4="x","x",$BZ$3-'Indicator Date hidden'!BZ4)</f>
        <v>1</v>
      </c>
      <c r="CA4" s="152" t="str">
        <f>IF('Indicator Date hidden'!CA4="x","x",$CA$3-'Indicator Date hidden'!CA4)</f>
        <v>x</v>
      </c>
      <c r="CB4" s="152">
        <f>IF('Indicator Date hidden'!CB4="x","x",$CB$3-'Indicator Date hidden'!CB4)</f>
        <v>0</v>
      </c>
      <c r="CC4" s="152">
        <f>IF('Indicator Date hidden'!CC4="x","x",$CC$3-'Indicator Date hidden'!CC4)</f>
        <v>1</v>
      </c>
      <c r="CD4" s="152">
        <f>IF('Indicator Date hidden'!CD4="x","x",$CD$3-'Indicator Date hidden'!CD4)</f>
        <v>0</v>
      </c>
      <c r="CE4" s="152">
        <f>IF('Indicator Date hidden'!CE4="x","x",$CE$3-'Indicator Date hidden'!CE4)</f>
        <v>1</v>
      </c>
      <c r="CF4" s="152">
        <f>IF('Indicator Date hidden'!CF4="x","x",$CF$3-'Indicator Date hidden'!CF4)</f>
        <v>0</v>
      </c>
      <c r="CG4" s="152">
        <f>IF('Indicator Date hidden'!CG4="x","x",$CG$3-'Indicator Date hidden'!CG4)</f>
        <v>0</v>
      </c>
      <c r="CH4" s="153">
        <f>SUM(D4:CG4)</f>
        <v>39</v>
      </c>
      <c r="CI4" s="154">
        <f>CH4/82</f>
        <v>0.47560975609756095</v>
      </c>
      <c r="CJ4" s="153">
        <f t="shared" ref="CJ4:CJ36" si="0">COUNTIF(D4:CG4,"&gt;0")</f>
        <v>12</v>
      </c>
      <c r="CK4" s="154">
        <f>_xlfn.STDEV.P(D4:CG4)</f>
        <v>1.689788334491813</v>
      </c>
      <c r="CL4" s="155">
        <f>MEDIAN(D4:CG4)</f>
        <v>0</v>
      </c>
    </row>
    <row r="5" spans="1:90" x14ac:dyDescent="0.25">
      <c r="A5" s="3" t="str">
        <f>VLOOKUP(C5,Regiones!B$3:H$35,7,FALSE)</f>
        <v>Caribbean</v>
      </c>
      <c r="B5" s="99" t="s">
        <v>5</v>
      </c>
      <c r="C5" s="86" t="s">
        <v>4</v>
      </c>
      <c r="D5" s="152">
        <f>IF('Indicator Date hidden'!D5="x","x",$D$3-'Indicator Date hidden'!D5)</f>
        <v>0</v>
      </c>
      <c r="E5" s="152">
        <f>IF('Indicator Date hidden'!E5="x","x",$E$3-'Indicator Date hidden'!E5)</f>
        <v>0</v>
      </c>
      <c r="F5" s="152">
        <f>IF('Indicator Date hidden'!F5="x","x",$F$3-'Indicator Date hidden'!F5)</f>
        <v>0</v>
      </c>
      <c r="G5" s="152">
        <f>IF('Indicator Date hidden'!G5="x","x",$G$3-'Indicator Date hidden'!G5)</f>
        <v>0</v>
      </c>
      <c r="H5" s="152">
        <f>IF('Indicator Date hidden'!H5="x","x",$H$3-'Indicator Date hidden'!H5)</f>
        <v>0</v>
      </c>
      <c r="I5" s="152">
        <f>IF('Indicator Date hidden'!I5="x","x",$I$3-'Indicator Date hidden'!I5)</f>
        <v>0</v>
      </c>
      <c r="J5" s="152">
        <f>IF('Indicator Date hidden'!J5="x","x",$J$3-'Indicator Date hidden'!J5)</f>
        <v>0</v>
      </c>
      <c r="K5" s="152">
        <f>IF('Indicator Date hidden'!K5="x","x",$K$3-'Indicator Date hidden'!K5)</f>
        <v>0</v>
      </c>
      <c r="L5" s="152">
        <f>IF('Indicator Date hidden'!L5="x","x",$L$3-'Indicator Date hidden'!L5)</f>
        <v>0</v>
      </c>
      <c r="M5" s="152">
        <f>IF('Indicator Date hidden'!M5="x","x",$M$3-'Indicator Date hidden'!M5)</f>
        <v>0</v>
      </c>
      <c r="N5" s="152">
        <f>IF('Indicator Date hidden'!N5="x","x",$N$3-'Indicator Date hidden'!N5)</f>
        <v>0</v>
      </c>
      <c r="O5" s="152">
        <f>IF('Indicator Date hidden'!O5="x","x",$O$3-'Indicator Date hidden'!O5)</f>
        <v>0</v>
      </c>
      <c r="P5" s="152" t="str">
        <f>IF('Indicator Date hidden'!P5="x","x",$P$3-'Indicator Date hidden'!P5)</f>
        <v>x</v>
      </c>
      <c r="Q5" s="152">
        <f>IF('Indicator Date hidden'!Q5="x","x",$Q$3-'Indicator Date hidden'!Q5)</f>
        <v>0</v>
      </c>
      <c r="R5" s="152">
        <f>IF('Indicator Date hidden'!R5="x","x",$R$3-'Indicator Date hidden'!R5)</f>
        <v>0</v>
      </c>
      <c r="S5" s="152">
        <f>IF('Indicator Date hidden'!S5="x","x",$S$3-'Indicator Date hidden'!S5)</f>
        <v>0</v>
      </c>
      <c r="T5" s="152">
        <f>IF('Indicator Date hidden'!T5="x","x",$T$3-'Indicator Date hidden'!T5)</f>
        <v>0</v>
      </c>
      <c r="U5" s="152">
        <f>IF('Indicator Date hidden'!U5="x","x",$U$3-'Indicator Date hidden'!U5)</f>
        <v>3</v>
      </c>
      <c r="V5" s="152">
        <f>IF('Indicator Date hidden'!V5="x","x",$V$3-'Indicator Date hidden'!V5)</f>
        <v>3</v>
      </c>
      <c r="W5" s="152">
        <f>IF('Indicator Date hidden'!W5="x","x",$W$3-'Indicator Date hidden'!W5)</f>
        <v>0</v>
      </c>
      <c r="X5" s="152">
        <f>IF('Indicator Date hidden'!X5="x","x",$X$3-'Indicator Date hidden'!X5)</f>
        <v>0</v>
      </c>
      <c r="Y5" s="152" t="str">
        <f>IF('Indicator Date hidden'!Y5="x","x",$Y$3-'Indicator Date hidden'!Y5)</f>
        <v>x</v>
      </c>
      <c r="Z5" s="152" t="str">
        <f>IF('Indicator Date hidden'!Z5="x","x",$Z$3-'Indicator Date hidden'!Z5)</f>
        <v>x</v>
      </c>
      <c r="AA5" s="152">
        <f>IF('Indicator Date hidden'!AA5="x","x",$AA$3-'Indicator Date hidden'!AA5)</f>
        <v>2</v>
      </c>
      <c r="AB5" s="152">
        <f>IF('Indicator Date hidden'!AB5="x","x",$AB$3-'Indicator Date hidden'!AB5)</f>
        <v>0</v>
      </c>
      <c r="AC5" s="152" t="str">
        <f>IF('Indicator Date hidden'!AC5="x","x",$AC$3-'Indicator Date hidden'!AC5)</f>
        <v>x</v>
      </c>
      <c r="AD5" s="152" t="str">
        <f>IF('Indicator Date hidden'!AD5="x","x",$AD$3-'Indicator Date hidden'!AD5)</f>
        <v>x</v>
      </c>
      <c r="AE5" s="152">
        <f>IF('Indicator Date hidden'!AE5="x","x",$AE$3-'Indicator Date hidden'!AE5)</f>
        <v>0</v>
      </c>
      <c r="AF5" s="152" t="str">
        <f>IF('Indicator Date hidden'!AF5="x","x",$AF$3-'Indicator Date hidden'!AF5)</f>
        <v>x</v>
      </c>
      <c r="AG5" s="250">
        <f>IF('Indicator Date hidden'!AG5="x","x",$AG$3-'Indicator Date hidden'!AG5)</f>
        <v>0</v>
      </c>
      <c r="AH5" s="152">
        <f>IF('Indicator Date hidden'!AH5="x","x",$AH$3-'Indicator Date hidden'!AH5)</f>
        <v>1</v>
      </c>
      <c r="AI5" s="152">
        <f>IF('Indicator Date hidden'!AI5="x","x",$AI$3-'Indicator Date hidden'!AI5)</f>
        <v>7</v>
      </c>
      <c r="AJ5" s="152">
        <f>IF('Indicator Date hidden'!AJ5="x","x",$AJ$3-'Indicator Date hidden'!AJ5)</f>
        <v>0</v>
      </c>
      <c r="AK5" s="152">
        <f>IF('Indicator Date hidden'!AK5="x","x",$AK$3-'Indicator Date hidden'!AK5)</f>
        <v>0</v>
      </c>
      <c r="AL5" s="152">
        <f>IF('Indicator Date hidden'!AL5="x","x",$AL$3-'Indicator Date hidden'!AL5)</f>
        <v>0</v>
      </c>
      <c r="AM5" s="152">
        <f>IF('Indicator Date hidden'!AM5="x","x",$AM$3-'Indicator Date hidden'!AM5)</f>
        <v>0</v>
      </c>
      <c r="AN5" s="152">
        <f>IF('Indicator Date hidden'!AN5="x","x",$AN$3-'Indicator Date hidden'!AN5)</f>
        <v>0</v>
      </c>
      <c r="AO5" s="152">
        <f>IF('Indicator Date hidden'!AO5="x","x",$AO$3-'Indicator Date hidden'!AO5)</f>
        <v>0</v>
      </c>
      <c r="AP5" s="152">
        <f>IF('Indicator Date hidden'!AP5="x","x",$AP$3-'Indicator Date hidden'!AP5)</f>
        <v>0</v>
      </c>
      <c r="AQ5" s="152">
        <f>IF('Indicator Date hidden'!AQ5="x","x",$AQ$3-'Indicator Date hidden'!AQ5)</f>
        <v>0</v>
      </c>
      <c r="AR5" s="152">
        <f>IF('Indicator Date hidden'!AR5="x","x",$AR$3-'Indicator Date hidden'!AR5)</f>
        <v>0</v>
      </c>
      <c r="AS5" s="152">
        <f>IF('Indicator Date hidden'!AS5="x","x",$AS$3-'Indicator Date hidden'!AS5)</f>
        <v>0</v>
      </c>
      <c r="AT5" s="152" t="str">
        <f>IF('Indicator Date hidden'!AT5="x","x",$AT$3-'Indicator Date hidden'!AT5)</f>
        <v>x</v>
      </c>
      <c r="AU5" s="152" t="str">
        <f>IF('Indicator Date hidden'!AU5="x","x",$AU$3-'Indicator Date hidden'!AU5)</f>
        <v>x</v>
      </c>
      <c r="AV5" s="152">
        <f>IF('Indicator Date hidden'!AV5="x","x",$AV$3-'Indicator Date hidden'!AV5)</f>
        <v>0</v>
      </c>
      <c r="AW5" s="152">
        <f>IF('Indicator Date hidden'!AW5="x","x",$AW$3-'Indicator Date hidden'!AW5)</f>
        <v>0</v>
      </c>
      <c r="AX5" s="152">
        <f>IF('Indicator Date hidden'!AX5="x","x",$AX$3-'Indicator Date hidden'!AX5)</f>
        <v>0</v>
      </c>
      <c r="AY5" s="152" t="str">
        <f>IF('Indicator Date hidden'!AY5="x","x",$AY$3-'Indicator Date hidden'!AY5)</f>
        <v>x</v>
      </c>
      <c r="AZ5" s="152">
        <f>IF('Indicator Date hidden'!AZ5="x","x",$AZ$3-'Indicator Date hidden'!AZ5)</f>
        <v>1</v>
      </c>
      <c r="BA5" s="152">
        <f>IF('Indicator Date hidden'!BA5="x","x",$BA$3-'Indicator Date hidden'!BA5)</f>
        <v>0</v>
      </c>
      <c r="BB5" s="152">
        <f>IF('Indicator Date hidden'!BB5="x","x",$BB$3-'Indicator Date hidden'!BB5)</f>
        <v>0</v>
      </c>
      <c r="BC5" s="152">
        <f>IF('Indicator Date hidden'!BC5="x","x",$BC$3-'Indicator Date hidden'!BC5)</f>
        <v>0</v>
      </c>
      <c r="BD5" s="152">
        <f>IF('Indicator Date hidden'!BD5="x","x",$BD$3-'Indicator Date hidden'!BD5)</f>
        <v>0</v>
      </c>
      <c r="BE5" s="152">
        <f>IF('Indicator Date hidden'!BE5="x","x",$BE$3-'Indicator Date hidden'!BE5)</f>
        <v>0</v>
      </c>
      <c r="BF5" s="152">
        <f>IF('Indicator Date hidden'!BF5="x","x",$BF$3-'Indicator Date hidden'!BF5)</f>
        <v>0</v>
      </c>
      <c r="BG5" s="152">
        <f>IF('Indicator Date hidden'!BG5="x","x",$BG$3-'Indicator Date hidden'!BG5)</f>
        <v>0</v>
      </c>
      <c r="BH5" s="152">
        <f>IF('Indicator Date hidden'!BH5="x","x",$BH$3-'Indicator Date hidden'!BH5)</f>
        <v>0</v>
      </c>
      <c r="BI5" s="152" t="str">
        <f>IF('Indicator Date hidden'!BI5="x","x",$BI$3-'Indicator Date hidden'!BI5)</f>
        <v>x</v>
      </c>
      <c r="BJ5" s="152">
        <f>IF('Indicator Date hidden'!BJ5="x","x",$BJ$3-'Indicator Date hidden'!BJ5)</f>
        <v>3</v>
      </c>
      <c r="BK5" s="152">
        <f>IF('Indicator Date hidden'!BK5="x","x",$BK$3-'Indicator Date hidden'!BK5)</f>
        <v>0</v>
      </c>
      <c r="BL5" s="152">
        <f>IF('Indicator Date hidden'!BL5="x","x",$BL$3-'Indicator Date hidden'!BL5)</f>
        <v>0</v>
      </c>
      <c r="BM5" s="152" t="str">
        <f>IF('Indicator Date hidden'!BM5="x","x",$BM$3-'Indicator Date hidden'!BM5)</f>
        <v>x</v>
      </c>
      <c r="BN5" s="152" t="str">
        <f>IF('Indicator Date hidden'!BN5="x","x",$BN$3-'Indicator Date hidden'!BN5)</f>
        <v>x</v>
      </c>
      <c r="BO5" s="152" t="str">
        <f>IF('Indicator Date hidden'!BO5="x","x",$BO$3-'Indicator Date hidden'!BO5)</f>
        <v>x</v>
      </c>
      <c r="BP5" s="152" t="str">
        <f>IF('Indicator Date hidden'!BP5="x","x",$BP$3-'Indicator Date hidden'!BP5)</f>
        <v>x</v>
      </c>
      <c r="BQ5" s="152">
        <f>IF('Indicator Date hidden'!BQ5="x","x",$BQ$3-'Indicator Date hidden'!BQ5)</f>
        <v>0</v>
      </c>
      <c r="BR5" s="152">
        <f>IF('Indicator Date hidden'!BR5="x","x",$BR$3-'Indicator Date hidden'!BR5)</f>
        <v>0</v>
      </c>
      <c r="BS5" s="152">
        <f>IF('Indicator Date hidden'!BS5="x","x",$BS$3-'Indicator Date hidden'!BS5)</f>
        <v>0</v>
      </c>
      <c r="BT5" s="152">
        <f>IF('Indicator Date hidden'!BT5="x","x",$BT$3-'Indicator Date hidden'!BT5)</f>
        <v>0</v>
      </c>
      <c r="BU5" s="152">
        <f>IF('Indicator Date hidden'!BU5="x","x",$BU$3-'Indicator Date hidden'!BU5)</f>
        <v>0</v>
      </c>
      <c r="BV5" s="152">
        <f>IF('Indicator Date hidden'!BV5="x","x",$BV$3-'Indicator Date hidden'!BV5)</f>
        <v>0</v>
      </c>
      <c r="BW5" s="152" t="str">
        <f>IF('Indicator Date hidden'!BW5="x","x",$BW$3-'Indicator Date hidden'!BW5)</f>
        <v>x</v>
      </c>
      <c r="BX5" s="152" t="str">
        <f>IF('Indicator Date hidden'!BX5="x","x",$BX$3-'Indicator Date hidden'!BX5)</f>
        <v>x</v>
      </c>
      <c r="BY5" s="152" t="str">
        <f>IF('Indicator Date hidden'!BY5="x","x",$BY$3-'Indicator Date hidden'!BY5)</f>
        <v>x</v>
      </c>
      <c r="BZ5" s="152" t="str">
        <f>IF('Indicator Date hidden'!BZ5="x","x",$BZ$3-'Indicator Date hidden'!BZ5)</f>
        <v>x</v>
      </c>
      <c r="CA5" s="152">
        <f>IF('Indicator Date hidden'!CA5="x","x",$CA$3-'Indicator Date hidden'!CA5)</f>
        <v>5</v>
      </c>
      <c r="CB5" s="152">
        <f>IF('Indicator Date hidden'!CB5="x","x",$CB$3-'Indicator Date hidden'!CB5)</f>
        <v>0</v>
      </c>
      <c r="CC5" s="152">
        <f>IF('Indicator Date hidden'!CC5="x","x",$CC$3-'Indicator Date hidden'!CC5)</f>
        <v>6</v>
      </c>
      <c r="CD5" s="152">
        <f>IF('Indicator Date hidden'!CD5="x","x",$CD$3-'Indicator Date hidden'!CD5)</f>
        <v>0</v>
      </c>
      <c r="CE5" s="152">
        <f>IF('Indicator Date hidden'!CE5="x","x",$CE$3-'Indicator Date hidden'!CE5)</f>
        <v>1</v>
      </c>
      <c r="CF5" s="152">
        <f>IF('Indicator Date hidden'!CF5="x","x",$CF$3-'Indicator Date hidden'!CF5)</f>
        <v>0</v>
      </c>
      <c r="CG5" s="152">
        <f>IF('Indicator Date hidden'!CG5="x","x",$CG$3-'Indicator Date hidden'!CG5)</f>
        <v>0</v>
      </c>
      <c r="CH5" s="153">
        <f t="shared" ref="CH5:CH36" si="1">SUM(D5:CG5)</f>
        <v>32</v>
      </c>
      <c r="CI5" s="154">
        <f t="shared" ref="CI5:CI36" si="2">CH5/82</f>
        <v>0.3902439024390244</v>
      </c>
      <c r="CJ5" s="153">
        <f t="shared" si="0"/>
        <v>10</v>
      </c>
      <c r="CK5" s="154">
        <f>_xlfn.STDEV.P(D5:CG5)</f>
        <v>1.4142135623730951</v>
      </c>
      <c r="CL5" s="155">
        <f t="shared" ref="CL5:CL36" si="3">MEDIAN(D5:CG5)</f>
        <v>0</v>
      </c>
    </row>
    <row r="6" spans="1:90" x14ac:dyDescent="0.25">
      <c r="A6" s="3" t="str">
        <f>VLOOKUP(C6,Regiones!B$3:H$35,7,FALSE)</f>
        <v>Caribbean</v>
      </c>
      <c r="B6" s="99" t="s">
        <v>7</v>
      </c>
      <c r="C6" s="86" t="s">
        <v>6</v>
      </c>
      <c r="D6" s="152">
        <f>IF('Indicator Date hidden'!D6="x","x",$D$3-'Indicator Date hidden'!D6)</f>
        <v>0</v>
      </c>
      <c r="E6" s="152">
        <f>IF('Indicator Date hidden'!E6="x","x",$E$3-'Indicator Date hidden'!E6)</f>
        <v>0</v>
      </c>
      <c r="F6" s="152">
        <f>IF('Indicator Date hidden'!F6="x","x",$F$3-'Indicator Date hidden'!F6)</f>
        <v>0</v>
      </c>
      <c r="G6" s="152">
        <f>IF('Indicator Date hidden'!G6="x","x",$G$3-'Indicator Date hidden'!G6)</f>
        <v>0</v>
      </c>
      <c r="H6" s="152">
        <f>IF('Indicator Date hidden'!H6="x","x",$H$3-'Indicator Date hidden'!H6)</f>
        <v>0</v>
      </c>
      <c r="I6" s="152">
        <f>IF('Indicator Date hidden'!I6="x","x",$I$3-'Indicator Date hidden'!I6)</f>
        <v>0</v>
      </c>
      <c r="J6" s="152">
        <f>IF('Indicator Date hidden'!J6="x","x",$J$3-'Indicator Date hidden'!J6)</f>
        <v>0</v>
      </c>
      <c r="K6" s="152">
        <f>IF('Indicator Date hidden'!K6="x","x",$K$3-'Indicator Date hidden'!K6)</f>
        <v>0</v>
      </c>
      <c r="L6" s="152">
        <f>IF('Indicator Date hidden'!L6="x","x",$L$3-'Indicator Date hidden'!L6)</f>
        <v>0</v>
      </c>
      <c r="M6" s="152">
        <f>IF('Indicator Date hidden'!M6="x","x",$M$3-'Indicator Date hidden'!M6)</f>
        <v>0</v>
      </c>
      <c r="N6" s="152">
        <f>IF('Indicator Date hidden'!N6="x","x",$N$3-'Indicator Date hidden'!N6)</f>
        <v>0</v>
      </c>
      <c r="O6" s="152">
        <f>IF('Indicator Date hidden'!O6="x","x",$O$3-'Indicator Date hidden'!O6)</f>
        <v>0</v>
      </c>
      <c r="P6" s="152" t="str">
        <f>IF('Indicator Date hidden'!P6="x","x",$P$3-'Indicator Date hidden'!P6)</f>
        <v>x</v>
      </c>
      <c r="Q6" s="152">
        <f>IF('Indicator Date hidden'!Q6="x","x",$Q$3-'Indicator Date hidden'!Q6)</f>
        <v>0</v>
      </c>
      <c r="R6" s="152">
        <f>IF('Indicator Date hidden'!R6="x","x",$R$3-'Indicator Date hidden'!R6)</f>
        <v>0</v>
      </c>
      <c r="S6" s="152">
        <f>IF('Indicator Date hidden'!S6="x","x",$S$3-'Indicator Date hidden'!S6)</f>
        <v>0</v>
      </c>
      <c r="T6" s="152">
        <f>IF('Indicator Date hidden'!T6="x","x",$T$3-'Indicator Date hidden'!T6)</f>
        <v>0</v>
      </c>
      <c r="U6" s="152">
        <f>IF('Indicator Date hidden'!U6="x","x",$U$3-'Indicator Date hidden'!U6)</f>
        <v>0</v>
      </c>
      <c r="V6" s="152">
        <f>IF('Indicator Date hidden'!V6="x","x",$V$3-'Indicator Date hidden'!V6)</f>
        <v>0</v>
      </c>
      <c r="W6" s="152">
        <f>IF('Indicator Date hidden'!W6="x","x",$W$3-'Indicator Date hidden'!W6)</f>
        <v>0</v>
      </c>
      <c r="X6" s="152">
        <f>IF('Indicator Date hidden'!X6="x","x",$X$3-'Indicator Date hidden'!X6)</f>
        <v>0</v>
      </c>
      <c r="Y6" s="152">
        <f>IF('Indicator Date hidden'!Y6="x","x",$Y$3-'Indicator Date hidden'!Y6)</f>
        <v>3</v>
      </c>
      <c r="Z6" s="152">
        <f>IF('Indicator Date hidden'!Z6="x","x",$Z$3-'Indicator Date hidden'!Z6)</f>
        <v>3</v>
      </c>
      <c r="AA6" s="152">
        <f>IF('Indicator Date hidden'!AA6="x","x",$AA$3-'Indicator Date hidden'!AA6)</f>
        <v>5</v>
      </c>
      <c r="AB6" s="152">
        <f>IF('Indicator Date hidden'!AB6="x","x",$AB$3-'Indicator Date hidden'!AB6)</f>
        <v>0</v>
      </c>
      <c r="AC6" s="152">
        <f>IF('Indicator Date hidden'!AC6="x","x",$AC$3-'Indicator Date hidden'!AC6)</f>
        <v>0</v>
      </c>
      <c r="AD6" s="152" t="str">
        <f>IF('Indicator Date hidden'!AD6="x","x",$AD$3-'Indicator Date hidden'!AD6)</f>
        <v>x</v>
      </c>
      <c r="AE6" s="152">
        <f>IF('Indicator Date hidden'!AE6="x","x",$AE$3-'Indicator Date hidden'!AE6)</f>
        <v>0</v>
      </c>
      <c r="AF6" s="152">
        <f>IF('Indicator Date hidden'!AF6="x","x",$AF$3-'Indicator Date hidden'!AF6)</f>
        <v>3</v>
      </c>
      <c r="AG6" s="250">
        <f>IF('Indicator Date hidden'!AG6="x","x",$AG$3-'Indicator Date hidden'!AG6)</f>
        <v>0</v>
      </c>
      <c r="AH6" s="152">
        <f>IF('Indicator Date hidden'!AH6="x","x",$AH$3-'Indicator Date hidden'!AH6)</f>
        <v>1</v>
      </c>
      <c r="AI6" s="152">
        <f>IF('Indicator Date hidden'!AI6="x","x",$AI$3-'Indicator Date hidden'!AI6)</f>
        <v>5</v>
      </c>
      <c r="AJ6" s="152">
        <f>IF('Indicator Date hidden'!AJ6="x","x",$AJ$3-'Indicator Date hidden'!AJ6)</f>
        <v>0</v>
      </c>
      <c r="AK6" s="152">
        <f>IF('Indicator Date hidden'!AK6="x","x",$AK$3-'Indicator Date hidden'!AK6)</f>
        <v>0</v>
      </c>
      <c r="AL6" s="152">
        <f>IF('Indicator Date hidden'!AL6="x","x",$AL$3-'Indicator Date hidden'!AL6)</f>
        <v>0</v>
      </c>
      <c r="AM6" s="152">
        <f>IF('Indicator Date hidden'!AM6="x","x",$AM$3-'Indicator Date hidden'!AM6)</f>
        <v>0</v>
      </c>
      <c r="AN6" s="152">
        <f>IF('Indicator Date hidden'!AN6="x","x",$AN$3-'Indicator Date hidden'!AN6)</f>
        <v>0</v>
      </c>
      <c r="AO6" s="152">
        <f>IF('Indicator Date hidden'!AO6="x","x",$AO$3-'Indicator Date hidden'!AO6)</f>
        <v>0</v>
      </c>
      <c r="AP6" s="152">
        <f>IF('Indicator Date hidden'!AP6="x","x",$AP$3-'Indicator Date hidden'!AP6)</f>
        <v>0</v>
      </c>
      <c r="AQ6" s="152">
        <f>IF('Indicator Date hidden'!AQ6="x","x",$AQ$3-'Indicator Date hidden'!AQ6)</f>
        <v>0</v>
      </c>
      <c r="AR6" s="152">
        <f>IF('Indicator Date hidden'!AR6="x","x",$AR$3-'Indicator Date hidden'!AR6)</f>
        <v>0</v>
      </c>
      <c r="AS6" s="152">
        <f>IF('Indicator Date hidden'!AS6="x","x",$AS$3-'Indicator Date hidden'!AS6)</f>
        <v>0</v>
      </c>
      <c r="AT6" s="152">
        <f>IF('Indicator Date hidden'!AT6="x","x",$AT$3-'Indicator Date hidden'!AT6)</f>
        <v>4</v>
      </c>
      <c r="AU6" s="152" t="str">
        <f>IF('Indicator Date hidden'!AU6="x","x",$AU$3-'Indicator Date hidden'!AU6)</f>
        <v>x</v>
      </c>
      <c r="AV6" s="152">
        <f>IF('Indicator Date hidden'!AV6="x","x",$AV$3-'Indicator Date hidden'!AV6)</f>
        <v>0</v>
      </c>
      <c r="AW6" s="152">
        <f>IF('Indicator Date hidden'!AW6="x","x",$AW$3-'Indicator Date hidden'!AW6)</f>
        <v>0</v>
      </c>
      <c r="AX6" s="152">
        <f>IF('Indicator Date hidden'!AX6="x","x",$AX$3-'Indicator Date hidden'!AX6)</f>
        <v>0</v>
      </c>
      <c r="AY6" s="152" t="str">
        <f>IF('Indicator Date hidden'!AY6="x","x",$AY$3-'Indicator Date hidden'!AY6)</f>
        <v>x</v>
      </c>
      <c r="AZ6" s="152">
        <f>IF('Indicator Date hidden'!AZ6="x","x",$AZ$3-'Indicator Date hidden'!AZ6)</f>
        <v>1</v>
      </c>
      <c r="BA6" s="152">
        <f>IF('Indicator Date hidden'!BA6="x","x",$BA$3-'Indicator Date hidden'!BA6)</f>
        <v>0</v>
      </c>
      <c r="BB6" s="152">
        <f>IF('Indicator Date hidden'!BB6="x","x",$BB$3-'Indicator Date hidden'!BB6)</f>
        <v>0</v>
      </c>
      <c r="BC6" s="152">
        <f>IF('Indicator Date hidden'!BC6="x","x",$BC$3-'Indicator Date hidden'!BC6)</f>
        <v>0</v>
      </c>
      <c r="BD6" s="152">
        <f>IF('Indicator Date hidden'!BD6="x","x",$BD$3-'Indicator Date hidden'!BD6)</f>
        <v>0</v>
      </c>
      <c r="BE6" s="152">
        <f>IF('Indicator Date hidden'!BE6="x","x",$BE$3-'Indicator Date hidden'!BE6)</f>
        <v>0</v>
      </c>
      <c r="BF6" s="152">
        <f>IF('Indicator Date hidden'!BF6="x","x",$BF$3-'Indicator Date hidden'!BF6)</f>
        <v>0</v>
      </c>
      <c r="BG6" s="152">
        <f>IF('Indicator Date hidden'!BG6="x","x",$BG$3-'Indicator Date hidden'!BG6)</f>
        <v>0</v>
      </c>
      <c r="BH6" s="152">
        <f>IF('Indicator Date hidden'!BH6="x","x",$BH$3-'Indicator Date hidden'!BH6)</f>
        <v>0</v>
      </c>
      <c r="BI6" s="152">
        <f>IF('Indicator Date hidden'!BI6="x","x",$BI$3-'Indicator Date hidden'!BI6)</f>
        <v>4</v>
      </c>
      <c r="BJ6" s="152">
        <f>IF('Indicator Date hidden'!BJ6="x","x",$BJ$3-'Indicator Date hidden'!BJ6)</f>
        <v>5</v>
      </c>
      <c r="BK6" s="152">
        <f>IF('Indicator Date hidden'!BK6="x","x",$BK$3-'Indicator Date hidden'!BK6)</f>
        <v>0</v>
      </c>
      <c r="BL6" s="152">
        <f>IF('Indicator Date hidden'!BL6="x","x",$BL$3-'Indicator Date hidden'!BL6)</f>
        <v>0</v>
      </c>
      <c r="BM6" s="152" t="str">
        <f>IF('Indicator Date hidden'!BM6="x","x",$BM$3-'Indicator Date hidden'!BM6)</f>
        <v>x</v>
      </c>
      <c r="BN6" s="152" t="str">
        <f>IF('Indicator Date hidden'!BN6="x","x",$BN$3-'Indicator Date hidden'!BN6)</f>
        <v>x</v>
      </c>
      <c r="BO6" s="152" t="str">
        <f>IF('Indicator Date hidden'!BO6="x","x",$BO$3-'Indicator Date hidden'!BO6)</f>
        <v>x</v>
      </c>
      <c r="BP6" s="152" t="str">
        <f>IF('Indicator Date hidden'!BP6="x","x",$BP$3-'Indicator Date hidden'!BP6)</f>
        <v>x</v>
      </c>
      <c r="BQ6" s="152">
        <f>IF('Indicator Date hidden'!BQ6="x","x",$BQ$3-'Indicator Date hidden'!BQ6)</f>
        <v>0</v>
      </c>
      <c r="BR6" s="152">
        <f>IF('Indicator Date hidden'!BR6="x","x",$BR$3-'Indicator Date hidden'!BR6)</f>
        <v>0</v>
      </c>
      <c r="BS6" s="152">
        <f>IF('Indicator Date hidden'!BS6="x","x",$BS$3-'Indicator Date hidden'!BS6)</f>
        <v>0</v>
      </c>
      <c r="BT6" s="152">
        <f>IF('Indicator Date hidden'!BT6="x","x",$BT$3-'Indicator Date hidden'!BT6)</f>
        <v>0</v>
      </c>
      <c r="BU6" s="152">
        <f>IF('Indicator Date hidden'!BU6="x","x",$BU$3-'Indicator Date hidden'!BU6)</f>
        <v>0</v>
      </c>
      <c r="BV6" s="152">
        <f>IF('Indicator Date hidden'!BV6="x","x",$BV$3-'Indicator Date hidden'!BV6)</f>
        <v>0</v>
      </c>
      <c r="BW6" s="152">
        <f>IF('Indicator Date hidden'!BW6="x","x",$BW$3-'Indicator Date hidden'!BW6)</f>
        <v>0</v>
      </c>
      <c r="BX6" s="152">
        <f>IF('Indicator Date hidden'!BX6="x","x",$BX$3-'Indicator Date hidden'!BX6)</f>
        <v>0</v>
      </c>
      <c r="BY6" s="152">
        <f>IF('Indicator Date hidden'!BY6="x","x",$BY$3-'Indicator Date hidden'!BY6)</f>
        <v>5</v>
      </c>
      <c r="BZ6" s="152" t="str">
        <f>IF('Indicator Date hidden'!BZ6="x","x",$BZ$3-'Indicator Date hidden'!BZ6)</f>
        <v>x</v>
      </c>
      <c r="CA6" s="152">
        <f>IF('Indicator Date hidden'!CA6="x","x",$CA$3-'Indicator Date hidden'!CA6)</f>
        <v>3</v>
      </c>
      <c r="CB6" s="152">
        <f>IF('Indicator Date hidden'!CB6="x","x",$CB$3-'Indicator Date hidden'!CB6)</f>
        <v>0</v>
      </c>
      <c r="CC6" s="152">
        <f>IF('Indicator Date hidden'!CC6="x","x",$CC$3-'Indicator Date hidden'!CC6)</f>
        <v>2</v>
      </c>
      <c r="CD6" s="152">
        <f>IF('Indicator Date hidden'!CD6="x","x",$CD$3-'Indicator Date hidden'!CD6)</f>
        <v>0</v>
      </c>
      <c r="CE6" s="152">
        <f>IF('Indicator Date hidden'!CE6="x","x",$CE$3-'Indicator Date hidden'!CE6)</f>
        <v>1</v>
      </c>
      <c r="CF6" s="152">
        <f>IF('Indicator Date hidden'!CF6="x","x",$CF$3-'Indicator Date hidden'!CF6)</f>
        <v>0</v>
      </c>
      <c r="CG6" s="152">
        <f>IF('Indicator Date hidden'!CG6="x","x",$CG$3-'Indicator Date hidden'!CG6)</f>
        <v>0</v>
      </c>
      <c r="CH6" s="153">
        <f t="shared" si="1"/>
        <v>45</v>
      </c>
      <c r="CI6" s="154">
        <f t="shared" si="2"/>
        <v>0.54878048780487809</v>
      </c>
      <c r="CJ6" s="153">
        <f t="shared" si="0"/>
        <v>14</v>
      </c>
      <c r="CK6" s="154">
        <f t="shared" ref="CK6:CK36" si="4">_xlfn.STDEV.P(D6:CG6)</f>
        <v>1.4203042022827206</v>
      </c>
      <c r="CL6" s="155">
        <f t="shared" si="3"/>
        <v>0</v>
      </c>
    </row>
    <row r="7" spans="1:90" x14ac:dyDescent="0.25">
      <c r="A7" s="3" t="str">
        <f>VLOOKUP(C7,Regiones!B$3:H$35,7,FALSE)</f>
        <v>Caribbean</v>
      </c>
      <c r="B7" s="99" t="s">
        <v>20</v>
      </c>
      <c r="C7" s="86" t="s">
        <v>19</v>
      </c>
      <c r="D7" s="152">
        <f>IF('Indicator Date hidden'!D7="x","x",$D$3-'Indicator Date hidden'!D7)</f>
        <v>0</v>
      </c>
      <c r="E7" s="152">
        <f>IF('Indicator Date hidden'!E7="x","x",$E$3-'Indicator Date hidden'!E7)</f>
        <v>0</v>
      </c>
      <c r="F7" s="152">
        <f>IF('Indicator Date hidden'!F7="x","x",$F$3-'Indicator Date hidden'!F7)</f>
        <v>0</v>
      </c>
      <c r="G7" s="152">
        <f>IF('Indicator Date hidden'!G7="x","x",$G$3-'Indicator Date hidden'!G7)</f>
        <v>0</v>
      </c>
      <c r="H7" s="152">
        <f>IF('Indicator Date hidden'!H7="x","x",$H$3-'Indicator Date hidden'!H7)</f>
        <v>0</v>
      </c>
      <c r="I7" s="152">
        <f>IF('Indicator Date hidden'!I7="x","x",$I$3-'Indicator Date hidden'!I7)</f>
        <v>0</v>
      </c>
      <c r="J7" s="152">
        <f>IF('Indicator Date hidden'!J7="x","x",$J$3-'Indicator Date hidden'!J7)</f>
        <v>0</v>
      </c>
      <c r="K7" s="152">
        <f>IF('Indicator Date hidden'!K7="x","x",$K$3-'Indicator Date hidden'!K7)</f>
        <v>0</v>
      </c>
      <c r="L7" s="152">
        <f>IF('Indicator Date hidden'!L7="x","x",$L$3-'Indicator Date hidden'!L7)</f>
        <v>0</v>
      </c>
      <c r="M7" s="152">
        <f>IF('Indicator Date hidden'!M7="x","x",$M$3-'Indicator Date hidden'!M7)</f>
        <v>0</v>
      </c>
      <c r="N7" s="152">
        <f>IF('Indicator Date hidden'!N7="x","x",$N$3-'Indicator Date hidden'!N7)</f>
        <v>0</v>
      </c>
      <c r="O7" s="152">
        <f>IF('Indicator Date hidden'!O7="x","x",$O$3-'Indicator Date hidden'!O7)</f>
        <v>0</v>
      </c>
      <c r="P7" s="152">
        <f>IF('Indicator Date hidden'!P7="x","x",$P$3-'Indicator Date hidden'!P7)</f>
        <v>1</v>
      </c>
      <c r="Q7" s="152">
        <f>IF('Indicator Date hidden'!Q7="x","x",$Q$3-'Indicator Date hidden'!Q7)</f>
        <v>0</v>
      </c>
      <c r="R7" s="152">
        <f>IF('Indicator Date hidden'!R7="x","x",$R$3-'Indicator Date hidden'!R7)</f>
        <v>0</v>
      </c>
      <c r="S7" s="152">
        <f>IF('Indicator Date hidden'!S7="x","x",$S$3-'Indicator Date hidden'!S7)</f>
        <v>0</v>
      </c>
      <c r="T7" s="152">
        <f>IF('Indicator Date hidden'!T7="x","x",$T$3-'Indicator Date hidden'!T7)</f>
        <v>0</v>
      </c>
      <c r="U7" s="152">
        <f>IF('Indicator Date hidden'!U7="x","x",$U$3-'Indicator Date hidden'!U7)</f>
        <v>4</v>
      </c>
      <c r="V7" s="152">
        <f>IF('Indicator Date hidden'!V7="x","x",$V$3-'Indicator Date hidden'!V7)</f>
        <v>4</v>
      </c>
      <c r="W7" s="152">
        <f>IF('Indicator Date hidden'!W7="x","x",$W$3-'Indicator Date hidden'!W7)</f>
        <v>0</v>
      </c>
      <c r="X7" s="152">
        <f>IF('Indicator Date hidden'!X7="x","x",$X$3-'Indicator Date hidden'!X7)</f>
        <v>0</v>
      </c>
      <c r="Y7" s="152" t="str">
        <f>IF('Indicator Date hidden'!Y7="x","x",$Y$3-'Indicator Date hidden'!Y7)</f>
        <v>x</v>
      </c>
      <c r="Z7" s="152" t="str">
        <f>IF('Indicator Date hidden'!Z7="x","x",$Z$3-'Indicator Date hidden'!Z7)</f>
        <v>x</v>
      </c>
      <c r="AA7" s="152" t="str">
        <f>IF('Indicator Date hidden'!AA7="x","x",$AA$3-'Indicator Date hidden'!AA7)</f>
        <v>x</v>
      </c>
      <c r="AB7" s="152">
        <f>IF('Indicator Date hidden'!AB7="x","x",$AB$3-'Indicator Date hidden'!AB7)</f>
        <v>0</v>
      </c>
      <c r="AC7" s="152" t="str">
        <f>IF('Indicator Date hidden'!AC7="x","x",$AC$3-'Indicator Date hidden'!AC7)</f>
        <v>x</v>
      </c>
      <c r="AD7" s="152" t="str">
        <f>IF('Indicator Date hidden'!AD7="x","x",$AD$3-'Indicator Date hidden'!AD7)</f>
        <v>x</v>
      </c>
      <c r="AE7" s="152">
        <f>IF('Indicator Date hidden'!AE7="x","x",$AE$3-'Indicator Date hidden'!AE7)</f>
        <v>0</v>
      </c>
      <c r="AF7" s="152" t="str">
        <f>IF('Indicator Date hidden'!AF7="x","x",$AF$3-'Indicator Date hidden'!AF7)</f>
        <v>x</v>
      </c>
      <c r="AG7" s="250">
        <f>IF('Indicator Date hidden'!AG7="x","x",$AG$3-'Indicator Date hidden'!AG7)</f>
        <v>0</v>
      </c>
      <c r="AH7" s="152">
        <f>IF('Indicator Date hidden'!AH7="x","x",$AH$3-'Indicator Date hidden'!AH7)</f>
        <v>0</v>
      </c>
      <c r="AI7" s="152">
        <f>IF('Indicator Date hidden'!AI7="x","x",$AI$3-'Indicator Date hidden'!AI7)</f>
        <v>5</v>
      </c>
      <c r="AJ7" s="152">
        <f>IF('Indicator Date hidden'!AJ7="x","x",$AJ$3-'Indicator Date hidden'!AJ7)</f>
        <v>0</v>
      </c>
      <c r="AK7" s="152">
        <f>IF('Indicator Date hidden'!AK7="x","x",$AK$3-'Indicator Date hidden'!AK7)</f>
        <v>0</v>
      </c>
      <c r="AL7" s="152">
        <f>IF('Indicator Date hidden'!AL7="x","x",$AL$3-'Indicator Date hidden'!AL7)</f>
        <v>0</v>
      </c>
      <c r="AM7" s="152">
        <f>IF('Indicator Date hidden'!AM7="x","x",$AM$3-'Indicator Date hidden'!AM7)</f>
        <v>0</v>
      </c>
      <c r="AN7" s="152">
        <f>IF('Indicator Date hidden'!AN7="x","x",$AN$3-'Indicator Date hidden'!AN7)</f>
        <v>0</v>
      </c>
      <c r="AO7" s="152">
        <f>IF('Indicator Date hidden'!AO7="x","x",$AO$3-'Indicator Date hidden'!AO7)</f>
        <v>0</v>
      </c>
      <c r="AP7" s="152">
        <f>IF('Indicator Date hidden'!AP7="x","x",$AP$3-'Indicator Date hidden'!AP7)</f>
        <v>0</v>
      </c>
      <c r="AQ7" s="152">
        <f>IF('Indicator Date hidden'!AQ7="x","x",$AQ$3-'Indicator Date hidden'!AQ7)</f>
        <v>0</v>
      </c>
      <c r="AR7" s="152">
        <f>IF('Indicator Date hidden'!AR7="x","x",$AR$3-'Indicator Date hidden'!AR7)</f>
        <v>0</v>
      </c>
      <c r="AS7" s="152">
        <f>IF('Indicator Date hidden'!AS7="x","x",$AS$3-'Indicator Date hidden'!AS7)</f>
        <v>0</v>
      </c>
      <c r="AT7" s="152" t="str">
        <f>IF('Indicator Date hidden'!AT7="x","x",$AT$3-'Indicator Date hidden'!AT7)</f>
        <v>x</v>
      </c>
      <c r="AU7" s="152" t="str">
        <f>IF('Indicator Date hidden'!AU7="x","x",$AU$3-'Indicator Date hidden'!AU7)</f>
        <v>x</v>
      </c>
      <c r="AV7" s="152">
        <f>IF('Indicator Date hidden'!AV7="x","x",$AV$3-'Indicator Date hidden'!AV7)</f>
        <v>0</v>
      </c>
      <c r="AW7" s="152">
        <f>IF('Indicator Date hidden'!AW7="x","x",$AW$3-'Indicator Date hidden'!AW7)</f>
        <v>0</v>
      </c>
      <c r="AX7" s="152">
        <f>IF('Indicator Date hidden'!AX7="x","x",$AX$3-'Indicator Date hidden'!AX7)</f>
        <v>0</v>
      </c>
      <c r="AY7" s="152" t="str">
        <f>IF('Indicator Date hidden'!AY7="x","x",$AY$3-'Indicator Date hidden'!AY7)</f>
        <v>x</v>
      </c>
      <c r="AZ7" s="152">
        <f>IF('Indicator Date hidden'!AZ7="x","x",$AZ$3-'Indicator Date hidden'!AZ7)</f>
        <v>1</v>
      </c>
      <c r="BA7" s="152">
        <f>IF('Indicator Date hidden'!BA7="x","x",$BA$3-'Indicator Date hidden'!BA7)</f>
        <v>0</v>
      </c>
      <c r="BB7" s="152">
        <f>IF('Indicator Date hidden'!BB7="x","x",$BB$3-'Indicator Date hidden'!BB7)</f>
        <v>0</v>
      </c>
      <c r="BC7" s="152">
        <f>IF('Indicator Date hidden'!BC7="x","x",$BC$3-'Indicator Date hidden'!BC7)</f>
        <v>0</v>
      </c>
      <c r="BD7" s="152">
        <f>IF('Indicator Date hidden'!BD7="x","x",$BD$3-'Indicator Date hidden'!BD7)</f>
        <v>0</v>
      </c>
      <c r="BE7" s="152">
        <f>IF('Indicator Date hidden'!BE7="x","x",$BE$3-'Indicator Date hidden'!BE7)</f>
        <v>0</v>
      </c>
      <c r="BF7" s="152">
        <f>IF('Indicator Date hidden'!BF7="x","x",$BF$3-'Indicator Date hidden'!BF7)</f>
        <v>0</v>
      </c>
      <c r="BG7" s="152" t="str">
        <f>IF('Indicator Date hidden'!BG7="x","x",$BG$3-'Indicator Date hidden'!BG7)</f>
        <v>x</v>
      </c>
      <c r="BH7" s="152" t="str">
        <f>IF('Indicator Date hidden'!BH7="x","x",$BH$3-'Indicator Date hidden'!BH7)</f>
        <v>x</v>
      </c>
      <c r="BI7" s="152">
        <f>IF('Indicator Date hidden'!BI7="x","x",$BI$3-'Indicator Date hidden'!BI7)</f>
        <v>4</v>
      </c>
      <c r="BJ7" s="152" t="str">
        <f>IF('Indicator Date hidden'!BJ7="x","x",$BJ$3-'Indicator Date hidden'!BJ7)</f>
        <v>x</v>
      </c>
      <c r="BK7" s="152">
        <f>IF('Indicator Date hidden'!BK7="x","x",$BK$3-'Indicator Date hidden'!BK7)</f>
        <v>0</v>
      </c>
      <c r="BL7" s="152">
        <f>IF('Indicator Date hidden'!BL7="x","x",$BL$3-'Indicator Date hidden'!BL7)</f>
        <v>0</v>
      </c>
      <c r="BM7" s="152" t="str">
        <f>IF('Indicator Date hidden'!BM7="x","x",$BM$3-'Indicator Date hidden'!BM7)</f>
        <v>x</v>
      </c>
      <c r="BN7" s="152" t="str">
        <f>IF('Indicator Date hidden'!BN7="x","x",$BN$3-'Indicator Date hidden'!BN7)</f>
        <v>x</v>
      </c>
      <c r="BO7" s="152" t="str">
        <f>IF('Indicator Date hidden'!BO7="x","x",$BO$3-'Indicator Date hidden'!BO7)</f>
        <v>x</v>
      </c>
      <c r="BP7" s="152">
        <f>IF('Indicator Date hidden'!BP7="x","x",$BP$3-'Indicator Date hidden'!BP7)</f>
        <v>0</v>
      </c>
      <c r="BQ7" s="152">
        <f>IF('Indicator Date hidden'!BQ7="x","x",$BQ$3-'Indicator Date hidden'!BQ7)</f>
        <v>0</v>
      </c>
      <c r="BR7" s="152">
        <f>IF('Indicator Date hidden'!BR7="x","x",$BR$3-'Indicator Date hidden'!BR7)</f>
        <v>0</v>
      </c>
      <c r="BS7" s="152">
        <f>IF('Indicator Date hidden'!BS7="x","x",$BS$3-'Indicator Date hidden'!BS7)</f>
        <v>0</v>
      </c>
      <c r="BT7" s="152">
        <f>IF('Indicator Date hidden'!BT7="x","x",$BT$3-'Indicator Date hidden'!BT7)</f>
        <v>0</v>
      </c>
      <c r="BU7" s="152">
        <f>IF('Indicator Date hidden'!BU7="x","x",$BU$3-'Indicator Date hidden'!BU7)</f>
        <v>0</v>
      </c>
      <c r="BV7" s="152">
        <f>IF('Indicator Date hidden'!BV7="x","x",$BV$3-'Indicator Date hidden'!BV7)</f>
        <v>0</v>
      </c>
      <c r="BW7" s="152">
        <f>IF('Indicator Date hidden'!BW7="x","x",$BW$3-'Indicator Date hidden'!BW7)</f>
        <v>0</v>
      </c>
      <c r="BX7" s="152">
        <f>IF('Indicator Date hidden'!BX7="x","x",$BX$3-'Indicator Date hidden'!BX7)</f>
        <v>0</v>
      </c>
      <c r="BY7" s="152">
        <f>IF('Indicator Date hidden'!BY7="x","x",$BY$3-'Indicator Date hidden'!BY7)</f>
        <v>1</v>
      </c>
      <c r="BZ7" s="152">
        <f>IF('Indicator Date hidden'!BZ7="x","x",$BZ$3-'Indicator Date hidden'!BZ7)</f>
        <v>1</v>
      </c>
      <c r="CA7" s="152">
        <f>IF('Indicator Date hidden'!CA7="x","x",$CA$3-'Indicator Date hidden'!CA7)</f>
        <v>3</v>
      </c>
      <c r="CB7" s="152">
        <f>IF('Indicator Date hidden'!CB7="x","x",$CB$3-'Indicator Date hidden'!CB7)</f>
        <v>0</v>
      </c>
      <c r="CC7" s="152">
        <f>IF('Indicator Date hidden'!CC7="x","x",$CC$3-'Indicator Date hidden'!CC7)</f>
        <v>1</v>
      </c>
      <c r="CD7" s="152">
        <f>IF('Indicator Date hidden'!CD7="x","x",$CD$3-'Indicator Date hidden'!CD7)</f>
        <v>3</v>
      </c>
      <c r="CE7" s="152">
        <f>IF('Indicator Date hidden'!CE7="x","x",$CE$3-'Indicator Date hidden'!CE7)</f>
        <v>1</v>
      </c>
      <c r="CF7" s="152">
        <f>IF('Indicator Date hidden'!CF7="x","x",$CF$3-'Indicator Date hidden'!CF7)</f>
        <v>0</v>
      </c>
      <c r="CG7" s="152">
        <f>IF('Indicator Date hidden'!CG7="x","x",$CG$3-'Indicator Date hidden'!CG7)</f>
        <v>0</v>
      </c>
      <c r="CH7" s="153">
        <f t="shared" si="1"/>
        <v>29</v>
      </c>
      <c r="CI7" s="154">
        <f t="shared" si="2"/>
        <v>0.35365853658536583</v>
      </c>
      <c r="CJ7" s="153">
        <f t="shared" si="0"/>
        <v>12</v>
      </c>
      <c r="CK7" s="154">
        <f t="shared" si="4"/>
        <v>1.1226817653188947</v>
      </c>
      <c r="CL7" s="155">
        <f t="shared" si="3"/>
        <v>0</v>
      </c>
    </row>
    <row r="8" spans="1:90" x14ac:dyDescent="0.25">
      <c r="A8" s="3" t="str">
        <f>VLOOKUP(C8,Regiones!B$3:H$35,7,FALSE)</f>
        <v>Caribbean</v>
      </c>
      <c r="B8" s="99" t="s">
        <v>22</v>
      </c>
      <c r="C8" s="86" t="s">
        <v>21</v>
      </c>
      <c r="D8" s="152">
        <f>IF('Indicator Date hidden'!D8="x","x",$D$3-'Indicator Date hidden'!D8)</f>
        <v>0</v>
      </c>
      <c r="E8" s="152">
        <f>IF('Indicator Date hidden'!E8="x","x",$E$3-'Indicator Date hidden'!E8)</f>
        <v>0</v>
      </c>
      <c r="F8" s="152">
        <f>IF('Indicator Date hidden'!F8="x","x",$F$3-'Indicator Date hidden'!F8)</f>
        <v>0</v>
      </c>
      <c r="G8" s="152">
        <f>IF('Indicator Date hidden'!G8="x","x",$G$3-'Indicator Date hidden'!G8)</f>
        <v>0</v>
      </c>
      <c r="H8" s="152">
        <f>IF('Indicator Date hidden'!H8="x","x",$H$3-'Indicator Date hidden'!H8)</f>
        <v>0</v>
      </c>
      <c r="I8" s="152">
        <f>IF('Indicator Date hidden'!I8="x","x",$I$3-'Indicator Date hidden'!I8)</f>
        <v>0</v>
      </c>
      <c r="J8" s="152">
        <f>IF('Indicator Date hidden'!J8="x","x",$J$3-'Indicator Date hidden'!J8)</f>
        <v>0</v>
      </c>
      <c r="K8" s="152">
        <f>IF('Indicator Date hidden'!K8="x","x",$K$3-'Indicator Date hidden'!K8)</f>
        <v>0</v>
      </c>
      <c r="L8" s="152">
        <f>IF('Indicator Date hidden'!L8="x","x",$L$3-'Indicator Date hidden'!L8)</f>
        <v>0</v>
      </c>
      <c r="M8" s="152">
        <f>IF('Indicator Date hidden'!M8="x","x",$M$3-'Indicator Date hidden'!M8)</f>
        <v>0</v>
      </c>
      <c r="N8" s="152">
        <f>IF('Indicator Date hidden'!N8="x","x",$N$3-'Indicator Date hidden'!N8)</f>
        <v>0</v>
      </c>
      <c r="O8" s="152">
        <f>IF('Indicator Date hidden'!O8="x","x",$O$3-'Indicator Date hidden'!O8)</f>
        <v>0</v>
      </c>
      <c r="P8" s="152">
        <f>IF('Indicator Date hidden'!P8="x","x",$P$3-'Indicator Date hidden'!P8)</f>
        <v>4</v>
      </c>
      <c r="Q8" s="152">
        <f>IF('Indicator Date hidden'!Q8="x","x",$Q$3-'Indicator Date hidden'!Q8)</f>
        <v>0</v>
      </c>
      <c r="R8" s="152">
        <f>IF('Indicator Date hidden'!R8="x","x",$R$3-'Indicator Date hidden'!R8)</f>
        <v>0</v>
      </c>
      <c r="S8" s="152">
        <f>IF('Indicator Date hidden'!S8="x","x",$S$3-'Indicator Date hidden'!S8)</f>
        <v>0</v>
      </c>
      <c r="T8" s="152">
        <f>IF('Indicator Date hidden'!T8="x","x",$T$3-'Indicator Date hidden'!T8)</f>
        <v>0</v>
      </c>
      <c r="U8" s="152">
        <f>IF('Indicator Date hidden'!U8="x","x",$U$3-'Indicator Date hidden'!U8)</f>
        <v>4</v>
      </c>
      <c r="V8" s="152">
        <f>IF('Indicator Date hidden'!V8="x","x",$V$3-'Indicator Date hidden'!V8)</f>
        <v>4</v>
      </c>
      <c r="W8" s="152">
        <f>IF('Indicator Date hidden'!W8="x","x",$W$3-'Indicator Date hidden'!W8)</f>
        <v>0</v>
      </c>
      <c r="X8" s="152">
        <f>IF('Indicator Date hidden'!X8="x","x",$X$3-'Indicator Date hidden'!X8)</f>
        <v>0</v>
      </c>
      <c r="Y8" s="152" t="str">
        <f>IF('Indicator Date hidden'!Y8="x","x",$Y$3-'Indicator Date hidden'!Y8)</f>
        <v>x</v>
      </c>
      <c r="Z8" s="152" t="str">
        <f>IF('Indicator Date hidden'!Z8="x","x",$Z$3-'Indicator Date hidden'!Z8)</f>
        <v>x</v>
      </c>
      <c r="AA8" s="152">
        <f>IF('Indicator Date hidden'!AA8="x","x",$AA$3-'Indicator Date hidden'!AA8)</f>
        <v>6</v>
      </c>
      <c r="AB8" s="152" t="str">
        <f>IF('Indicator Date hidden'!AB8="x","x",$AB$3-'Indicator Date hidden'!AB8)</f>
        <v>x</v>
      </c>
      <c r="AC8" s="152">
        <f>IF('Indicator Date hidden'!AC8="x","x",$AC$3-'Indicator Date hidden'!AC8)</f>
        <v>0</v>
      </c>
      <c r="AD8" s="152" t="str">
        <f>IF('Indicator Date hidden'!AD8="x","x",$AD$3-'Indicator Date hidden'!AD8)</f>
        <v>x</v>
      </c>
      <c r="AE8" s="152">
        <f>IF('Indicator Date hidden'!AE8="x","x",$AE$3-'Indicator Date hidden'!AE8)</f>
        <v>0</v>
      </c>
      <c r="AF8" s="152" t="str">
        <f>IF('Indicator Date hidden'!AF8="x","x",$AF$3-'Indicator Date hidden'!AF8)</f>
        <v>x</v>
      </c>
      <c r="AG8" s="250">
        <f>IF('Indicator Date hidden'!AG8="x","x",$AG$3-'Indicator Date hidden'!AG8)</f>
        <v>0</v>
      </c>
      <c r="AH8" s="152">
        <f>IF('Indicator Date hidden'!AH8="x","x",$AH$3-'Indicator Date hidden'!AH8)</f>
        <v>1</v>
      </c>
      <c r="AI8" s="152">
        <f>IF('Indicator Date hidden'!AI8="x","x",$AI$3-'Indicator Date hidden'!AI8)</f>
        <v>4</v>
      </c>
      <c r="AJ8" s="152">
        <f>IF('Indicator Date hidden'!AJ8="x","x",$AJ$3-'Indicator Date hidden'!AJ8)</f>
        <v>0</v>
      </c>
      <c r="AK8" s="152">
        <f>IF('Indicator Date hidden'!AK8="x","x",$AK$3-'Indicator Date hidden'!AK8)</f>
        <v>0</v>
      </c>
      <c r="AL8" s="152">
        <f>IF('Indicator Date hidden'!AL8="x","x",$AL$3-'Indicator Date hidden'!AL8)</f>
        <v>0</v>
      </c>
      <c r="AM8" s="152" t="str">
        <f>IF('Indicator Date hidden'!AM8="x","x",$AM$3-'Indicator Date hidden'!AM8)</f>
        <v>x</v>
      </c>
      <c r="AN8" s="152">
        <f>IF('Indicator Date hidden'!AN8="x","x",$AN$3-'Indicator Date hidden'!AN8)</f>
        <v>0</v>
      </c>
      <c r="AO8" s="152">
        <f>IF('Indicator Date hidden'!AO8="x","x",$AO$3-'Indicator Date hidden'!AO8)</f>
        <v>0</v>
      </c>
      <c r="AP8" s="152">
        <f>IF('Indicator Date hidden'!AP8="x","x",$AP$3-'Indicator Date hidden'!AP8)</f>
        <v>0</v>
      </c>
      <c r="AQ8" s="152">
        <f>IF('Indicator Date hidden'!AQ8="x","x",$AQ$3-'Indicator Date hidden'!AQ8)</f>
        <v>0</v>
      </c>
      <c r="AR8" s="152">
        <f>IF('Indicator Date hidden'!AR8="x","x",$AR$3-'Indicator Date hidden'!AR8)</f>
        <v>0</v>
      </c>
      <c r="AS8" s="152" t="str">
        <f>IF('Indicator Date hidden'!AS8="x","x",$AS$3-'Indicator Date hidden'!AS8)</f>
        <v>x</v>
      </c>
      <c r="AT8" s="152">
        <f>IF('Indicator Date hidden'!AT8="x","x",$AT$3-'Indicator Date hidden'!AT8)</f>
        <v>5</v>
      </c>
      <c r="AU8" s="152" t="str">
        <f>IF('Indicator Date hidden'!AU8="x","x",$AU$3-'Indicator Date hidden'!AU8)</f>
        <v>x</v>
      </c>
      <c r="AV8" s="152">
        <f>IF('Indicator Date hidden'!AV8="x","x",$AV$3-'Indicator Date hidden'!AV8)</f>
        <v>0</v>
      </c>
      <c r="AW8" s="152">
        <f>IF('Indicator Date hidden'!AW8="x","x",$AW$3-'Indicator Date hidden'!AW8)</f>
        <v>0</v>
      </c>
      <c r="AX8" s="152">
        <f>IF('Indicator Date hidden'!AX8="x","x",$AX$3-'Indicator Date hidden'!AX8)</f>
        <v>0</v>
      </c>
      <c r="AY8" s="152" t="str">
        <f>IF('Indicator Date hidden'!AY8="x","x",$AY$3-'Indicator Date hidden'!AY8)</f>
        <v>x</v>
      </c>
      <c r="AZ8" s="152">
        <f>IF('Indicator Date hidden'!AZ8="x","x",$AZ$3-'Indicator Date hidden'!AZ8)</f>
        <v>1</v>
      </c>
      <c r="BA8" s="152">
        <f>IF('Indicator Date hidden'!BA8="x","x",$BA$3-'Indicator Date hidden'!BA8)</f>
        <v>0</v>
      </c>
      <c r="BB8" s="152" t="str">
        <f>IF('Indicator Date hidden'!BB8="x","x",$BB$3-'Indicator Date hidden'!BB8)</f>
        <v>x</v>
      </c>
      <c r="BC8" s="152">
        <f>IF('Indicator Date hidden'!BC8="x","x",$BC$3-'Indicator Date hidden'!BC8)</f>
        <v>0</v>
      </c>
      <c r="BD8" s="152">
        <f>IF('Indicator Date hidden'!BD8="x","x",$BD$3-'Indicator Date hidden'!BD8)</f>
        <v>0</v>
      </c>
      <c r="BE8" s="152">
        <f>IF('Indicator Date hidden'!BE8="x","x",$BE$3-'Indicator Date hidden'!BE8)</f>
        <v>0</v>
      </c>
      <c r="BF8" s="152">
        <f>IF('Indicator Date hidden'!BF8="x","x",$BF$3-'Indicator Date hidden'!BF8)</f>
        <v>0</v>
      </c>
      <c r="BG8" s="152" t="str">
        <f>IF('Indicator Date hidden'!BG8="x","x",$BG$3-'Indicator Date hidden'!BG8)</f>
        <v>x</v>
      </c>
      <c r="BH8" s="152" t="str">
        <f>IF('Indicator Date hidden'!BH8="x","x",$BH$3-'Indicator Date hidden'!BH8)</f>
        <v>x</v>
      </c>
      <c r="BI8" s="152" t="str">
        <f>IF('Indicator Date hidden'!BI8="x","x",$BI$3-'Indicator Date hidden'!BI8)</f>
        <v>x</v>
      </c>
      <c r="BJ8" s="152" t="str">
        <f>IF('Indicator Date hidden'!BJ8="x","x",$BJ$3-'Indicator Date hidden'!BJ8)</f>
        <v>x</v>
      </c>
      <c r="BK8" s="152">
        <f>IF('Indicator Date hidden'!BK8="x","x",$BK$3-'Indicator Date hidden'!BK8)</f>
        <v>0</v>
      </c>
      <c r="BL8" s="152">
        <f>IF('Indicator Date hidden'!BL8="x","x",$BL$3-'Indicator Date hidden'!BL8)</f>
        <v>0</v>
      </c>
      <c r="BM8" s="152" t="str">
        <f>IF('Indicator Date hidden'!BM8="x","x",$BM$3-'Indicator Date hidden'!BM8)</f>
        <v>x</v>
      </c>
      <c r="BN8" s="152" t="str">
        <f>IF('Indicator Date hidden'!BN8="x","x",$BN$3-'Indicator Date hidden'!BN8)</f>
        <v>x</v>
      </c>
      <c r="BO8" s="152">
        <f>IF('Indicator Date hidden'!BO8="x","x",$BO$3-'Indicator Date hidden'!BO8)</f>
        <v>0</v>
      </c>
      <c r="BP8" s="152" t="str">
        <f>IF('Indicator Date hidden'!BP8="x","x",$BP$3-'Indicator Date hidden'!BP8)</f>
        <v>x</v>
      </c>
      <c r="BQ8" s="152">
        <f>IF('Indicator Date hidden'!BQ8="x","x",$BQ$3-'Indicator Date hidden'!BQ8)</f>
        <v>0</v>
      </c>
      <c r="BR8" s="152">
        <f>IF('Indicator Date hidden'!BR8="x","x",$BR$3-'Indicator Date hidden'!BR8)</f>
        <v>0</v>
      </c>
      <c r="BS8" s="152">
        <f>IF('Indicator Date hidden'!BS8="x","x",$BS$3-'Indicator Date hidden'!BS8)</f>
        <v>0</v>
      </c>
      <c r="BT8" s="152">
        <f>IF('Indicator Date hidden'!BT8="x","x",$BT$3-'Indicator Date hidden'!BT8)</f>
        <v>0</v>
      </c>
      <c r="BU8" s="152">
        <f>IF('Indicator Date hidden'!BU8="x","x",$BU$3-'Indicator Date hidden'!BU8)</f>
        <v>8</v>
      </c>
      <c r="BV8" s="152">
        <f>IF('Indicator Date hidden'!BV8="x","x",$BV$3-'Indicator Date hidden'!BV8)</f>
        <v>8</v>
      </c>
      <c r="BW8" s="152">
        <f>IF('Indicator Date hidden'!BW8="x","x",$BW$3-'Indicator Date hidden'!BW8)</f>
        <v>0</v>
      </c>
      <c r="BX8" s="152">
        <f>IF('Indicator Date hidden'!BX8="x","x",$BX$3-'Indicator Date hidden'!BX8)</f>
        <v>0</v>
      </c>
      <c r="BY8" s="152">
        <f>IF('Indicator Date hidden'!BY8="x","x",$BY$3-'Indicator Date hidden'!BY8)</f>
        <v>1</v>
      </c>
      <c r="BZ8" s="152">
        <f>IF('Indicator Date hidden'!BZ8="x","x",$BZ$3-'Indicator Date hidden'!BZ8)</f>
        <v>1</v>
      </c>
      <c r="CA8" s="152" t="str">
        <f>IF('Indicator Date hidden'!CA8="x","x",$CA$3-'Indicator Date hidden'!CA8)</f>
        <v>x</v>
      </c>
      <c r="CB8" s="152">
        <f>IF('Indicator Date hidden'!CB8="x","x",$CB$3-'Indicator Date hidden'!CB8)</f>
        <v>0</v>
      </c>
      <c r="CC8" s="152">
        <f>IF('Indicator Date hidden'!CC8="x","x",$CC$3-'Indicator Date hidden'!CC8)</f>
        <v>1</v>
      </c>
      <c r="CD8" s="152">
        <f>IF('Indicator Date hidden'!CD8="x","x",$CD$3-'Indicator Date hidden'!CD8)</f>
        <v>0</v>
      </c>
      <c r="CE8" s="152">
        <f>IF('Indicator Date hidden'!CE8="x","x",$CE$3-'Indicator Date hidden'!CE8)</f>
        <v>1</v>
      </c>
      <c r="CF8" s="152">
        <f>IF('Indicator Date hidden'!CF8="x","x",$CF$3-'Indicator Date hidden'!CF8)</f>
        <v>0</v>
      </c>
      <c r="CG8" s="152">
        <f>IF('Indicator Date hidden'!CG8="x","x",$CG$3-'Indicator Date hidden'!CG8)</f>
        <v>0</v>
      </c>
      <c r="CH8" s="153">
        <f t="shared" si="1"/>
        <v>49</v>
      </c>
      <c r="CI8" s="154">
        <f t="shared" si="2"/>
        <v>0.59756097560975607</v>
      </c>
      <c r="CJ8" s="153">
        <f t="shared" si="0"/>
        <v>14</v>
      </c>
      <c r="CK8" s="154">
        <f t="shared" si="4"/>
        <v>1.8602938905922903</v>
      </c>
      <c r="CL8" s="155">
        <f t="shared" si="3"/>
        <v>0</v>
      </c>
    </row>
    <row r="9" spans="1:90" x14ac:dyDescent="0.25">
      <c r="A9" s="3" t="str">
        <f>VLOOKUP(C9,Regiones!B$3:H$35,7,FALSE)</f>
        <v>Caribbean</v>
      </c>
      <c r="B9" s="99" t="s">
        <v>24</v>
      </c>
      <c r="C9" s="86" t="s">
        <v>23</v>
      </c>
      <c r="D9" s="152">
        <f>IF('Indicator Date hidden'!D9="x","x",$D$3-'Indicator Date hidden'!D9)</f>
        <v>0</v>
      </c>
      <c r="E9" s="152">
        <f>IF('Indicator Date hidden'!E9="x","x",$E$3-'Indicator Date hidden'!E9)</f>
        <v>0</v>
      </c>
      <c r="F9" s="152">
        <f>IF('Indicator Date hidden'!F9="x","x",$F$3-'Indicator Date hidden'!F9)</f>
        <v>0</v>
      </c>
      <c r="G9" s="152">
        <f>IF('Indicator Date hidden'!G9="x","x",$G$3-'Indicator Date hidden'!G9)</f>
        <v>0</v>
      </c>
      <c r="H9" s="152">
        <f>IF('Indicator Date hidden'!H9="x","x",$H$3-'Indicator Date hidden'!H9)</f>
        <v>0</v>
      </c>
      <c r="I9" s="152">
        <f>IF('Indicator Date hidden'!I9="x","x",$I$3-'Indicator Date hidden'!I9)</f>
        <v>0</v>
      </c>
      <c r="J9" s="152">
        <f>IF('Indicator Date hidden'!J9="x","x",$J$3-'Indicator Date hidden'!J9)</f>
        <v>0</v>
      </c>
      <c r="K9" s="152">
        <f>IF('Indicator Date hidden'!K9="x","x",$K$3-'Indicator Date hidden'!K9)</f>
        <v>0</v>
      </c>
      <c r="L9" s="152">
        <f>IF('Indicator Date hidden'!L9="x","x",$L$3-'Indicator Date hidden'!L9)</f>
        <v>0</v>
      </c>
      <c r="M9" s="152">
        <f>IF('Indicator Date hidden'!M9="x","x",$M$3-'Indicator Date hidden'!M9)</f>
        <v>0</v>
      </c>
      <c r="N9" s="152">
        <f>IF('Indicator Date hidden'!N9="x","x",$N$3-'Indicator Date hidden'!N9)</f>
        <v>0</v>
      </c>
      <c r="O9" s="152">
        <f>IF('Indicator Date hidden'!O9="x","x",$O$3-'Indicator Date hidden'!O9)</f>
        <v>0</v>
      </c>
      <c r="P9" s="152">
        <f>IF('Indicator Date hidden'!P9="x","x",$P$3-'Indicator Date hidden'!P9)</f>
        <v>4</v>
      </c>
      <c r="Q9" s="152">
        <f>IF('Indicator Date hidden'!Q9="x","x",$Q$3-'Indicator Date hidden'!Q9)</f>
        <v>0</v>
      </c>
      <c r="R9" s="152">
        <f>IF('Indicator Date hidden'!R9="x","x",$R$3-'Indicator Date hidden'!R9)</f>
        <v>0</v>
      </c>
      <c r="S9" s="152">
        <f>IF('Indicator Date hidden'!S9="x","x",$S$3-'Indicator Date hidden'!S9)</f>
        <v>0</v>
      </c>
      <c r="T9" s="152">
        <f>IF('Indicator Date hidden'!T9="x","x",$T$3-'Indicator Date hidden'!T9)</f>
        <v>0</v>
      </c>
      <c r="U9" s="152">
        <f>IF('Indicator Date hidden'!U9="x","x",$U$3-'Indicator Date hidden'!U9)</f>
        <v>1</v>
      </c>
      <c r="V9" s="152">
        <f>IF('Indicator Date hidden'!V9="x","x",$V$3-'Indicator Date hidden'!V9)</f>
        <v>1</v>
      </c>
      <c r="W9" s="152">
        <f>IF('Indicator Date hidden'!W9="x","x",$W$3-'Indicator Date hidden'!W9)</f>
        <v>0</v>
      </c>
      <c r="X9" s="152">
        <f>IF('Indicator Date hidden'!X9="x","x",$X$3-'Indicator Date hidden'!X9)</f>
        <v>0</v>
      </c>
      <c r="Y9" s="152">
        <f>IF('Indicator Date hidden'!Y9="x","x",$Y$3-'Indicator Date hidden'!Y9)</f>
        <v>2</v>
      </c>
      <c r="Z9" s="152">
        <f>IF('Indicator Date hidden'!Z9="x","x",$Z$3-'Indicator Date hidden'!Z9)</f>
        <v>2</v>
      </c>
      <c r="AA9" s="152">
        <f>IF('Indicator Date hidden'!AA9="x","x",$AA$3-'Indicator Date hidden'!AA9)</f>
        <v>0</v>
      </c>
      <c r="AB9" s="152">
        <f>IF('Indicator Date hidden'!AB9="x","x",$AB$3-'Indicator Date hidden'!AB9)</f>
        <v>0</v>
      </c>
      <c r="AC9" s="152">
        <f>IF('Indicator Date hidden'!AC9="x","x",$AC$3-'Indicator Date hidden'!AC9)</f>
        <v>0</v>
      </c>
      <c r="AD9" s="152">
        <f>IF('Indicator Date hidden'!AD9="x","x",$AD$3-'Indicator Date hidden'!AD9)</f>
        <v>1</v>
      </c>
      <c r="AE9" s="152">
        <f>IF('Indicator Date hidden'!AE9="x","x",$AE$3-'Indicator Date hidden'!AE9)</f>
        <v>0</v>
      </c>
      <c r="AF9" s="152">
        <f>IF('Indicator Date hidden'!AF9="x","x",$AF$3-'Indicator Date hidden'!AF9)</f>
        <v>2</v>
      </c>
      <c r="AG9" s="250">
        <f>IF('Indicator Date hidden'!AG9="x","x",$AG$3-'Indicator Date hidden'!AG9)</f>
        <v>0</v>
      </c>
      <c r="AH9" s="152">
        <f>IF('Indicator Date hidden'!AH9="x","x",$AH$3-'Indicator Date hidden'!AH9)</f>
        <v>5</v>
      </c>
      <c r="AI9" s="152">
        <f>IF('Indicator Date hidden'!AI9="x","x",$AI$3-'Indicator Date hidden'!AI9)</f>
        <v>3</v>
      </c>
      <c r="AJ9" s="152">
        <f>IF('Indicator Date hidden'!AJ9="x","x",$AJ$3-'Indicator Date hidden'!AJ9)</f>
        <v>0</v>
      </c>
      <c r="AK9" s="152">
        <f>IF('Indicator Date hidden'!AK9="x","x",$AK$3-'Indicator Date hidden'!AK9)</f>
        <v>0</v>
      </c>
      <c r="AL9" s="152">
        <f>IF('Indicator Date hidden'!AL9="x","x",$AL$3-'Indicator Date hidden'!AL9)</f>
        <v>0</v>
      </c>
      <c r="AM9" s="152">
        <f>IF('Indicator Date hidden'!AM9="x","x",$AM$3-'Indicator Date hidden'!AM9)</f>
        <v>0</v>
      </c>
      <c r="AN9" s="152">
        <f>IF('Indicator Date hidden'!AN9="x","x",$AN$3-'Indicator Date hidden'!AN9)</f>
        <v>0</v>
      </c>
      <c r="AO9" s="152">
        <f>IF('Indicator Date hidden'!AO9="x","x",$AO$3-'Indicator Date hidden'!AO9)</f>
        <v>0</v>
      </c>
      <c r="AP9" s="152">
        <f>IF('Indicator Date hidden'!AP9="x","x",$AP$3-'Indicator Date hidden'!AP9)</f>
        <v>0</v>
      </c>
      <c r="AQ9" s="152">
        <f>IF('Indicator Date hidden'!AQ9="x","x",$AQ$3-'Indicator Date hidden'!AQ9)</f>
        <v>0</v>
      </c>
      <c r="AR9" s="152">
        <f>IF('Indicator Date hidden'!AR9="x","x",$AR$3-'Indicator Date hidden'!AR9)</f>
        <v>0</v>
      </c>
      <c r="AS9" s="152">
        <f>IF('Indicator Date hidden'!AS9="x","x",$AS$3-'Indicator Date hidden'!AS9)</f>
        <v>0</v>
      </c>
      <c r="AT9" s="152">
        <f>IF('Indicator Date hidden'!AT9="x","x",$AT$3-'Indicator Date hidden'!AT9)</f>
        <v>1</v>
      </c>
      <c r="AU9" s="152">
        <f>IF('Indicator Date hidden'!AU9="x","x",$AU$3-'Indicator Date hidden'!AU9)</f>
        <v>0</v>
      </c>
      <c r="AV9" s="152">
        <f>IF('Indicator Date hidden'!AV9="x","x",$AV$3-'Indicator Date hidden'!AV9)</f>
        <v>0</v>
      </c>
      <c r="AW9" s="152">
        <f>IF('Indicator Date hidden'!AW9="x","x",$AW$3-'Indicator Date hidden'!AW9)</f>
        <v>0</v>
      </c>
      <c r="AX9" s="152">
        <f>IF('Indicator Date hidden'!AX9="x","x",$AX$3-'Indicator Date hidden'!AX9)</f>
        <v>0</v>
      </c>
      <c r="AY9" s="152" t="str">
        <f>IF('Indicator Date hidden'!AY9="x","x",$AY$3-'Indicator Date hidden'!AY9)</f>
        <v>x</v>
      </c>
      <c r="AZ9" s="152">
        <f>IF('Indicator Date hidden'!AZ9="x","x",$AZ$3-'Indicator Date hidden'!AZ9)</f>
        <v>1</v>
      </c>
      <c r="BA9" s="152">
        <f>IF('Indicator Date hidden'!BA9="x","x",$BA$3-'Indicator Date hidden'!BA9)</f>
        <v>0</v>
      </c>
      <c r="BB9" s="152">
        <f>IF('Indicator Date hidden'!BB9="x","x",$BB$3-'Indicator Date hidden'!BB9)</f>
        <v>0</v>
      </c>
      <c r="BC9" s="152">
        <f>IF('Indicator Date hidden'!BC9="x","x",$BC$3-'Indicator Date hidden'!BC9)</f>
        <v>0</v>
      </c>
      <c r="BD9" s="152">
        <f>IF('Indicator Date hidden'!BD9="x","x",$BD$3-'Indicator Date hidden'!BD9)</f>
        <v>0</v>
      </c>
      <c r="BE9" s="152">
        <f>IF('Indicator Date hidden'!BE9="x","x",$BE$3-'Indicator Date hidden'!BE9)</f>
        <v>0</v>
      </c>
      <c r="BF9" s="152">
        <f>IF('Indicator Date hidden'!BF9="x","x",$BF$3-'Indicator Date hidden'!BF9)</f>
        <v>0</v>
      </c>
      <c r="BG9" s="152">
        <f>IF('Indicator Date hidden'!BG9="x","x",$BG$3-'Indicator Date hidden'!BG9)</f>
        <v>0</v>
      </c>
      <c r="BH9" s="152">
        <f>IF('Indicator Date hidden'!BH9="x","x",$BH$3-'Indicator Date hidden'!BH9)</f>
        <v>0</v>
      </c>
      <c r="BI9" s="152">
        <f>IF('Indicator Date hidden'!BI9="x","x",$BI$3-'Indicator Date hidden'!BI9)</f>
        <v>0</v>
      </c>
      <c r="BJ9" s="152">
        <f>IF('Indicator Date hidden'!BJ9="x","x",$BJ$3-'Indicator Date hidden'!BJ9)</f>
        <v>0</v>
      </c>
      <c r="BK9" s="152">
        <f>IF('Indicator Date hidden'!BK9="x","x",$BK$3-'Indicator Date hidden'!BK9)</f>
        <v>0</v>
      </c>
      <c r="BL9" s="152">
        <f>IF('Indicator Date hidden'!BL9="x","x",$BL$3-'Indicator Date hidden'!BL9)</f>
        <v>0</v>
      </c>
      <c r="BM9" s="152">
        <f>IF('Indicator Date hidden'!BM9="x","x",$BM$3-'Indicator Date hidden'!BM9)</f>
        <v>1</v>
      </c>
      <c r="BN9" s="152">
        <f>IF('Indicator Date hidden'!BN9="x","x",$BN$3-'Indicator Date hidden'!BN9)</f>
        <v>0</v>
      </c>
      <c r="BO9" s="152">
        <f>IF('Indicator Date hidden'!BO9="x","x",$BO$3-'Indicator Date hidden'!BO9)</f>
        <v>2</v>
      </c>
      <c r="BP9" s="152">
        <f>IF('Indicator Date hidden'!BP9="x","x",$BP$3-'Indicator Date hidden'!BP9)</f>
        <v>0</v>
      </c>
      <c r="BQ9" s="152">
        <f>IF('Indicator Date hidden'!BQ9="x","x",$BQ$3-'Indicator Date hidden'!BQ9)</f>
        <v>0</v>
      </c>
      <c r="BR9" s="152">
        <f>IF('Indicator Date hidden'!BR9="x","x",$BR$3-'Indicator Date hidden'!BR9)</f>
        <v>0</v>
      </c>
      <c r="BS9" s="152">
        <f>IF('Indicator Date hidden'!BS9="x","x",$BS$3-'Indicator Date hidden'!BS9)</f>
        <v>0</v>
      </c>
      <c r="BT9" s="152">
        <f>IF('Indicator Date hidden'!BT9="x","x",$BT$3-'Indicator Date hidden'!BT9)</f>
        <v>0</v>
      </c>
      <c r="BU9" s="152">
        <f>IF('Indicator Date hidden'!BU9="x","x",$BU$3-'Indicator Date hidden'!BU9)</f>
        <v>0</v>
      </c>
      <c r="BV9" s="152">
        <f>IF('Indicator Date hidden'!BV9="x","x",$BV$3-'Indicator Date hidden'!BV9)</f>
        <v>0</v>
      </c>
      <c r="BW9" s="152">
        <f>IF('Indicator Date hidden'!BW9="x","x",$BW$3-'Indicator Date hidden'!BW9)</f>
        <v>0</v>
      </c>
      <c r="BX9" s="152">
        <f>IF('Indicator Date hidden'!BX9="x","x",$BX$3-'Indicator Date hidden'!BX9)</f>
        <v>0</v>
      </c>
      <c r="BY9" s="152">
        <f>IF('Indicator Date hidden'!BY9="x","x",$BY$3-'Indicator Date hidden'!BY9)</f>
        <v>1</v>
      </c>
      <c r="BZ9" s="152">
        <f>IF('Indicator Date hidden'!BZ9="x","x",$BZ$3-'Indicator Date hidden'!BZ9)</f>
        <v>1</v>
      </c>
      <c r="CA9" s="152">
        <f>IF('Indicator Date hidden'!CA9="x","x",$CA$3-'Indicator Date hidden'!CA9)</f>
        <v>0</v>
      </c>
      <c r="CB9" s="152">
        <f>IF('Indicator Date hidden'!CB9="x","x",$CB$3-'Indicator Date hidden'!CB9)</f>
        <v>0</v>
      </c>
      <c r="CC9" s="152">
        <f>IF('Indicator Date hidden'!CC9="x","x",$CC$3-'Indicator Date hidden'!CC9)</f>
        <v>1</v>
      </c>
      <c r="CD9" s="152">
        <f>IF('Indicator Date hidden'!CD9="x","x",$CD$3-'Indicator Date hidden'!CD9)</f>
        <v>0</v>
      </c>
      <c r="CE9" s="152">
        <f>IF('Indicator Date hidden'!CE9="x","x",$CE$3-'Indicator Date hidden'!CE9)</f>
        <v>1</v>
      </c>
      <c r="CF9" s="152">
        <f>IF('Indicator Date hidden'!CF9="x","x",$CF$3-'Indicator Date hidden'!CF9)</f>
        <v>0</v>
      </c>
      <c r="CG9" s="152">
        <f>IF('Indicator Date hidden'!CG9="x","x",$CG$3-'Indicator Date hidden'!CG9)</f>
        <v>0</v>
      </c>
      <c r="CH9" s="153">
        <f t="shared" si="1"/>
        <v>30</v>
      </c>
      <c r="CI9" s="154">
        <f t="shared" si="2"/>
        <v>0.36585365853658536</v>
      </c>
      <c r="CJ9" s="153">
        <f t="shared" si="0"/>
        <v>17</v>
      </c>
      <c r="CK9" s="154">
        <f t="shared" si="4"/>
        <v>0.8950404424884868</v>
      </c>
      <c r="CL9" s="155">
        <f t="shared" si="3"/>
        <v>0</v>
      </c>
    </row>
    <row r="10" spans="1:90" x14ac:dyDescent="0.25">
      <c r="A10" s="3" t="str">
        <f>VLOOKUP(C10,Regiones!B$3:H$35,7,FALSE)</f>
        <v>Caribbean</v>
      </c>
      <c r="B10" s="99" t="s">
        <v>30</v>
      </c>
      <c r="C10" s="86" t="s">
        <v>29</v>
      </c>
      <c r="D10" s="152">
        <f>IF('Indicator Date hidden'!D10="x","x",$D$3-'Indicator Date hidden'!D10)</f>
        <v>0</v>
      </c>
      <c r="E10" s="152">
        <f>IF('Indicator Date hidden'!E10="x","x",$E$3-'Indicator Date hidden'!E10)</f>
        <v>0</v>
      </c>
      <c r="F10" s="152">
        <f>IF('Indicator Date hidden'!F10="x","x",$F$3-'Indicator Date hidden'!F10)</f>
        <v>0</v>
      </c>
      <c r="G10" s="152">
        <f>IF('Indicator Date hidden'!G10="x","x",$G$3-'Indicator Date hidden'!G10)</f>
        <v>0</v>
      </c>
      <c r="H10" s="152">
        <f>IF('Indicator Date hidden'!H10="x","x",$H$3-'Indicator Date hidden'!H10)</f>
        <v>0</v>
      </c>
      <c r="I10" s="152">
        <f>IF('Indicator Date hidden'!I10="x","x",$I$3-'Indicator Date hidden'!I10)</f>
        <v>0</v>
      </c>
      <c r="J10" s="152">
        <f>IF('Indicator Date hidden'!J10="x","x",$J$3-'Indicator Date hidden'!J10)</f>
        <v>0</v>
      </c>
      <c r="K10" s="152">
        <f>IF('Indicator Date hidden'!K10="x","x",$K$3-'Indicator Date hidden'!K10)</f>
        <v>0</v>
      </c>
      <c r="L10" s="152">
        <f>IF('Indicator Date hidden'!L10="x","x",$L$3-'Indicator Date hidden'!L10)</f>
        <v>0</v>
      </c>
      <c r="M10" s="152">
        <f>IF('Indicator Date hidden'!M10="x","x",$M$3-'Indicator Date hidden'!M10)</f>
        <v>0</v>
      </c>
      <c r="N10" s="152">
        <f>IF('Indicator Date hidden'!N10="x","x",$N$3-'Indicator Date hidden'!N10)</f>
        <v>0</v>
      </c>
      <c r="O10" s="152">
        <f>IF('Indicator Date hidden'!O10="x","x",$O$3-'Indicator Date hidden'!O10)</f>
        <v>0</v>
      </c>
      <c r="P10" s="152">
        <f>IF('Indicator Date hidden'!P10="x","x",$P$3-'Indicator Date hidden'!P10)</f>
        <v>0</v>
      </c>
      <c r="Q10" s="152">
        <f>IF('Indicator Date hidden'!Q10="x","x",$Q$3-'Indicator Date hidden'!Q10)</f>
        <v>0</v>
      </c>
      <c r="R10" s="152">
        <f>IF('Indicator Date hidden'!R10="x","x",$R$3-'Indicator Date hidden'!R10)</f>
        <v>0</v>
      </c>
      <c r="S10" s="152">
        <f>IF('Indicator Date hidden'!S10="x","x",$S$3-'Indicator Date hidden'!S10)</f>
        <v>0</v>
      </c>
      <c r="T10" s="152">
        <f>IF('Indicator Date hidden'!T10="x","x",$T$3-'Indicator Date hidden'!T10)</f>
        <v>0</v>
      </c>
      <c r="U10" s="152">
        <f>IF('Indicator Date hidden'!U10="x","x",$U$3-'Indicator Date hidden'!U10)</f>
        <v>1</v>
      </c>
      <c r="V10" s="152">
        <f>IF('Indicator Date hidden'!V10="x","x",$V$3-'Indicator Date hidden'!V10)</f>
        <v>1</v>
      </c>
      <c r="W10" s="152">
        <f>IF('Indicator Date hidden'!W10="x","x",$W$3-'Indicator Date hidden'!W10)</f>
        <v>0</v>
      </c>
      <c r="X10" s="152">
        <f>IF('Indicator Date hidden'!X10="x","x",$X$3-'Indicator Date hidden'!X10)</f>
        <v>0</v>
      </c>
      <c r="Y10" s="152" t="str">
        <f>IF('Indicator Date hidden'!Y10="x","x",$Y$3-'Indicator Date hidden'!Y10)</f>
        <v>x</v>
      </c>
      <c r="Z10" s="152" t="str">
        <f>IF('Indicator Date hidden'!Z10="x","x",$Z$3-'Indicator Date hidden'!Z10)</f>
        <v>x</v>
      </c>
      <c r="AA10" s="152">
        <f>IF('Indicator Date hidden'!AA10="x","x",$AA$3-'Indicator Date hidden'!AA10)</f>
        <v>7</v>
      </c>
      <c r="AB10" s="152">
        <f>IF('Indicator Date hidden'!AB10="x","x",$AB$3-'Indicator Date hidden'!AB10)</f>
        <v>0</v>
      </c>
      <c r="AC10" s="152">
        <f>IF('Indicator Date hidden'!AC10="x","x",$AC$3-'Indicator Date hidden'!AC10)</f>
        <v>0</v>
      </c>
      <c r="AD10" s="152" t="str">
        <f>IF('Indicator Date hidden'!AD10="x","x",$AD$3-'Indicator Date hidden'!AD10)</f>
        <v>x</v>
      </c>
      <c r="AE10" s="152">
        <f>IF('Indicator Date hidden'!AE10="x","x",$AE$3-'Indicator Date hidden'!AE10)</f>
        <v>0</v>
      </c>
      <c r="AF10" s="152" t="str">
        <f>IF('Indicator Date hidden'!AF10="x","x",$AF$3-'Indicator Date hidden'!AF10)</f>
        <v>x</v>
      </c>
      <c r="AG10" s="250">
        <f>IF('Indicator Date hidden'!AG10="x","x",$AG$3-'Indicator Date hidden'!AG10)</f>
        <v>0</v>
      </c>
      <c r="AH10" s="152">
        <f>IF('Indicator Date hidden'!AH10="x","x",$AH$3-'Indicator Date hidden'!AH10)</f>
        <v>1</v>
      </c>
      <c r="AI10" s="152" t="str">
        <f>IF('Indicator Date hidden'!AI10="x","x",$AI$3-'Indicator Date hidden'!AI10)</f>
        <v>x</v>
      </c>
      <c r="AJ10" s="152">
        <f>IF('Indicator Date hidden'!AJ10="x","x",$AJ$3-'Indicator Date hidden'!AJ10)</f>
        <v>0</v>
      </c>
      <c r="AK10" s="152">
        <f>IF('Indicator Date hidden'!AK10="x","x",$AK$3-'Indicator Date hidden'!AK10)</f>
        <v>0</v>
      </c>
      <c r="AL10" s="152">
        <f>IF('Indicator Date hidden'!AL10="x","x",$AL$3-'Indicator Date hidden'!AL10)</f>
        <v>0</v>
      </c>
      <c r="AM10" s="152" t="str">
        <f>IF('Indicator Date hidden'!AM10="x","x",$AM$3-'Indicator Date hidden'!AM10)</f>
        <v>x</v>
      </c>
      <c r="AN10" s="152">
        <f>IF('Indicator Date hidden'!AN10="x","x",$AN$3-'Indicator Date hidden'!AN10)</f>
        <v>0</v>
      </c>
      <c r="AO10" s="152">
        <f>IF('Indicator Date hidden'!AO10="x","x",$AO$3-'Indicator Date hidden'!AO10)</f>
        <v>0</v>
      </c>
      <c r="AP10" s="152">
        <f>IF('Indicator Date hidden'!AP10="x","x",$AP$3-'Indicator Date hidden'!AP10)</f>
        <v>0</v>
      </c>
      <c r="AQ10" s="152">
        <f>IF('Indicator Date hidden'!AQ10="x","x",$AQ$3-'Indicator Date hidden'!AQ10)</f>
        <v>0</v>
      </c>
      <c r="AR10" s="152">
        <f>IF('Indicator Date hidden'!AR10="x","x",$AR$3-'Indicator Date hidden'!AR10)</f>
        <v>0</v>
      </c>
      <c r="AS10" s="152" t="str">
        <f>IF('Indicator Date hidden'!AS10="x","x",$AS$3-'Indicator Date hidden'!AS10)</f>
        <v>x</v>
      </c>
      <c r="AT10" s="152">
        <f>IF('Indicator Date hidden'!AT10="x","x",$AT$3-'Indicator Date hidden'!AT10)</f>
        <v>6</v>
      </c>
      <c r="AU10" s="152" t="str">
        <f>IF('Indicator Date hidden'!AU10="x","x",$AU$3-'Indicator Date hidden'!AU10)</f>
        <v>x</v>
      </c>
      <c r="AV10" s="152">
        <f>IF('Indicator Date hidden'!AV10="x","x",$AV$3-'Indicator Date hidden'!AV10)</f>
        <v>0</v>
      </c>
      <c r="AW10" s="152">
        <f>IF('Indicator Date hidden'!AW10="x","x",$AW$3-'Indicator Date hidden'!AW10)</f>
        <v>0</v>
      </c>
      <c r="AX10" s="152">
        <f>IF('Indicator Date hidden'!AX10="x","x",$AX$3-'Indicator Date hidden'!AX10)</f>
        <v>0</v>
      </c>
      <c r="AY10" s="152" t="str">
        <f>IF('Indicator Date hidden'!AY10="x","x",$AY$3-'Indicator Date hidden'!AY10)</f>
        <v>x</v>
      </c>
      <c r="AZ10" s="152">
        <f>IF('Indicator Date hidden'!AZ10="x","x",$AZ$3-'Indicator Date hidden'!AZ10)</f>
        <v>1</v>
      </c>
      <c r="BA10" s="152">
        <f>IF('Indicator Date hidden'!BA10="x","x",$BA$3-'Indicator Date hidden'!BA10)</f>
        <v>0</v>
      </c>
      <c r="BB10" s="152">
        <f>IF('Indicator Date hidden'!BB10="x","x",$BB$3-'Indicator Date hidden'!BB10)</f>
        <v>0</v>
      </c>
      <c r="BC10" s="152">
        <f>IF('Indicator Date hidden'!BC10="x","x",$BC$3-'Indicator Date hidden'!BC10)</f>
        <v>0</v>
      </c>
      <c r="BD10" s="152">
        <f>IF('Indicator Date hidden'!BD10="x","x",$BD$3-'Indicator Date hidden'!BD10)</f>
        <v>0</v>
      </c>
      <c r="BE10" s="152">
        <f>IF('Indicator Date hidden'!BE10="x","x",$BE$3-'Indicator Date hidden'!BE10)</f>
        <v>0</v>
      </c>
      <c r="BF10" s="152">
        <f>IF('Indicator Date hidden'!BF10="x","x",$BF$3-'Indicator Date hidden'!BF10)</f>
        <v>0</v>
      </c>
      <c r="BG10" s="152">
        <f>IF('Indicator Date hidden'!BG10="x","x",$BG$3-'Indicator Date hidden'!BG10)</f>
        <v>0</v>
      </c>
      <c r="BH10" s="152" t="str">
        <f>IF('Indicator Date hidden'!BH10="x","x",$BH$3-'Indicator Date hidden'!BH10)</f>
        <v>x</v>
      </c>
      <c r="BI10" s="152">
        <f>IF('Indicator Date hidden'!BI10="x","x",$BI$3-'Indicator Date hidden'!BI10)</f>
        <v>4</v>
      </c>
      <c r="BJ10" s="152" t="str">
        <f>IF('Indicator Date hidden'!BJ10="x","x",$BJ$3-'Indicator Date hidden'!BJ10)</f>
        <v>x</v>
      </c>
      <c r="BK10" s="152">
        <f>IF('Indicator Date hidden'!BK10="x","x",$BK$3-'Indicator Date hidden'!BK10)</f>
        <v>0</v>
      </c>
      <c r="BL10" s="152">
        <f>IF('Indicator Date hidden'!BL10="x","x",$BL$3-'Indicator Date hidden'!BL10)</f>
        <v>0</v>
      </c>
      <c r="BM10" s="152" t="str">
        <f>IF('Indicator Date hidden'!BM10="x","x",$BM$3-'Indicator Date hidden'!BM10)</f>
        <v>x</v>
      </c>
      <c r="BN10" s="152" t="str">
        <f>IF('Indicator Date hidden'!BN10="x","x",$BN$3-'Indicator Date hidden'!BN10)</f>
        <v>x</v>
      </c>
      <c r="BO10" s="152">
        <f>IF('Indicator Date hidden'!BO10="x","x",$BO$3-'Indicator Date hidden'!BO10)</f>
        <v>0</v>
      </c>
      <c r="BP10" s="152" t="str">
        <f>IF('Indicator Date hidden'!BP10="x","x",$BP$3-'Indicator Date hidden'!BP10)</f>
        <v>x</v>
      </c>
      <c r="BQ10" s="152">
        <f>IF('Indicator Date hidden'!BQ10="x","x",$BQ$3-'Indicator Date hidden'!BQ10)</f>
        <v>0</v>
      </c>
      <c r="BR10" s="152">
        <f>IF('Indicator Date hidden'!BR10="x","x",$BR$3-'Indicator Date hidden'!BR10)</f>
        <v>0</v>
      </c>
      <c r="BS10" s="152">
        <f>IF('Indicator Date hidden'!BS10="x","x",$BS$3-'Indicator Date hidden'!BS10)</f>
        <v>0</v>
      </c>
      <c r="BT10" s="152">
        <f>IF('Indicator Date hidden'!BT10="x","x",$BT$3-'Indicator Date hidden'!BT10)</f>
        <v>0</v>
      </c>
      <c r="BU10" s="152">
        <f>IF('Indicator Date hidden'!BU10="x","x",$BU$3-'Indicator Date hidden'!BU10)</f>
        <v>0</v>
      </c>
      <c r="BV10" s="152">
        <f>IF('Indicator Date hidden'!BV10="x","x",$BV$3-'Indicator Date hidden'!BV10)</f>
        <v>0</v>
      </c>
      <c r="BW10" s="152">
        <f>IF('Indicator Date hidden'!BW10="x","x",$BW$3-'Indicator Date hidden'!BW10)</f>
        <v>0</v>
      </c>
      <c r="BX10" s="152">
        <f>IF('Indicator Date hidden'!BX10="x","x",$BX$3-'Indicator Date hidden'!BX10)</f>
        <v>0</v>
      </c>
      <c r="BY10" s="152" t="str">
        <f>IF('Indicator Date hidden'!BY10="x","x",$BY$3-'Indicator Date hidden'!BY10)</f>
        <v>x</v>
      </c>
      <c r="BZ10" s="152">
        <f>IF('Indicator Date hidden'!BZ10="x","x",$BZ$3-'Indicator Date hidden'!BZ10)</f>
        <v>1</v>
      </c>
      <c r="CA10" s="152" t="str">
        <f>IF('Indicator Date hidden'!CA10="x","x",$CA$3-'Indicator Date hidden'!CA10)</f>
        <v>x</v>
      </c>
      <c r="CB10" s="152">
        <f>IF('Indicator Date hidden'!CB10="x","x",$CB$3-'Indicator Date hidden'!CB10)</f>
        <v>0</v>
      </c>
      <c r="CC10" s="152">
        <f>IF('Indicator Date hidden'!CC10="x","x",$CC$3-'Indicator Date hidden'!CC10)</f>
        <v>1</v>
      </c>
      <c r="CD10" s="152">
        <f>IF('Indicator Date hidden'!CD10="x","x",$CD$3-'Indicator Date hidden'!CD10)</f>
        <v>0</v>
      </c>
      <c r="CE10" s="152">
        <f>IF('Indicator Date hidden'!CE10="x","x",$CE$3-'Indicator Date hidden'!CE10)</f>
        <v>1</v>
      </c>
      <c r="CF10" s="152">
        <f>IF('Indicator Date hidden'!CF10="x","x",$CF$3-'Indicator Date hidden'!CF10)</f>
        <v>0</v>
      </c>
      <c r="CG10" s="152">
        <f>IF('Indicator Date hidden'!CG10="x","x",$CG$3-'Indicator Date hidden'!CG10)</f>
        <v>0</v>
      </c>
      <c r="CH10" s="153">
        <f t="shared" si="1"/>
        <v>24</v>
      </c>
      <c r="CI10" s="154">
        <f t="shared" si="2"/>
        <v>0.29268292682926828</v>
      </c>
      <c r="CJ10" s="153">
        <f t="shared" si="0"/>
        <v>10</v>
      </c>
      <c r="CK10" s="154">
        <f t="shared" si="4"/>
        <v>1.2264306875665492</v>
      </c>
      <c r="CL10" s="155">
        <f t="shared" si="3"/>
        <v>0</v>
      </c>
    </row>
    <row r="11" spans="1:90" x14ac:dyDescent="0.25">
      <c r="A11" s="3" t="str">
        <f>VLOOKUP(C11,Regiones!B$3:H$35,7,FALSE)</f>
        <v>Caribbean</v>
      </c>
      <c r="B11" s="99" t="s">
        <v>36</v>
      </c>
      <c r="C11" s="86" t="s">
        <v>35</v>
      </c>
      <c r="D11" s="152">
        <f>IF('Indicator Date hidden'!D11="x","x",$D$3-'Indicator Date hidden'!D11)</f>
        <v>0</v>
      </c>
      <c r="E11" s="152">
        <f>IF('Indicator Date hidden'!E11="x","x",$E$3-'Indicator Date hidden'!E11)</f>
        <v>0</v>
      </c>
      <c r="F11" s="152">
        <f>IF('Indicator Date hidden'!F11="x","x",$F$3-'Indicator Date hidden'!F11)</f>
        <v>0</v>
      </c>
      <c r="G11" s="152">
        <f>IF('Indicator Date hidden'!G11="x","x",$G$3-'Indicator Date hidden'!G11)</f>
        <v>0</v>
      </c>
      <c r="H11" s="152">
        <f>IF('Indicator Date hidden'!H11="x","x",$H$3-'Indicator Date hidden'!H11)</f>
        <v>0</v>
      </c>
      <c r="I11" s="152">
        <f>IF('Indicator Date hidden'!I11="x","x",$I$3-'Indicator Date hidden'!I11)</f>
        <v>0</v>
      </c>
      <c r="J11" s="152">
        <f>IF('Indicator Date hidden'!J11="x","x",$J$3-'Indicator Date hidden'!J11)</f>
        <v>0</v>
      </c>
      <c r="K11" s="152">
        <f>IF('Indicator Date hidden'!K11="x","x",$K$3-'Indicator Date hidden'!K11)</f>
        <v>0</v>
      </c>
      <c r="L11" s="152">
        <f>IF('Indicator Date hidden'!L11="x","x",$L$3-'Indicator Date hidden'!L11)</f>
        <v>0</v>
      </c>
      <c r="M11" s="152">
        <f>IF('Indicator Date hidden'!M11="x","x",$M$3-'Indicator Date hidden'!M11)</f>
        <v>0</v>
      </c>
      <c r="N11" s="152">
        <f>IF('Indicator Date hidden'!N11="x","x",$N$3-'Indicator Date hidden'!N11)</f>
        <v>0</v>
      </c>
      <c r="O11" s="152">
        <f>IF('Indicator Date hidden'!O11="x","x",$O$3-'Indicator Date hidden'!O11)</f>
        <v>0</v>
      </c>
      <c r="P11" s="152">
        <f>IF('Indicator Date hidden'!P11="x","x",$P$3-'Indicator Date hidden'!P11)</f>
        <v>5</v>
      </c>
      <c r="Q11" s="152">
        <f>IF('Indicator Date hidden'!Q11="x","x",$Q$3-'Indicator Date hidden'!Q11)</f>
        <v>0</v>
      </c>
      <c r="R11" s="152">
        <f>IF('Indicator Date hidden'!R11="x","x",$R$3-'Indicator Date hidden'!R11)</f>
        <v>0</v>
      </c>
      <c r="S11" s="152">
        <f>IF('Indicator Date hidden'!S11="x","x",$S$3-'Indicator Date hidden'!S11)</f>
        <v>0</v>
      </c>
      <c r="T11" s="152">
        <f>IF('Indicator Date hidden'!T11="x","x",$T$3-'Indicator Date hidden'!T11)</f>
        <v>0</v>
      </c>
      <c r="U11" s="152">
        <f>IF('Indicator Date hidden'!U11="x","x",$U$3-'Indicator Date hidden'!U11)</f>
        <v>3</v>
      </c>
      <c r="V11" s="152">
        <f>IF('Indicator Date hidden'!V11="x","x",$V$3-'Indicator Date hidden'!V11)</f>
        <v>3</v>
      </c>
      <c r="W11" s="152">
        <f>IF('Indicator Date hidden'!W11="x","x",$W$3-'Indicator Date hidden'!W11)</f>
        <v>0</v>
      </c>
      <c r="X11" s="152">
        <f>IF('Indicator Date hidden'!X11="x","x",$X$3-'Indicator Date hidden'!X11)</f>
        <v>0</v>
      </c>
      <c r="Y11" s="152">
        <f>IF('Indicator Date hidden'!Y11="x","x",$Y$3-'Indicator Date hidden'!Y11)</f>
        <v>3</v>
      </c>
      <c r="Z11" s="152">
        <f>IF('Indicator Date hidden'!Z11="x","x",$Z$3-'Indicator Date hidden'!Z11)</f>
        <v>3</v>
      </c>
      <c r="AA11" s="152">
        <f>IF('Indicator Date hidden'!AA11="x","x",$AA$3-'Indicator Date hidden'!AA11)</f>
        <v>3</v>
      </c>
      <c r="AB11" s="152">
        <f>IF('Indicator Date hidden'!AB11="x","x",$AB$3-'Indicator Date hidden'!AB11)</f>
        <v>0</v>
      </c>
      <c r="AC11" s="152">
        <f>IF('Indicator Date hidden'!AC11="x","x",$AC$3-'Indicator Date hidden'!AC11)</f>
        <v>0</v>
      </c>
      <c r="AD11" s="152" t="str">
        <f>IF('Indicator Date hidden'!AD11="x","x",$AD$3-'Indicator Date hidden'!AD11)</f>
        <v>x</v>
      </c>
      <c r="AE11" s="152">
        <f>IF('Indicator Date hidden'!AE11="x","x",$AE$3-'Indicator Date hidden'!AE11)</f>
        <v>0</v>
      </c>
      <c r="AF11" s="152">
        <f>IF('Indicator Date hidden'!AF11="x","x",$AF$3-'Indicator Date hidden'!AF11)</f>
        <v>3</v>
      </c>
      <c r="AG11" s="250">
        <f>IF('Indicator Date hidden'!AG11="x","x",$AG$3-'Indicator Date hidden'!AG11)</f>
        <v>0</v>
      </c>
      <c r="AH11" s="152">
        <f>IF('Indicator Date hidden'!AH11="x","x",$AH$3-'Indicator Date hidden'!AH11)</f>
        <v>0</v>
      </c>
      <c r="AI11" s="152">
        <f>IF('Indicator Date hidden'!AI11="x","x",$AI$3-'Indicator Date hidden'!AI11)</f>
        <v>1</v>
      </c>
      <c r="AJ11" s="152">
        <f>IF('Indicator Date hidden'!AJ11="x","x",$AJ$3-'Indicator Date hidden'!AJ11)</f>
        <v>0</v>
      </c>
      <c r="AK11" s="152">
        <f>IF('Indicator Date hidden'!AK11="x","x",$AK$3-'Indicator Date hidden'!AK11)</f>
        <v>0</v>
      </c>
      <c r="AL11" s="152">
        <f>IF('Indicator Date hidden'!AL11="x","x",$AL$3-'Indicator Date hidden'!AL11)</f>
        <v>0</v>
      </c>
      <c r="AM11" s="152">
        <f>IF('Indicator Date hidden'!AM11="x","x",$AM$3-'Indicator Date hidden'!AM11)</f>
        <v>0</v>
      </c>
      <c r="AN11" s="152" t="str">
        <f>IF('Indicator Date hidden'!AN11="x","x",$AN$3-'Indicator Date hidden'!AN11)</f>
        <v>x</v>
      </c>
      <c r="AO11" s="152">
        <f>IF('Indicator Date hidden'!AO11="x","x",$AO$3-'Indicator Date hidden'!AO11)</f>
        <v>0</v>
      </c>
      <c r="AP11" s="152">
        <f>IF('Indicator Date hidden'!AP11="x","x",$AP$3-'Indicator Date hidden'!AP11)</f>
        <v>0</v>
      </c>
      <c r="AQ11" s="152">
        <f>IF('Indicator Date hidden'!AQ11="x","x",$AQ$3-'Indicator Date hidden'!AQ11)</f>
        <v>0</v>
      </c>
      <c r="AR11" s="152">
        <f>IF('Indicator Date hidden'!AR11="x","x",$AR$3-'Indicator Date hidden'!AR11)</f>
        <v>0</v>
      </c>
      <c r="AS11" s="152">
        <f>IF('Indicator Date hidden'!AS11="x","x",$AS$3-'Indicator Date hidden'!AS11)</f>
        <v>0</v>
      </c>
      <c r="AT11" s="152">
        <f>IF('Indicator Date hidden'!AT11="x","x",$AT$3-'Indicator Date hidden'!AT11)</f>
        <v>2</v>
      </c>
      <c r="AU11" s="152">
        <f>IF('Indicator Date hidden'!AU11="x","x",$AU$3-'Indicator Date hidden'!AU11)</f>
        <v>0</v>
      </c>
      <c r="AV11" s="152">
        <f>IF('Indicator Date hidden'!AV11="x","x",$AV$3-'Indicator Date hidden'!AV11)</f>
        <v>0</v>
      </c>
      <c r="AW11" s="152">
        <f>IF('Indicator Date hidden'!AW11="x","x",$AW$3-'Indicator Date hidden'!AW11)</f>
        <v>0</v>
      </c>
      <c r="AX11" s="152">
        <f>IF('Indicator Date hidden'!AX11="x","x",$AX$3-'Indicator Date hidden'!AX11)</f>
        <v>0</v>
      </c>
      <c r="AY11" s="152" t="str">
        <f>IF('Indicator Date hidden'!AY11="x","x",$AY$3-'Indicator Date hidden'!AY11)</f>
        <v>x</v>
      </c>
      <c r="AZ11" s="152">
        <f>IF('Indicator Date hidden'!AZ11="x","x",$AZ$3-'Indicator Date hidden'!AZ11)</f>
        <v>1</v>
      </c>
      <c r="BA11" s="152">
        <f>IF('Indicator Date hidden'!BA11="x","x",$BA$3-'Indicator Date hidden'!BA11)</f>
        <v>0</v>
      </c>
      <c r="BB11" s="152">
        <f>IF('Indicator Date hidden'!BB11="x","x",$BB$3-'Indicator Date hidden'!BB11)</f>
        <v>0</v>
      </c>
      <c r="BC11" s="152">
        <f>IF('Indicator Date hidden'!BC11="x","x",$BC$3-'Indicator Date hidden'!BC11)</f>
        <v>0</v>
      </c>
      <c r="BD11" s="152">
        <f>IF('Indicator Date hidden'!BD11="x","x",$BD$3-'Indicator Date hidden'!BD11)</f>
        <v>0</v>
      </c>
      <c r="BE11" s="152">
        <f>IF('Indicator Date hidden'!BE11="x","x",$BE$3-'Indicator Date hidden'!BE11)</f>
        <v>0</v>
      </c>
      <c r="BF11" s="152">
        <f>IF('Indicator Date hidden'!BF11="x","x",$BF$3-'Indicator Date hidden'!BF11)</f>
        <v>0</v>
      </c>
      <c r="BG11" s="152">
        <f>IF('Indicator Date hidden'!BG11="x","x",$BG$3-'Indicator Date hidden'!BG11)</f>
        <v>0</v>
      </c>
      <c r="BH11" s="152">
        <f>IF('Indicator Date hidden'!BH11="x","x",$BH$3-'Indicator Date hidden'!BH11)</f>
        <v>0</v>
      </c>
      <c r="BI11" s="152">
        <f>IF('Indicator Date hidden'!BI11="x","x",$BI$3-'Indicator Date hidden'!BI11)</f>
        <v>4</v>
      </c>
      <c r="BJ11" s="152">
        <f>IF('Indicator Date hidden'!BJ11="x","x",$BJ$3-'Indicator Date hidden'!BJ11)</f>
        <v>3</v>
      </c>
      <c r="BK11" s="152">
        <f>IF('Indicator Date hidden'!BK11="x","x",$BK$3-'Indicator Date hidden'!BK11)</f>
        <v>0</v>
      </c>
      <c r="BL11" s="152">
        <f>IF('Indicator Date hidden'!BL11="x","x",$BL$3-'Indicator Date hidden'!BL11)</f>
        <v>0</v>
      </c>
      <c r="BM11" s="152" t="str">
        <f>IF('Indicator Date hidden'!BM11="x","x",$BM$3-'Indicator Date hidden'!BM11)</f>
        <v>x</v>
      </c>
      <c r="BN11" s="152" t="str">
        <f>IF('Indicator Date hidden'!BN11="x","x",$BN$3-'Indicator Date hidden'!BN11)</f>
        <v>x</v>
      </c>
      <c r="BO11" s="152">
        <f>IF('Indicator Date hidden'!BO11="x","x",$BO$3-'Indicator Date hidden'!BO11)</f>
        <v>2</v>
      </c>
      <c r="BP11" s="152">
        <f>IF('Indicator Date hidden'!BP11="x","x",$BP$3-'Indicator Date hidden'!BP11)</f>
        <v>0</v>
      </c>
      <c r="BQ11" s="152">
        <f>IF('Indicator Date hidden'!BQ11="x","x",$BQ$3-'Indicator Date hidden'!BQ11)</f>
        <v>0</v>
      </c>
      <c r="BR11" s="152">
        <f>IF('Indicator Date hidden'!BR11="x","x",$BR$3-'Indicator Date hidden'!BR11)</f>
        <v>0</v>
      </c>
      <c r="BS11" s="152">
        <f>IF('Indicator Date hidden'!BS11="x","x",$BS$3-'Indicator Date hidden'!BS11)</f>
        <v>0</v>
      </c>
      <c r="BT11" s="152">
        <f>IF('Indicator Date hidden'!BT11="x","x",$BT$3-'Indicator Date hidden'!BT11)</f>
        <v>0</v>
      </c>
      <c r="BU11" s="152">
        <f>IF('Indicator Date hidden'!BU11="x","x",$BU$3-'Indicator Date hidden'!BU11)</f>
        <v>0</v>
      </c>
      <c r="BV11" s="152">
        <f>IF('Indicator Date hidden'!BV11="x","x",$BV$3-'Indicator Date hidden'!BV11)</f>
        <v>0</v>
      </c>
      <c r="BW11" s="152">
        <f>IF('Indicator Date hidden'!BW11="x","x",$BW$3-'Indicator Date hidden'!BW11)</f>
        <v>0</v>
      </c>
      <c r="BX11" s="152">
        <f>IF('Indicator Date hidden'!BX11="x","x",$BX$3-'Indicator Date hidden'!BX11)</f>
        <v>0</v>
      </c>
      <c r="BY11" s="152">
        <f>IF('Indicator Date hidden'!BY11="x","x",$BY$3-'Indicator Date hidden'!BY11)</f>
        <v>3</v>
      </c>
      <c r="BZ11" s="152" t="str">
        <f>IF('Indicator Date hidden'!BZ11="x","x",$BZ$3-'Indicator Date hidden'!BZ11)</f>
        <v>x</v>
      </c>
      <c r="CA11" s="152">
        <f>IF('Indicator Date hidden'!CA11="x","x",$CA$3-'Indicator Date hidden'!CA11)</f>
        <v>3</v>
      </c>
      <c r="CB11" s="152">
        <f>IF('Indicator Date hidden'!CB11="x","x",$CB$3-'Indicator Date hidden'!CB11)</f>
        <v>0</v>
      </c>
      <c r="CC11" s="152" t="str">
        <f>IF('Indicator Date hidden'!CC11="x","x",$CC$3-'Indicator Date hidden'!CC11)</f>
        <v>x</v>
      </c>
      <c r="CD11" s="152">
        <f>IF('Indicator Date hidden'!CD11="x","x",$CD$3-'Indicator Date hidden'!CD11)</f>
        <v>0</v>
      </c>
      <c r="CE11" s="152">
        <f>IF('Indicator Date hidden'!CE11="x","x",$CE$3-'Indicator Date hidden'!CE11)</f>
        <v>1</v>
      </c>
      <c r="CF11" s="152">
        <f>IF('Indicator Date hidden'!CF11="x","x",$CF$3-'Indicator Date hidden'!CF11)</f>
        <v>0</v>
      </c>
      <c r="CG11" s="152">
        <f>IF('Indicator Date hidden'!CG11="x","x",$CG$3-'Indicator Date hidden'!CG11)</f>
        <v>0</v>
      </c>
      <c r="CH11" s="153">
        <f t="shared" si="1"/>
        <v>43</v>
      </c>
      <c r="CI11" s="154">
        <f t="shared" si="2"/>
        <v>0.52439024390243905</v>
      </c>
      <c r="CJ11" s="153">
        <f t="shared" si="0"/>
        <v>16</v>
      </c>
      <c r="CK11" s="154">
        <f t="shared" si="4"/>
        <v>1.2019243829052735</v>
      </c>
      <c r="CL11" s="155">
        <f t="shared" si="3"/>
        <v>0</v>
      </c>
    </row>
    <row r="12" spans="1:90" x14ac:dyDescent="0.25">
      <c r="A12" s="3" t="str">
        <f>VLOOKUP(C12,Regiones!B$3:H$35,7,FALSE)</f>
        <v>Caribbean</v>
      </c>
      <c r="B12" s="99" t="s">
        <v>40</v>
      </c>
      <c r="C12" s="86" t="s">
        <v>39</v>
      </c>
      <c r="D12" s="152">
        <f>IF('Indicator Date hidden'!D12="x","x",$D$3-'Indicator Date hidden'!D12)</f>
        <v>0</v>
      </c>
      <c r="E12" s="152">
        <f>IF('Indicator Date hidden'!E12="x","x",$E$3-'Indicator Date hidden'!E12)</f>
        <v>0</v>
      </c>
      <c r="F12" s="152">
        <f>IF('Indicator Date hidden'!F12="x","x",$F$3-'Indicator Date hidden'!F12)</f>
        <v>0</v>
      </c>
      <c r="G12" s="152">
        <f>IF('Indicator Date hidden'!G12="x","x",$G$3-'Indicator Date hidden'!G12)</f>
        <v>0</v>
      </c>
      <c r="H12" s="152">
        <f>IF('Indicator Date hidden'!H12="x","x",$H$3-'Indicator Date hidden'!H12)</f>
        <v>0</v>
      </c>
      <c r="I12" s="152">
        <f>IF('Indicator Date hidden'!I12="x","x",$I$3-'Indicator Date hidden'!I12)</f>
        <v>0</v>
      </c>
      <c r="J12" s="152">
        <f>IF('Indicator Date hidden'!J12="x","x",$J$3-'Indicator Date hidden'!J12)</f>
        <v>0</v>
      </c>
      <c r="K12" s="152">
        <f>IF('Indicator Date hidden'!K12="x","x",$K$3-'Indicator Date hidden'!K12)</f>
        <v>0</v>
      </c>
      <c r="L12" s="152">
        <f>IF('Indicator Date hidden'!L12="x","x",$L$3-'Indicator Date hidden'!L12)</f>
        <v>0</v>
      </c>
      <c r="M12" s="152">
        <f>IF('Indicator Date hidden'!M12="x","x",$M$3-'Indicator Date hidden'!M12)</f>
        <v>0</v>
      </c>
      <c r="N12" s="152">
        <f>IF('Indicator Date hidden'!N12="x","x",$N$3-'Indicator Date hidden'!N12)</f>
        <v>0</v>
      </c>
      <c r="O12" s="152">
        <f>IF('Indicator Date hidden'!O12="x","x",$O$3-'Indicator Date hidden'!O12)</f>
        <v>0</v>
      </c>
      <c r="P12" s="152" t="str">
        <f>IF('Indicator Date hidden'!P12="x","x",$P$3-'Indicator Date hidden'!P12)</f>
        <v>x</v>
      </c>
      <c r="Q12" s="152">
        <f>IF('Indicator Date hidden'!Q12="x","x",$Q$3-'Indicator Date hidden'!Q12)</f>
        <v>0</v>
      </c>
      <c r="R12" s="152">
        <f>IF('Indicator Date hidden'!R12="x","x",$R$3-'Indicator Date hidden'!R12)</f>
        <v>0</v>
      </c>
      <c r="S12" s="152">
        <f>IF('Indicator Date hidden'!S12="x","x",$S$3-'Indicator Date hidden'!S12)</f>
        <v>0</v>
      </c>
      <c r="T12" s="152">
        <f>IF('Indicator Date hidden'!T12="x","x",$T$3-'Indicator Date hidden'!T12)</f>
        <v>0</v>
      </c>
      <c r="U12" s="152">
        <f>IF('Indicator Date hidden'!U12="x","x",$U$3-'Indicator Date hidden'!U12)</f>
        <v>0</v>
      </c>
      <c r="V12" s="152">
        <f>IF('Indicator Date hidden'!V12="x","x",$V$3-'Indicator Date hidden'!V12)</f>
        <v>0</v>
      </c>
      <c r="W12" s="152">
        <f>IF('Indicator Date hidden'!W12="x","x",$W$3-'Indicator Date hidden'!W12)</f>
        <v>0</v>
      </c>
      <c r="X12" s="152">
        <f>IF('Indicator Date hidden'!X12="x","x",$X$3-'Indicator Date hidden'!X12)</f>
        <v>0</v>
      </c>
      <c r="Y12" s="152">
        <f>IF('Indicator Date hidden'!Y12="x","x",$Y$3-'Indicator Date hidden'!Y12)</f>
        <v>3</v>
      </c>
      <c r="Z12" s="152">
        <f>IF('Indicator Date hidden'!Z12="x","x",$Z$3-'Indicator Date hidden'!Z12)</f>
        <v>3</v>
      </c>
      <c r="AA12" s="152">
        <f>IF('Indicator Date hidden'!AA12="x","x",$AA$3-'Indicator Date hidden'!AA12)</f>
        <v>3</v>
      </c>
      <c r="AB12" s="152">
        <f>IF('Indicator Date hidden'!AB12="x","x",$AB$3-'Indicator Date hidden'!AB12)</f>
        <v>0</v>
      </c>
      <c r="AC12" s="152">
        <f>IF('Indicator Date hidden'!AC12="x","x",$AC$3-'Indicator Date hidden'!AC12)</f>
        <v>0</v>
      </c>
      <c r="AD12" s="152" t="str">
        <f>IF('Indicator Date hidden'!AD12="x","x",$AD$3-'Indicator Date hidden'!AD12)</f>
        <v>x</v>
      </c>
      <c r="AE12" s="152">
        <f>IF('Indicator Date hidden'!AE12="x","x",$AE$3-'Indicator Date hidden'!AE12)</f>
        <v>0</v>
      </c>
      <c r="AF12" s="152">
        <f>IF('Indicator Date hidden'!AF12="x","x",$AF$3-'Indicator Date hidden'!AF12)</f>
        <v>3</v>
      </c>
      <c r="AG12" s="250">
        <f>IF('Indicator Date hidden'!AG12="x","x",$AG$3-'Indicator Date hidden'!AG12)</f>
        <v>0</v>
      </c>
      <c r="AH12" s="152">
        <f>IF('Indicator Date hidden'!AH12="x","x",$AH$3-'Indicator Date hidden'!AH12)</f>
        <v>1</v>
      </c>
      <c r="AI12" s="152">
        <f>IF('Indicator Date hidden'!AI12="x","x",$AI$3-'Indicator Date hidden'!AI12)</f>
        <v>7</v>
      </c>
      <c r="AJ12" s="152">
        <f>IF('Indicator Date hidden'!AJ12="x","x",$AJ$3-'Indicator Date hidden'!AJ12)</f>
        <v>0</v>
      </c>
      <c r="AK12" s="152">
        <f>IF('Indicator Date hidden'!AK12="x","x",$AK$3-'Indicator Date hidden'!AK12)</f>
        <v>0</v>
      </c>
      <c r="AL12" s="152">
        <f>IF('Indicator Date hidden'!AL12="x","x",$AL$3-'Indicator Date hidden'!AL12)</f>
        <v>0</v>
      </c>
      <c r="AM12" s="152">
        <f>IF('Indicator Date hidden'!AM12="x","x",$AM$3-'Indicator Date hidden'!AM12)</f>
        <v>0</v>
      </c>
      <c r="AN12" s="152">
        <f>IF('Indicator Date hidden'!AN12="x","x",$AN$3-'Indicator Date hidden'!AN12)</f>
        <v>0</v>
      </c>
      <c r="AO12" s="152">
        <f>IF('Indicator Date hidden'!AO12="x","x",$AO$3-'Indicator Date hidden'!AO12)</f>
        <v>0</v>
      </c>
      <c r="AP12" s="152">
        <f>IF('Indicator Date hidden'!AP12="x","x",$AP$3-'Indicator Date hidden'!AP12)</f>
        <v>0</v>
      </c>
      <c r="AQ12" s="152">
        <f>IF('Indicator Date hidden'!AQ12="x","x",$AQ$3-'Indicator Date hidden'!AQ12)</f>
        <v>0</v>
      </c>
      <c r="AR12" s="152">
        <f>IF('Indicator Date hidden'!AR12="x","x",$AR$3-'Indicator Date hidden'!AR12)</f>
        <v>0</v>
      </c>
      <c r="AS12" s="152">
        <f>IF('Indicator Date hidden'!AS12="x","x",$AS$3-'Indicator Date hidden'!AS12)</f>
        <v>0</v>
      </c>
      <c r="AT12" s="152">
        <f>IF('Indicator Date hidden'!AT12="x","x",$AT$3-'Indicator Date hidden'!AT12)</f>
        <v>10</v>
      </c>
      <c r="AU12" s="152" t="str">
        <f>IF('Indicator Date hidden'!AU12="x","x",$AU$3-'Indicator Date hidden'!AU12)</f>
        <v>x</v>
      </c>
      <c r="AV12" s="152">
        <f>IF('Indicator Date hidden'!AV12="x","x",$AV$3-'Indicator Date hidden'!AV12)</f>
        <v>0</v>
      </c>
      <c r="AW12" s="152">
        <f>IF('Indicator Date hidden'!AW12="x","x",$AW$3-'Indicator Date hidden'!AW12)</f>
        <v>0</v>
      </c>
      <c r="AX12" s="152">
        <f>IF('Indicator Date hidden'!AX12="x","x",$AX$3-'Indicator Date hidden'!AX12)</f>
        <v>0</v>
      </c>
      <c r="AY12" s="152" t="str">
        <f>IF('Indicator Date hidden'!AY12="x","x",$AY$3-'Indicator Date hidden'!AY12)</f>
        <v>x</v>
      </c>
      <c r="AZ12" s="152">
        <f>IF('Indicator Date hidden'!AZ12="x","x",$AZ$3-'Indicator Date hidden'!AZ12)</f>
        <v>1</v>
      </c>
      <c r="BA12" s="152">
        <f>IF('Indicator Date hidden'!BA12="x","x",$BA$3-'Indicator Date hidden'!BA12)</f>
        <v>0</v>
      </c>
      <c r="BB12" s="152">
        <f>IF('Indicator Date hidden'!BB12="x","x",$BB$3-'Indicator Date hidden'!BB12)</f>
        <v>0</v>
      </c>
      <c r="BC12" s="152">
        <f>IF('Indicator Date hidden'!BC12="x","x",$BC$3-'Indicator Date hidden'!BC12)</f>
        <v>0</v>
      </c>
      <c r="BD12" s="152">
        <f>IF('Indicator Date hidden'!BD12="x","x",$BD$3-'Indicator Date hidden'!BD12)</f>
        <v>0</v>
      </c>
      <c r="BE12" s="152">
        <f>IF('Indicator Date hidden'!BE12="x","x",$BE$3-'Indicator Date hidden'!BE12)</f>
        <v>0</v>
      </c>
      <c r="BF12" s="152">
        <f>IF('Indicator Date hidden'!BF12="x","x",$BF$3-'Indicator Date hidden'!BF12)</f>
        <v>0</v>
      </c>
      <c r="BG12" s="152">
        <f>IF('Indicator Date hidden'!BG12="x","x",$BG$3-'Indicator Date hidden'!BG12)</f>
        <v>0</v>
      </c>
      <c r="BH12" s="152">
        <f>IF('Indicator Date hidden'!BH12="x","x",$BH$3-'Indicator Date hidden'!BH12)</f>
        <v>0</v>
      </c>
      <c r="BI12" s="152">
        <f>IF('Indicator Date hidden'!BI12="x","x",$BI$3-'Indicator Date hidden'!BI12)</f>
        <v>4</v>
      </c>
      <c r="BJ12" s="152">
        <f>IF('Indicator Date hidden'!BJ12="x","x",$BJ$3-'Indicator Date hidden'!BJ12)</f>
        <v>5</v>
      </c>
      <c r="BK12" s="152">
        <f>IF('Indicator Date hidden'!BK12="x","x",$BK$3-'Indicator Date hidden'!BK12)</f>
        <v>0</v>
      </c>
      <c r="BL12" s="152">
        <f>IF('Indicator Date hidden'!BL12="x","x",$BL$3-'Indicator Date hidden'!BL12)</f>
        <v>0</v>
      </c>
      <c r="BM12" s="152">
        <f>IF('Indicator Date hidden'!BM12="x","x",$BM$3-'Indicator Date hidden'!BM12)</f>
        <v>3</v>
      </c>
      <c r="BN12" s="152" t="str">
        <f>IF('Indicator Date hidden'!BN12="x","x",$BN$3-'Indicator Date hidden'!BN12)</f>
        <v>x</v>
      </c>
      <c r="BO12" s="152">
        <f>IF('Indicator Date hidden'!BO12="x","x",$BO$3-'Indicator Date hidden'!BO12)</f>
        <v>2</v>
      </c>
      <c r="BP12" s="152">
        <f>IF('Indicator Date hidden'!BP12="x","x",$BP$3-'Indicator Date hidden'!BP12)</f>
        <v>0</v>
      </c>
      <c r="BQ12" s="152">
        <f>IF('Indicator Date hidden'!BQ12="x","x",$BQ$3-'Indicator Date hidden'!BQ12)</f>
        <v>0</v>
      </c>
      <c r="BR12" s="152">
        <f>IF('Indicator Date hidden'!BR12="x","x",$BR$3-'Indicator Date hidden'!BR12)</f>
        <v>0</v>
      </c>
      <c r="BS12" s="152">
        <f>IF('Indicator Date hidden'!BS12="x","x",$BS$3-'Indicator Date hidden'!BS12)</f>
        <v>0</v>
      </c>
      <c r="BT12" s="152">
        <f>IF('Indicator Date hidden'!BT12="x","x",$BT$3-'Indicator Date hidden'!BT12)</f>
        <v>0</v>
      </c>
      <c r="BU12" s="152">
        <f>IF('Indicator Date hidden'!BU12="x","x",$BU$3-'Indicator Date hidden'!BU12)</f>
        <v>0</v>
      </c>
      <c r="BV12" s="152">
        <f>IF('Indicator Date hidden'!BV12="x","x",$BV$3-'Indicator Date hidden'!BV12)</f>
        <v>0</v>
      </c>
      <c r="BW12" s="152">
        <f>IF('Indicator Date hidden'!BW12="x","x",$BW$3-'Indicator Date hidden'!BW12)</f>
        <v>0</v>
      </c>
      <c r="BX12" s="152">
        <f>IF('Indicator Date hidden'!BX12="x","x",$BX$3-'Indicator Date hidden'!BX12)</f>
        <v>0</v>
      </c>
      <c r="BY12" s="152">
        <f>IF('Indicator Date hidden'!BY12="x","x",$BY$3-'Indicator Date hidden'!BY12)</f>
        <v>2</v>
      </c>
      <c r="BZ12" s="152">
        <f>IF('Indicator Date hidden'!BZ12="x","x",$BZ$3-'Indicator Date hidden'!BZ12)</f>
        <v>1</v>
      </c>
      <c r="CA12" s="152">
        <f>IF('Indicator Date hidden'!CA12="x","x",$CA$3-'Indicator Date hidden'!CA12)</f>
        <v>4</v>
      </c>
      <c r="CB12" s="152">
        <f>IF('Indicator Date hidden'!CB12="x","x",$CB$3-'Indicator Date hidden'!CB12)</f>
        <v>0</v>
      </c>
      <c r="CC12" s="152">
        <f>IF('Indicator Date hidden'!CC12="x","x",$CC$3-'Indicator Date hidden'!CC12)</f>
        <v>1</v>
      </c>
      <c r="CD12" s="152">
        <f>IF('Indicator Date hidden'!CD12="x","x",$CD$3-'Indicator Date hidden'!CD12)</f>
        <v>0</v>
      </c>
      <c r="CE12" s="152">
        <f>IF('Indicator Date hidden'!CE12="x","x",$CE$3-'Indicator Date hidden'!CE12)</f>
        <v>1</v>
      </c>
      <c r="CF12" s="152">
        <f>IF('Indicator Date hidden'!CF12="x","x",$CF$3-'Indicator Date hidden'!CF12)</f>
        <v>0</v>
      </c>
      <c r="CG12" s="152">
        <f>IF('Indicator Date hidden'!CG12="x","x",$CG$3-'Indicator Date hidden'!CG12)</f>
        <v>0</v>
      </c>
      <c r="CH12" s="153">
        <f t="shared" si="1"/>
        <v>54</v>
      </c>
      <c r="CI12" s="154">
        <f t="shared" si="2"/>
        <v>0.65853658536585369</v>
      </c>
      <c r="CJ12" s="153">
        <f t="shared" si="0"/>
        <v>17</v>
      </c>
      <c r="CK12" s="154">
        <f t="shared" si="4"/>
        <v>1.7136952938396557</v>
      </c>
      <c r="CL12" s="155">
        <f t="shared" si="3"/>
        <v>0</v>
      </c>
    </row>
    <row r="13" spans="1:90" x14ac:dyDescent="0.25">
      <c r="A13" s="3" t="str">
        <f>VLOOKUP(C13,Regiones!B$3:H$35,7,FALSE)</f>
        <v>Caribbean</v>
      </c>
      <c r="B13" s="99" t="s">
        <v>52</v>
      </c>
      <c r="C13" s="86" t="s">
        <v>51</v>
      </c>
      <c r="D13" s="152">
        <f>IF('Indicator Date hidden'!D13="x","x",$D$3-'Indicator Date hidden'!D13)</f>
        <v>0</v>
      </c>
      <c r="E13" s="152">
        <f>IF('Indicator Date hidden'!E13="x","x",$E$3-'Indicator Date hidden'!E13)</f>
        <v>0</v>
      </c>
      <c r="F13" s="152">
        <f>IF('Indicator Date hidden'!F13="x","x",$F$3-'Indicator Date hidden'!F13)</f>
        <v>0</v>
      </c>
      <c r="G13" s="152">
        <f>IF('Indicator Date hidden'!G13="x","x",$G$3-'Indicator Date hidden'!G13)</f>
        <v>0</v>
      </c>
      <c r="H13" s="152">
        <f>IF('Indicator Date hidden'!H13="x","x",$H$3-'Indicator Date hidden'!H13)</f>
        <v>0</v>
      </c>
      <c r="I13" s="152">
        <f>IF('Indicator Date hidden'!I13="x","x",$I$3-'Indicator Date hidden'!I13)</f>
        <v>0</v>
      </c>
      <c r="J13" s="152">
        <f>IF('Indicator Date hidden'!J13="x","x",$J$3-'Indicator Date hidden'!J13)</f>
        <v>0</v>
      </c>
      <c r="K13" s="152">
        <f>IF('Indicator Date hidden'!K13="x","x",$K$3-'Indicator Date hidden'!K13)</f>
        <v>0</v>
      </c>
      <c r="L13" s="152">
        <f>IF('Indicator Date hidden'!L13="x","x",$L$3-'Indicator Date hidden'!L13)</f>
        <v>0</v>
      </c>
      <c r="M13" s="152">
        <f>IF('Indicator Date hidden'!M13="x","x",$M$3-'Indicator Date hidden'!M13)</f>
        <v>0</v>
      </c>
      <c r="N13" s="152">
        <f>IF('Indicator Date hidden'!N13="x","x",$N$3-'Indicator Date hidden'!N13)</f>
        <v>0</v>
      </c>
      <c r="O13" s="152">
        <f>IF('Indicator Date hidden'!O13="x","x",$O$3-'Indicator Date hidden'!O13)</f>
        <v>0</v>
      </c>
      <c r="P13" s="152">
        <f>IF('Indicator Date hidden'!P13="x","x",$P$3-'Indicator Date hidden'!P13)</f>
        <v>2</v>
      </c>
      <c r="Q13" s="152">
        <f>IF('Indicator Date hidden'!Q13="x","x",$Q$3-'Indicator Date hidden'!Q13)</f>
        <v>0</v>
      </c>
      <c r="R13" s="152">
        <f>IF('Indicator Date hidden'!R13="x","x",$R$3-'Indicator Date hidden'!R13)</f>
        <v>0</v>
      </c>
      <c r="S13" s="152">
        <f>IF('Indicator Date hidden'!S13="x","x",$S$3-'Indicator Date hidden'!S13)</f>
        <v>0</v>
      </c>
      <c r="T13" s="152">
        <f>IF('Indicator Date hidden'!T13="x","x",$T$3-'Indicator Date hidden'!T13)</f>
        <v>0</v>
      </c>
      <c r="U13" s="152">
        <f>IF('Indicator Date hidden'!U13="x","x",$U$3-'Indicator Date hidden'!U13)</f>
        <v>3</v>
      </c>
      <c r="V13" s="152">
        <f>IF('Indicator Date hidden'!V13="x","x",$V$3-'Indicator Date hidden'!V13)</f>
        <v>3</v>
      </c>
      <c r="W13" s="152">
        <f>IF('Indicator Date hidden'!W13="x","x",$W$3-'Indicator Date hidden'!W13)</f>
        <v>0</v>
      </c>
      <c r="X13" s="152">
        <f>IF('Indicator Date hidden'!X13="x","x",$X$3-'Indicator Date hidden'!X13)</f>
        <v>0</v>
      </c>
      <c r="Y13" s="152" t="str">
        <f>IF('Indicator Date hidden'!Y13="x","x",$Y$3-'Indicator Date hidden'!Y13)</f>
        <v>x</v>
      </c>
      <c r="Z13" s="152" t="str">
        <f>IF('Indicator Date hidden'!Z13="x","x",$Z$3-'Indicator Date hidden'!Z13)</f>
        <v>x</v>
      </c>
      <c r="AA13" s="152">
        <f>IF('Indicator Date hidden'!AA13="x","x",$AA$3-'Indicator Date hidden'!AA13)</f>
        <v>7</v>
      </c>
      <c r="AB13" s="152" t="str">
        <f>IF('Indicator Date hidden'!AB13="x","x",$AB$3-'Indicator Date hidden'!AB13)</f>
        <v>x</v>
      </c>
      <c r="AC13" s="152">
        <f>IF('Indicator Date hidden'!AC13="x","x",$AC$3-'Indicator Date hidden'!AC13)</f>
        <v>0</v>
      </c>
      <c r="AD13" s="152" t="str">
        <f>IF('Indicator Date hidden'!AD13="x","x",$AD$3-'Indicator Date hidden'!AD13)</f>
        <v>x</v>
      </c>
      <c r="AE13" s="152">
        <f>IF('Indicator Date hidden'!AE13="x","x",$AE$3-'Indicator Date hidden'!AE13)</f>
        <v>0</v>
      </c>
      <c r="AF13" s="152" t="str">
        <f>IF('Indicator Date hidden'!AF13="x","x",$AF$3-'Indicator Date hidden'!AF13)</f>
        <v>x</v>
      </c>
      <c r="AG13" s="250" t="str">
        <f>IF('Indicator Date hidden'!AG13="x","x",$AG$3-'Indicator Date hidden'!AG13)</f>
        <v>x</v>
      </c>
      <c r="AH13" s="152">
        <f>IF('Indicator Date hidden'!AH13="x","x",$AH$3-'Indicator Date hidden'!AH13)</f>
        <v>1</v>
      </c>
      <c r="AI13" s="152" t="str">
        <f>IF('Indicator Date hidden'!AI13="x","x",$AI$3-'Indicator Date hidden'!AI13)</f>
        <v>x</v>
      </c>
      <c r="AJ13" s="152">
        <f>IF('Indicator Date hidden'!AJ13="x","x",$AJ$3-'Indicator Date hidden'!AJ13)</f>
        <v>0</v>
      </c>
      <c r="AK13" s="152">
        <f>IF('Indicator Date hidden'!AK13="x","x",$AK$3-'Indicator Date hidden'!AK13)</f>
        <v>0</v>
      </c>
      <c r="AL13" s="152">
        <f>IF('Indicator Date hidden'!AL13="x","x",$AL$3-'Indicator Date hidden'!AL13)</f>
        <v>0</v>
      </c>
      <c r="AM13" s="152" t="str">
        <f>IF('Indicator Date hidden'!AM13="x","x",$AM$3-'Indicator Date hidden'!AM13)</f>
        <v>x</v>
      </c>
      <c r="AN13" s="152">
        <f>IF('Indicator Date hidden'!AN13="x","x",$AN$3-'Indicator Date hidden'!AN13)</f>
        <v>0</v>
      </c>
      <c r="AO13" s="152">
        <f>IF('Indicator Date hidden'!AO13="x","x",$AO$3-'Indicator Date hidden'!AO13)</f>
        <v>0</v>
      </c>
      <c r="AP13" s="152">
        <f>IF('Indicator Date hidden'!AP13="x","x",$AP$3-'Indicator Date hidden'!AP13)</f>
        <v>0</v>
      </c>
      <c r="AQ13" s="152">
        <f>IF('Indicator Date hidden'!AQ13="x","x",$AQ$3-'Indicator Date hidden'!AQ13)</f>
        <v>0</v>
      </c>
      <c r="AR13" s="152">
        <f>IF('Indicator Date hidden'!AR13="x","x",$AR$3-'Indicator Date hidden'!AR13)</f>
        <v>0</v>
      </c>
      <c r="AS13" s="152" t="str">
        <f>IF('Indicator Date hidden'!AS13="x","x",$AS$3-'Indicator Date hidden'!AS13)</f>
        <v>x</v>
      </c>
      <c r="AT13" s="152">
        <f>IF('Indicator Date hidden'!AT13="x","x",$AT$3-'Indicator Date hidden'!AT13)</f>
        <v>5</v>
      </c>
      <c r="AU13" s="152" t="str">
        <f>IF('Indicator Date hidden'!AU13="x","x",$AU$3-'Indicator Date hidden'!AU13)</f>
        <v>x</v>
      </c>
      <c r="AV13" s="152">
        <f>IF('Indicator Date hidden'!AV13="x","x",$AV$3-'Indicator Date hidden'!AV13)</f>
        <v>0</v>
      </c>
      <c r="AW13" s="152">
        <f>IF('Indicator Date hidden'!AW13="x","x",$AW$3-'Indicator Date hidden'!AW13)</f>
        <v>0</v>
      </c>
      <c r="AX13" s="152">
        <f>IF('Indicator Date hidden'!AX13="x","x",$AX$3-'Indicator Date hidden'!AX13)</f>
        <v>0</v>
      </c>
      <c r="AY13" s="152" t="str">
        <f>IF('Indicator Date hidden'!AY13="x","x",$AY$3-'Indicator Date hidden'!AY13)</f>
        <v>x</v>
      </c>
      <c r="AZ13" s="152">
        <f>IF('Indicator Date hidden'!AZ13="x","x",$AZ$3-'Indicator Date hidden'!AZ13)</f>
        <v>1</v>
      </c>
      <c r="BA13" s="152">
        <f>IF('Indicator Date hidden'!BA13="x","x",$BA$3-'Indicator Date hidden'!BA13)</f>
        <v>0</v>
      </c>
      <c r="BB13" s="152" t="str">
        <f>IF('Indicator Date hidden'!BB13="x","x",$BB$3-'Indicator Date hidden'!BB13)</f>
        <v>x</v>
      </c>
      <c r="BC13" s="152" t="str">
        <f>IF('Indicator Date hidden'!BC13="x","x",$BC$3-'Indicator Date hidden'!BC13)</f>
        <v>x</v>
      </c>
      <c r="BD13" s="152">
        <f>IF('Indicator Date hidden'!BD13="x","x",$BD$3-'Indicator Date hidden'!BD13)</f>
        <v>0</v>
      </c>
      <c r="BE13" s="152">
        <f>IF('Indicator Date hidden'!BE13="x","x",$BE$3-'Indicator Date hidden'!BE13)</f>
        <v>0</v>
      </c>
      <c r="BF13" s="152" t="str">
        <f>IF('Indicator Date hidden'!BF13="x","x",$BF$3-'Indicator Date hidden'!BF13)</f>
        <v>x</v>
      </c>
      <c r="BG13" s="152">
        <f>IF('Indicator Date hidden'!BG13="x","x",$BG$3-'Indicator Date hidden'!BG13)</f>
        <v>0</v>
      </c>
      <c r="BH13" s="152" t="str">
        <f>IF('Indicator Date hidden'!BH13="x","x",$BH$3-'Indicator Date hidden'!BH13)</f>
        <v>x</v>
      </c>
      <c r="BI13" s="152">
        <f>IF('Indicator Date hidden'!BI13="x","x",$BI$3-'Indicator Date hidden'!BI13)</f>
        <v>0</v>
      </c>
      <c r="BJ13" s="152" t="str">
        <f>IF('Indicator Date hidden'!BJ13="x","x",$BJ$3-'Indicator Date hidden'!BJ13)</f>
        <v>x</v>
      </c>
      <c r="BK13" s="152">
        <f>IF('Indicator Date hidden'!BK13="x","x",$BK$3-'Indicator Date hidden'!BK13)</f>
        <v>0</v>
      </c>
      <c r="BL13" s="152" t="str">
        <f>IF('Indicator Date hidden'!BL13="x","x",$BL$3-'Indicator Date hidden'!BL13)</f>
        <v>x</v>
      </c>
      <c r="BM13" s="152" t="str">
        <f>IF('Indicator Date hidden'!BM13="x","x",$BM$3-'Indicator Date hidden'!BM13)</f>
        <v>x</v>
      </c>
      <c r="BN13" s="152" t="str">
        <f>IF('Indicator Date hidden'!BN13="x","x",$BN$3-'Indicator Date hidden'!BN13)</f>
        <v>x</v>
      </c>
      <c r="BO13" s="152">
        <f>IF('Indicator Date hidden'!BO13="x","x",$BO$3-'Indicator Date hidden'!BO13)</f>
        <v>0</v>
      </c>
      <c r="BP13" s="152" t="str">
        <f>IF('Indicator Date hidden'!BP13="x","x",$BP$3-'Indicator Date hidden'!BP13)</f>
        <v>x</v>
      </c>
      <c r="BQ13" s="152">
        <f>IF('Indicator Date hidden'!BQ13="x","x",$BQ$3-'Indicator Date hidden'!BQ13)</f>
        <v>0</v>
      </c>
      <c r="BR13" s="152">
        <f>IF('Indicator Date hidden'!BR13="x","x",$BR$3-'Indicator Date hidden'!BR13)</f>
        <v>0</v>
      </c>
      <c r="BS13" s="152">
        <f>IF('Indicator Date hidden'!BS13="x","x",$BS$3-'Indicator Date hidden'!BS13)</f>
        <v>0</v>
      </c>
      <c r="BT13" s="152">
        <f>IF('Indicator Date hidden'!BT13="x","x",$BT$3-'Indicator Date hidden'!BT13)</f>
        <v>0</v>
      </c>
      <c r="BU13" s="152">
        <f>IF('Indicator Date hidden'!BU13="x","x",$BU$3-'Indicator Date hidden'!BU13)</f>
        <v>8</v>
      </c>
      <c r="BV13" s="152">
        <f>IF('Indicator Date hidden'!BV13="x","x",$BV$3-'Indicator Date hidden'!BV13)</f>
        <v>0</v>
      </c>
      <c r="BW13" s="152">
        <f>IF('Indicator Date hidden'!BW13="x","x",$BW$3-'Indicator Date hidden'!BW13)</f>
        <v>0</v>
      </c>
      <c r="BX13" s="152">
        <f>IF('Indicator Date hidden'!BX13="x","x",$BX$3-'Indicator Date hidden'!BX13)</f>
        <v>0</v>
      </c>
      <c r="BY13" s="152">
        <f>IF('Indicator Date hidden'!BY13="x","x",$BY$3-'Indicator Date hidden'!BY13)</f>
        <v>1</v>
      </c>
      <c r="BZ13" s="152">
        <f>IF('Indicator Date hidden'!BZ13="x","x",$BZ$3-'Indicator Date hidden'!BZ13)</f>
        <v>1</v>
      </c>
      <c r="CA13" s="152" t="str">
        <f>IF('Indicator Date hidden'!CA13="x","x",$CA$3-'Indicator Date hidden'!CA13)</f>
        <v>x</v>
      </c>
      <c r="CB13" s="152">
        <f>IF('Indicator Date hidden'!CB13="x","x",$CB$3-'Indicator Date hidden'!CB13)</f>
        <v>0</v>
      </c>
      <c r="CC13" s="152">
        <f>IF('Indicator Date hidden'!CC13="x","x",$CC$3-'Indicator Date hidden'!CC13)</f>
        <v>1</v>
      </c>
      <c r="CD13" s="152">
        <f>IF('Indicator Date hidden'!CD13="x","x",$CD$3-'Indicator Date hidden'!CD13)</f>
        <v>0</v>
      </c>
      <c r="CE13" s="152">
        <f>IF('Indicator Date hidden'!CE13="x","x",$CE$3-'Indicator Date hidden'!CE13)</f>
        <v>1</v>
      </c>
      <c r="CF13" s="152">
        <f>IF('Indicator Date hidden'!CF13="x","x",$CF$3-'Indicator Date hidden'!CF13)</f>
        <v>0</v>
      </c>
      <c r="CG13" s="152">
        <f>IF('Indicator Date hidden'!CG13="x","x",$CG$3-'Indicator Date hidden'!CG13)</f>
        <v>0</v>
      </c>
      <c r="CH13" s="153">
        <f t="shared" si="1"/>
        <v>34</v>
      </c>
      <c r="CI13" s="154">
        <f t="shared" si="2"/>
        <v>0.41463414634146339</v>
      </c>
      <c r="CJ13" s="153">
        <f t="shared" si="0"/>
        <v>12</v>
      </c>
      <c r="CK13" s="154">
        <f t="shared" si="4"/>
        <v>1.5526243268920097</v>
      </c>
      <c r="CL13" s="155">
        <f t="shared" si="3"/>
        <v>0</v>
      </c>
    </row>
    <row r="14" spans="1:90" x14ac:dyDescent="0.25">
      <c r="A14" s="3" t="str">
        <f>VLOOKUP(C14,Regiones!B$3:H$35,7,FALSE)</f>
        <v>Caribbean</v>
      </c>
      <c r="B14" s="99" t="s">
        <v>54</v>
      </c>
      <c r="C14" s="86" t="s">
        <v>53</v>
      </c>
      <c r="D14" s="152">
        <f>IF('Indicator Date hidden'!D14="x","x",$D$3-'Indicator Date hidden'!D14)</f>
        <v>0</v>
      </c>
      <c r="E14" s="152">
        <f>IF('Indicator Date hidden'!E14="x","x",$E$3-'Indicator Date hidden'!E14)</f>
        <v>0</v>
      </c>
      <c r="F14" s="152">
        <f>IF('Indicator Date hidden'!F14="x","x",$F$3-'Indicator Date hidden'!F14)</f>
        <v>0</v>
      </c>
      <c r="G14" s="152">
        <f>IF('Indicator Date hidden'!G14="x","x",$G$3-'Indicator Date hidden'!G14)</f>
        <v>0</v>
      </c>
      <c r="H14" s="152">
        <f>IF('Indicator Date hidden'!H14="x","x",$H$3-'Indicator Date hidden'!H14)</f>
        <v>0</v>
      </c>
      <c r="I14" s="152">
        <f>IF('Indicator Date hidden'!I14="x","x",$I$3-'Indicator Date hidden'!I14)</f>
        <v>0</v>
      </c>
      <c r="J14" s="152">
        <f>IF('Indicator Date hidden'!J14="x","x",$J$3-'Indicator Date hidden'!J14)</f>
        <v>0</v>
      </c>
      <c r="K14" s="152">
        <f>IF('Indicator Date hidden'!K14="x","x",$K$3-'Indicator Date hidden'!K14)</f>
        <v>0</v>
      </c>
      <c r="L14" s="152">
        <f>IF('Indicator Date hidden'!L14="x","x",$L$3-'Indicator Date hidden'!L14)</f>
        <v>0</v>
      </c>
      <c r="M14" s="152">
        <f>IF('Indicator Date hidden'!M14="x","x",$M$3-'Indicator Date hidden'!M14)</f>
        <v>0</v>
      </c>
      <c r="N14" s="152">
        <f>IF('Indicator Date hidden'!N14="x","x",$N$3-'Indicator Date hidden'!N14)</f>
        <v>0</v>
      </c>
      <c r="O14" s="152">
        <f>IF('Indicator Date hidden'!O14="x","x",$O$3-'Indicator Date hidden'!O14)</f>
        <v>0</v>
      </c>
      <c r="P14" s="152" t="str">
        <f>IF('Indicator Date hidden'!P14="x","x",$P$3-'Indicator Date hidden'!P14)</f>
        <v>x</v>
      </c>
      <c r="Q14" s="152">
        <f>IF('Indicator Date hidden'!Q14="x","x",$Q$3-'Indicator Date hidden'!Q14)</f>
        <v>0</v>
      </c>
      <c r="R14" s="152">
        <f>IF('Indicator Date hidden'!R14="x","x",$R$3-'Indicator Date hidden'!R14)</f>
        <v>0</v>
      </c>
      <c r="S14" s="152">
        <f>IF('Indicator Date hidden'!S14="x","x",$S$3-'Indicator Date hidden'!S14)</f>
        <v>0</v>
      </c>
      <c r="T14" s="152">
        <f>IF('Indicator Date hidden'!T14="x","x",$T$3-'Indicator Date hidden'!T14)</f>
        <v>0</v>
      </c>
      <c r="U14" s="152">
        <f>IF('Indicator Date hidden'!U14="x","x",$U$3-'Indicator Date hidden'!U14)</f>
        <v>3</v>
      </c>
      <c r="V14" s="152">
        <f>IF('Indicator Date hidden'!V14="x","x",$V$3-'Indicator Date hidden'!V14)</f>
        <v>3</v>
      </c>
      <c r="W14" s="152">
        <f>IF('Indicator Date hidden'!W14="x","x",$W$3-'Indicator Date hidden'!W14)</f>
        <v>0</v>
      </c>
      <c r="X14" s="152">
        <f>IF('Indicator Date hidden'!X14="x","x",$X$3-'Indicator Date hidden'!X14)</f>
        <v>0</v>
      </c>
      <c r="Y14" s="152">
        <f>IF('Indicator Date hidden'!Y14="x","x",$Y$3-'Indicator Date hidden'!Y14)</f>
        <v>3</v>
      </c>
      <c r="Z14" s="152">
        <f>IF('Indicator Date hidden'!Z14="x","x",$Z$3-'Indicator Date hidden'!Z14)</f>
        <v>3</v>
      </c>
      <c r="AA14" s="152">
        <f>IF('Indicator Date hidden'!AA14="x","x",$AA$3-'Indicator Date hidden'!AA14)</f>
        <v>10</v>
      </c>
      <c r="AB14" s="152">
        <f>IF('Indicator Date hidden'!AB14="x","x",$AB$3-'Indicator Date hidden'!AB14)</f>
        <v>0</v>
      </c>
      <c r="AC14" s="152">
        <f>IF('Indicator Date hidden'!AC14="x","x",$AC$3-'Indicator Date hidden'!AC14)</f>
        <v>0</v>
      </c>
      <c r="AD14" s="152" t="str">
        <f>IF('Indicator Date hidden'!AD14="x","x",$AD$3-'Indicator Date hidden'!AD14)</f>
        <v>x</v>
      </c>
      <c r="AE14" s="152">
        <f>IF('Indicator Date hidden'!AE14="x","x",$AE$3-'Indicator Date hidden'!AE14)</f>
        <v>0</v>
      </c>
      <c r="AF14" s="152">
        <f>IF('Indicator Date hidden'!AF14="x","x",$AF$3-'Indicator Date hidden'!AF14)</f>
        <v>3</v>
      </c>
      <c r="AG14" s="250">
        <f>IF('Indicator Date hidden'!AG14="x","x",$AG$3-'Indicator Date hidden'!AG14)</f>
        <v>0</v>
      </c>
      <c r="AH14" s="152">
        <f>IF('Indicator Date hidden'!AH14="x","x",$AH$3-'Indicator Date hidden'!AH14)</f>
        <v>1</v>
      </c>
      <c r="AI14" s="152">
        <f>IF('Indicator Date hidden'!AI14="x","x",$AI$3-'Indicator Date hidden'!AI14)</f>
        <v>3</v>
      </c>
      <c r="AJ14" s="152">
        <f>IF('Indicator Date hidden'!AJ14="x","x",$AJ$3-'Indicator Date hidden'!AJ14)</f>
        <v>0</v>
      </c>
      <c r="AK14" s="152">
        <f>IF('Indicator Date hidden'!AK14="x","x",$AK$3-'Indicator Date hidden'!AK14)</f>
        <v>0</v>
      </c>
      <c r="AL14" s="152">
        <f>IF('Indicator Date hidden'!AL14="x","x",$AL$3-'Indicator Date hidden'!AL14)</f>
        <v>0</v>
      </c>
      <c r="AM14" s="152" t="str">
        <f>IF('Indicator Date hidden'!AM14="x","x",$AM$3-'Indicator Date hidden'!AM14)</f>
        <v>x</v>
      </c>
      <c r="AN14" s="152">
        <f>IF('Indicator Date hidden'!AN14="x","x",$AN$3-'Indicator Date hidden'!AN14)</f>
        <v>0</v>
      </c>
      <c r="AO14" s="152">
        <f>IF('Indicator Date hidden'!AO14="x","x",$AO$3-'Indicator Date hidden'!AO14)</f>
        <v>0</v>
      </c>
      <c r="AP14" s="152">
        <f>IF('Indicator Date hidden'!AP14="x","x",$AP$3-'Indicator Date hidden'!AP14)</f>
        <v>0</v>
      </c>
      <c r="AQ14" s="152">
        <f>IF('Indicator Date hidden'!AQ14="x","x",$AQ$3-'Indicator Date hidden'!AQ14)</f>
        <v>0</v>
      </c>
      <c r="AR14" s="152">
        <f>IF('Indicator Date hidden'!AR14="x","x",$AR$3-'Indicator Date hidden'!AR14)</f>
        <v>0</v>
      </c>
      <c r="AS14" s="152">
        <f>IF('Indicator Date hidden'!AS14="x","x",$AS$3-'Indicator Date hidden'!AS14)</f>
        <v>0</v>
      </c>
      <c r="AT14" s="152">
        <f>IF('Indicator Date hidden'!AT14="x","x",$AT$3-'Indicator Date hidden'!AT14)</f>
        <v>9</v>
      </c>
      <c r="AU14" s="152" t="str">
        <f>IF('Indicator Date hidden'!AU14="x","x",$AU$3-'Indicator Date hidden'!AU14)</f>
        <v>x</v>
      </c>
      <c r="AV14" s="152">
        <f>IF('Indicator Date hidden'!AV14="x","x",$AV$3-'Indicator Date hidden'!AV14)</f>
        <v>0</v>
      </c>
      <c r="AW14" s="152">
        <f>IF('Indicator Date hidden'!AW14="x","x",$AW$3-'Indicator Date hidden'!AW14)</f>
        <v>0</v>
      </c>
      <c r="AX14" s="152">
        <f>IF('Indicator Date hidden'!AX14="x","x",$AX$3-'Indicator Date hidden'!AX14)</f>
        <v>0</v>
      </c>
      <c r="AY14" s="152" t="str">
        <f>IF('Indicator Date hidden'!AY14="x","x",$AY$3-'Indicator Date hidden'!AY14)</f>
        <v>x</v>
      </c>
      <c r="AZ14" s="152">
        <f>IF('Indicator Date hidden'!AZ14="x","x",$AZ$3-'Indicator Date hidden'!AZ14)</f>
        <v>1</v>
      </c>
      <c r="BA14" s="152">
        <f>IF('Indicator Date hidden'!BA14="x","x",$BA$3-'Indicator Date hidden'!BA14)</f>
        <v>0</v>
      </c>
      <c r="BB14" s="152">
        <f>IF('Indicator Date hidden'!BB14="x","x",$BB$3-'Indicator Date hidden'!BB14)</f>
        <v>0</v>
      </c>
      <c r="BC14" s="152">
        <f>IF('Indicator Date hidden'!BC14="x","x",$BC$3-'Indicator Date hidden'!BC14)</f>
        <v>0</v>
      </c>
      <c r="BD14" s="152">
        <f>IF('Indicator Date hidden'!BD14="x","x",$BD$3-'Indicator Date hidden'!BD14)</f>
        <v>0</v>
      </c>
      <c r="BE14" s="152">
        <f>IF('Indicator Date hidden'!BE14="x","x",$BE$3-'Indicator Date hidden'!BE14)</f>
        <v>0</v>
      </c>
      <c r="BF14" s="152">
        <f>IF('Indicator Date hidden'!BF14="x","x",$BF$3-'Indicator Date hidden'!BF14)</f>
        <v>0</v>
      </c>
      <c r="BG14" s="152">
        <f>IF('Indicator Date hidden'!BG14="x","x",$BG$3-'Indicator Date hidden'!BG14)</f>
        <v>0</v>
      </c>
      <c r="BH14" s="152">
        <f>IF('Indicator Date hidden'!BH14="x","x",$BH$3-'Indicator Date hidden'!BH14)</f>
        <v>0</v>
      </c>
      <c r="BI14" s="152">
        <f>IF('Indicator Date hidden'!BI14="x","x",$BI$3-'Indicator Date hidden'!BI14)</f>
        <v>6</v>
      </c>
      <c r="BJ14" s="152" t="str">
        <f>IF('Indicator Date hidden'!BJ14="x","x",$BJ$3-'Indicator Date hidden'!BJ14)</f>
        <v>x</v>
      </c>
      <c r="BK14" s="152">
        <f>IF('Indicator Date hidden'!BK14="x","x",$BK$3-'Indicator Date hidden'!BK14)</f>
        <v>0</v>
      </c>
      <c r="BL14" s="152">
        <f>IF('Indicator Date hidden'!BL14="x","x",$BL$3-'Indicator Date hidden'!BL14)</f>
        <v>0</v>
      </c>
      <c r="BM14" s="152" t="str">
        <f>IF('Indicator Date hidden'!BM14="x","x",$BM$3-'Indicator Date hidden'!BM14)</f>
        <v>x</v>
      </c>
      <c r="BN14" s="152" t="str">
        <f>IF('Indicator Date hidden'!BN14="x","x",$BN$3-'Indicator Date hidden'!BN14)</f>
        <v>x</v>
      </c>
      <c r="BO14" s="152">
        <f>IF('Indicator Date hidden'!BO14="x","x",$BO$3-'Indicator Date hidden'!BO14)</f>
        <v>0</v>
      </c>
      <c r="BP14" s="152" t="str">
        <f>IF('Indicator Date hidden'!BP14="x","x",$BP$3-'Indicator Date hidden'!BP14)</f>
        <v>x</v>
      </c>
      <c r="BQ14" s="152">
        <f>IF('Indicator Date hidden'!BQ14="x","x",$BQ$3-'Indicator Date hidden'!BQ14)</f>
        <v>0</v>
      </c>
      <c r="BR14" s="152">
        <f>IF('Indicator Date hidden'!BR14="x","x",$BR$3-'Indicator Date hidden'!BR14)</f>
        <v>0</v>
      </c>
      <c r="BS14" s="152">
        <f>IF('Indicator Date hidden'!BS14="x","x",$BS$3-'Indicator Date hidden'!BS14)</f>
        <v>0</v>
      </c>
      <c r="BT14" s="152">
        <f>IF('Indicator Date hidden'!BT14="x","x",$BT$3-'Indicator Date hidden'!BT14)</f>
        <v>0</v>
      </c>
      <c r="BU14" s="152">
        <f>IF('Indicator Date hidden'!BU14="x","x",$BU$3-'Indicator Date hidden'!BU14)</f>
        <v>0</v>
      </c>
      <c r="BV14" s="152">
        <f>IF('Indicator Date hidden'!BV14="x","x",$BV$3-'Indicator Date hidden'!BV14)</f>
        <v>0</v>
      </c>
      <c r="BW14" s="152">
        <f>IF('Indicator Date hidden'!BW14="x","x",$BW$3-'Indicator Date hidden'!BW14)</f>
        <v>0</v>
      </c>
      <c r="BX14" s="152">
        <f>IF('Indicator Date hidden'!BX14="x","x",$BX$3-'Indicator Date hidden'!BX14)</f>
        <v>0</v>
      </c>
      <c r="BY14" s="152">
        <f>IF('Indicator Date hidden'!BY14="x","x",$BY$3-'Indicator Date hidden'!BY14)</f>
        <v>2</v>
      </c>
      <c r="BZ14" s="152">
        <f>IF('Indicator Date hidden'!BZ14="x","x",$BZ$3-'Indicator Date hidden'!BZ14)</f>
        <v>2</v>
      </c>
      <c r="CA14" s="152">
        <f>IF('Indicator Date hidden'!CA14="x","x",$CA$3-'Indicator Date hidden'!CA14)</f>
        <v>2</v>
      </c>
      <c r="CB14" s="152">
        <f>IF('Indicator Date hidden'!CB14="x","x",$CB$3-'Indicator Date hidden'!CB14)</f>
        <v>0</v>
      </c>
      <c r="CC14" s="152">
        <f>IF('Indicator Date hidden'!CC14="x","x",$CC$3-'Indicator Date hidden'!CC14)</f>
        <v>1</v>
      </c>
      <c r="CD14" s="152">
        <f>IF('Indicator Date hidden'!CD14="x","x",$CD$3-'Indicator Date hidden'!CD14)</f>
        <v>0</v>
      </c>
      <c r="CE14" s="152">
        <f>IF('Indicator Date hidden'!CE14="x","x",$CE$3-'Indicator Date hidden'!CE14)</f>
        <v>1</v>
      </c>
      <c r="CF14" s="152">
        <f>IF('Indicator Date hidden'!CF14="x","x",$CF$3-'Indicator Date hidden'!CF14)</f>
        <v>0</v>
      </c>
      <c r="CG14" s="152">
        <f>IF('Indicator Date hidden'!CG14="x","x",$CG$3-'Indicator Date hidden'!CG14)</f>
        <v>0</v>
      </c>
      <c r="CH14" s="153">
        <f t="shared" si="1"/>
        <v>53</v>
      </c>
      <c r="CI14" s="154">
        <f t="shared" si="2"/>
        <v>0.64634146341463417</v>
      </c>
      <c r="CJ14" s="153">
        <f t="shared" si="0"/>
        <v>16</v>
      </c>
      <c r="CK14" s="154">
        <f t="shared" si="4"/>
        <v>1.8450992026832977</v>
      </c>
      <c r="CL14" s="155">
        <f t="shared" si="3"/>
        <v>0</v>
      </c>
    </row>
    <row r="15" spans="1:90" x14ac:dyDescent="0.25">
      <c r="A15" s="3" t="str">
        <f>VLOOKUP(C15,Regiones!B$3:H$35,7,FALSE)</f>
        <v>Caribbean</v>
      </c>
      <c r="B15" s="99" t="s">
        <v>56</v>
      </c>
      <c r="C15" s="86" t="s">
        <v>55</v>
      </c>
      <c r="D15" s="152">
        <f>IF('Indicator Date hidden'!D15="x","x",$D$3-'Indicator Date hidden'!D15)</f>
        <v>0</v>
      </c>
      <c r="E15" s="152">
        <f>IF('Indicator Date hidden'!E15="x","x",$E$3-'Indicator Date hidden'!E15)</f>
        <v>0</v>
      </c>
      <c r="F15" s="152">
        <f>IF('Indicator Date hidden'!F15="x","x",$F$3-'Indicator Date hidden'!F15)</f>
        <v>0</v>
      </c>
      <c r="G15" s="152">
        <f>IF('Indicator Date hidden'!G15="x","x",$G$3-'Indicator Date hidden'!G15)</f>
        <v>0</v>
      </c>
      <c r="H15" s="152">
        <f>IF('Indicator Date hidden'!H15="x","x",$H$3-'Indicator Date hidden'!H15)</f>
        <v>0</v>
      </c>
      <c r="I15" s="152">
        <f>IF('Indicator Date hidden'!I15="x","x",$I$3-'Indicator Date hidden'!I15)</f>
        <v>0</v>
      </c>
      <c r="J15" s="152">
        <f>IF('Indicator Date hidden'!J15="x","x",$J$3-'Indicator Date hidden'!J15)</f>
        <v>0</v>
      </c>
      <c r="K15" s="152">
        <f>IF('Indicator Date hidden'!K15="x","x",$K$3-'Indicator Date hidden'!K15)</f>
        <v>0</v>
      </c>
      <c r="L15" s="152">
        <f>IF('Indicator Date hidden'!L15="x","x",$L$3-'Indicator Date hidden'!L15)</f>
        <v>0</v>
      </c>
      <c r="M15" s="152">
        <f>IF('Indicator Date hidden'!M15="x","x",$M$3-'Indicator Date hidden'!M15)</f>
        <v>0</v>
      </c>
      <c r="N15" s="152">
        <f>IF('Indicator Date hidden'!N15="x","x",$N$3-'Indicator Date hidden'!N15)</f>
        <v>0</v>
      </c>
      <c r="O15" s="152">
        <f>IF('Indicator Date hidden'!O15="x","x",$O$3-'Indicator Date hidden'!O15)</f>
        <v>0</v>
      </c>
      <c r="P15" s="152">
        <f>IF('Indicator Date hidden'!P15="x","x",$P$3-'Indicator Date hidden'!P15)</f>
        <v>1</v>
      </c>
      <c r="Q15" s="152">
        <f>IF('Indicator Date hidden'!Q15="x","x",$Q$3-'Indicator Date hidden'!Q15)</f>
        <v>0</v>
      </c>
      <c r="R15" s="152">
        <f>IF('Indicator Date hidden'!R15="x","x",$R$3-'Indicator Date hidden'!R15)</f>
        <v>0</v>
      </c>
      <c r="S15" s="152">
        <f>IF('Indicator Date hidden'!S15="x","x",$S$3-'Indicator Date hidden'!S15)</f>
        <v>0</v>
      </c>
      <c r="T15" s="152">
        <f>IF('Indicator Date hidden'!T15="x","x",$T$3-'Indicator Date hidden'!T15)</f>
        <v>0</v>
      </c>
      <c r="U15" s="152">
        <f>IF('Indicator Date hidden'!U15="x","x",$U$3-'Indicator Date hidden'!U15)</f>
        <v>3</v>
      </c>
      <c r="V15" s="152">
        <f>IF('Indicator Date hidden'!V15="x","x",$V$3-'Indicator Date hidden'!V15)</f>
        <v>3</v>
      </c>
      <c r="W15" s="152">
        <f>IF('Indicator Date hidden'!W15="x","x",$W$3-'Indicator Date hidden'!W15)</f>
        <v>0</v>
      </c>
      <c r="X15" s="152">
        <f>IF('Indicator Date hidden'!X15="x","x",$X$3-'Indicator Date hidden'!X15)</f>
        <v>0</v>
      </c>
      <c r="Y15" s="152" t="str">
        <f>IF('Indicator Date hidden'!Y15="x","x",$Y$3-'Indicator Date hidden'!Y15)</f>
        <v>x</v>
      </c>
      <c r="Z15" s="152" t="str">
        <f>IF('Indicator Date hidden'!Z15="x","x",$Z$3-'Indicator Date hidden'!Z15)</f>
        <v>x</v>
      </c>
      <c r="AA15" s="152">
        <f>IF('Indicator Date hidden'!AA15="x","x",$AA$3-'Indicator Date hidden'!AA15)</f>
        <v>8</v>
      </c>
      <c r="AB15" s="152">
        <f>IF('Indicator Date hidden'!AB15="x","x",$AB$3-'Indicator Date hidden'!AB15)</f>
        <v>0</v>
      </c>
      <c r="AC15" s="152">
        <f>IF('Indicator Date hidden'!AC15="x","x",$AC$3-'Indicator Date hidden'!AC15)</f>
        <v>0</v>
      </c>
      <c r="AD15" s="152" t="str">
        <f>IF('Indicator Date hidden'!AD15="x","x",$AD$3-'Indicator Date hidden'!AD15)</f>
        <v>x</v>
      </c>
      <c r="AE15" s="152">
        <f>IF('Indicator Date hidden'!AE15="x","x",$AE$3-'Indicator Date hidden'!AE15)</f>
        <v>0</v>
      </c>
      <c r="AF15" s="152" t="str">
        <f>IF('Indicator Date hidden'!AF15="x","x",$AF$3-'Indicator Date hidden'!AF15)</f>
        <v>x</v>
      </c>
      <c r="AG15" s="250">
        <f>IF('Indicator Date hidden'!AG15="x","x",$AG$3-'Indicator Date hidden'!AG15)</f>
        <v>0</v>
      </c>
      <c r="AH15" s="152">
        <f>IF('Indicator Date hidden'!AH15="x","x",$AH$3-'Indicator Date hidden'!AH15)</f>
        <v>1</v>
      </c>
      <c r="AI15" s="152">
        <f>IF('Indicator Date hidden'!AI15="x","x",$AI$3-'Indicator Date hidden'!AI15)</f>
        <v>3</v>
      </c>
      <c r="AJ15" s="152">
        <f>IF('Indicator Date hidden'!AJ15="x","x",$AJ$3-'Indicator Date hidden'!AJ15)</f>
        <v>0</v>
      </c>
      <c r="AK15" s="152">
        <f>IF('Indicator Date hidden'!AK15="x","x",$AK$3-'Indicator Date hidden'!AK15)</f>
        <v>0</v>
      </c>
      <c r="AL15" s="152">
        <f>IF('Indicator Date hidden'!AL15="x","x",$AL$3-'Indicator Date hidden'!AL15)</f>
        <v>0</v>
      </c>
      <c r="AM15" s="152" t="str">
        <f>IF('Indicator Date hidden'!AM15="x","x",$AM$3-'Indicator Date hidden'!AM15)</f>
        <v>x</v>
      </c>
      <c r="AN15" s="152">
        <f>IF('Indicator Date hidden'!AN15="x","x",$AN$3-'Indicator Date hidden'!AN15)</f>
        <v>0</v>
      </c>
      <c r="AO15" s="152">
        <f>IF('Indicator Date hidden'!AO15="x","x",$AO$3-'Indicator Date hidden'!AO15)</f>
        <v>0</v>
      </c>
      <c r="AP15" s="152">
        <f>IF('Indicator Date hidden'!AP15="x","x",$AP$3-'Indicator Date hidden'!AP15)</f>
        <v>0</v>
      </c>
      <c r="AQ15" s="152">
        <f>IF('Indicator Date hidden'!AQ15="x","x",$AQ$3-'Indicator Date hidden'!AQ15)</f>
        <v>0</v>
      </c>
      <c r="AR15" s="152">
        <f>IF('Indicator Date hidden'!AR15="x","x",$AR$3-'Indicator Date hidden'!AR15)</f>
        <v>0</v>
      </c>
      <c r="AS15" s="152" t="str">
        <f>IF('Indicator Date hidden'!AS15="x","x",$AS$3-'Indicator Date hidden'!AS15)</f>
        <v>x</v>
      </c>
      <c r="AT15" s="152">
        <f>IF('Indicator Date hidden'!AT15="x","x",$AT$3-'Indicator Date hidden'!AT15)</f>
        <v>6</v>
      </c>
      <c r="AU15" s="152" t="str">
        <f>IF('Indicator Date hidden'!AU15="x","x",$AU$3-'Indicator Date hidden'!AU15)</f>
        <v>x</v>
      </c>
      <c r="AV15" s="152">
        <f>IF('Indicator Date hidden'!AV15="x","x",$AV$3-'Indicator Date hidden'!AV15)</f>
        <v>0</v>
      </c>
      <c r="AW15" s="152">
        <f>IF('Indicator Date hidden'!AW15="x","x",$AW$3-'Indicator Date hidden'!AW15)</f>
        <v>0</v>
      </c>
      <c r="AX15" s="152">
        <f>IF('Indicator Date hidden'!AX15="x","x",$AX$3-'Indicator Date hidden'!AX15)</f>
        <v>0</v>
      </c>
      <c r="AY15" s="152" t="str">
        <f>IF('Indicator Date hidden'!AY15="x","x",$AY$3-'Indicator Date hidden'!AY15)</f>
        <v>x</v>
      </c>
      <c r="AZ15" s="152">
        <f>IF('Indicator Date hidden'!AZ15="x","x",$AZ$3-'Indicator Date hidden'!AZ15)</f>
        <v>1</v>
      </c>
      <c r="BA15" s="152">
        <f>IF('Indicator Date hidden'!BA15="x","x",$BA$3-'Indicator Date hidden'!BA15)</f>
        <v>0</v>
      </c>
      <c r="BB15" s="152">
        <f>IF('Indicator Date hidden'!BB15="x","x",$BB$3-'Indicator Date hidden'!BB15)</f>
        <v>0</v>
      </c>
      <c r="BC15" s="152">
        <f>IF('Indicator Date hidden'!BC15="x","x",$BC$3-'Indicator Date hidden'!BC15)</f>
        <v>0</v>
      </c>
      <c r="BD15" s="152">
        <f>IF('Indicator Date hidden'!BD15="x","x",$BD$3-'Indicator Date hidden'!BD15)</f>
        <v>0</v>
      </c>
      <c r="BE15" s="152">
        <f>IF('Indicator Date hidden'!BE15="x","x",$BE$3-'Indicator Date hidden'!BE15)</f>
        <v>0</v>
      </c>
      <c r="BF15" s="152">
        <f>IF('Indicator Date hidden'!BF15="x","x",$BF$3-'Indicator Date hidden'!BF15)</f>
        <v>0</v>
      </c>
      <c r="BG15" s="152">
        <f>IF('Indicator Date hidden'!BG15="x","x",$BG$3-'Indicator Date hidden'!BG15)</f>
        <v>0</v>
      </c>
      <c r="BH15" s="152">
        <f>IF('Indicator Date hidden'!BH15="x","x",$BH$3-'Indicator Date hidden'!BH15)</f>
        <v>0</v>
      </c>
      <c r="BI15" s="152" t="str">
        <f>IF('Indicator Date hidden'!BI15="x","x",$BI$3-'Indicator Date hidden'!BI15)</f>
        <v>x</v>
      </c>
      <c r="BJ15" s="152" t="str">
        <f>IF('Indicator Date hidden'!BJ15="x","x",$BJ$3-'Indicator Date hidden'!BJ15)</f>
        <v>x</v>
      </c>
      <c r="BK15" s="152">
        <f>IF('Indicator Date hidden'!BK15="x","x",$BK$3-'Indicator Date hidden'!BK15)</f>
        <v>0</v>
      </c>
      <c r="BL15" s="152">
        <f>IF('Indicator Date hidden'!BL15="x","x",$BL$3-'Indicator Date hidden'!BL15)</f>
        <v>0</v>
      </c>
      <c r="BM15" s="152" t="str">
        <f>IF('Indicator Date hidden'!BM15="x","x",$BM$3-'Indicator Date hidden'!BM15)</f>
        <v>x</v>
      </c>
      <c r="BN15" s="152" t="str">
        <f>IF('Indicator Date hidden'!BN15="x","x",$BN$3-'Indicator Date hidden'!BN15)</f>
        <v>x</v>
      </c>
      <c r="BO15" s="152">
        <f>IF('Indicator Date hidden'!BO15="x","x",$BO$3-'Indicator Date hidden'!BO15)</f>
        <v>0</v>
      </c>
      <c r="BP15" s="152" t="str">
        <f>IF('Indicator Date hidden'!BP15="x","x",$BP$3-'Indicator Date hidden'!BP15)</f>
        <v>x</v>
      </c>
      <c r="BQ15" s="152">
        <f>IF('Indicator Date hidden'!BQ15="x","x",$BQ$3-'Indicator Date hidden'!BQ15)</f>
        <v>0</v>
      </c>
      <c r="BR15" s="152">
        <f>IF('Indicator Date hidden'!BR15="x","x",$BR$3-'Indicator Date hidden'!BR15)</f>
        <v>0</v>
      </c>
      <c r="BS15" s="152">
        <f>IF('Indicator Date hidden'!BS15="x","x",$BS$3-'Indicator Date hidden'!BS15)</f>
        <v>0</v>
      </c>
      <c r="BT15" s="152">
        <f>IF('Indicator Date hidden'!BT15="x","x",$BT$3-'Indicator Date hidden'!BT15)</f>
        <v>0</v>
      </c>
      <c r="BU15" s="152">
        <f>IF('Indicator Date hidden'!BU15="x","x",$BU$3-'Indicator Date hidden'!BU15)</f>
        <v>8</v>
      </c>
      <c r="BV15" s="152">
        <f>IF('Indicator Date hidden'!BV15="x","x",$BV$3-'Indicator Date hidden'!BV15)</f>
        <v>0</v>
      </c>
      <c r="BW15" s="152">
        <f>IF('Indicator Date hidden'!BW15="x","x",$BW$3-'Indicator Date hidden'!BW15)</f>
        <v>0</v>
      </c>
      <c r="BX15" s="152">
        <f>IF('Indicator Date hidden'!BX15="x","x",$BX$3-'Indicator Date hidden'!BX15)</f>
        <v>0</v>
      </c>
      <c r="BY15" s="152">
        <f>IF('Indicator Date hidden'!BY15="x","x",$BY$3-'Indicator Date hidden'!BY15)</f>
        <v>1</v>
      </c>
      <c r="BZ15" s="152">
        <f>IF('Indicator Date hidden'!BZ15="x","x",$BZ$3-'Indicator Date hidden'!BZ15)</f>
        <v>1</v>
      </c>
      <c r="CA15" s="152" t="str">
        <f>IF('Indicator Date hidden'!CA15="x","x",$CA$3-'Indicator Date hidden'!CA15)</f>
        <v>x</v>
      </c>
      <c r="CB15" s="152">
        <f>IF('Indicator Date hidden'!CB15="x","x",$CB$3-'Indicator Date hidden'!CB15)</f>
        <v>0</v>
      </c>
      <c r="CC15" s="152">
        <f>IF('Indicator Date hidden'!CC15="x","x",$CC$3-'Indicator Date hidden'!CC15)</f>
        <v>1</v>
      </c>
      <c r="CD15" s="152">
        <f>IF('Indicator Date hidden'!CD15="x","x",$CD$3-'Indicator Date hidden'!CD15)</f>
        <v>0</v>
      </c>
      <c r="CE15" s="152">
        <f>IF('Indicator Date hidden'!CE15="x","x",$CE$3-'Indicator Date hidden'!CE15)</f>
        <v>1</v>
      </c>
      <c r="CF15" s="152">
        <f>IF('Indicator Date hidden'!CF15="x","x",$CF$3-'Indicator Date hidden'!CF15)</f>
        <v>0</v>
      </c>
      <c r="CG15" s="152">
        <f>IF('Indicator Date hidden'!CG15="x","x",$CG$3-'Indicator Date hidden'!CG15)</f>
        <v>0</v>
      </c>
      <c r="CH15" s="153">
        <f t="shared" si="1"/>
        <v>38</v>
      </c>
      <c r="CI15" s="154">
        <f t="shared" si="2"/>
        <v>0.46341463414634149</v>
      </c>
      <c r="CJ15" s="153">
        <f t="shared" si="0"/>
        <v>13</v>
      </c>
      <c r="CK15" s="154">
        <f t="shared" si="4"/>
        <v>1.6122905969018524</v>
      </c>
      <c r="CL15" s="155">
        <f t="shared" si="3"/>
        <v>0</v>
      </c>
    </row>
    <row r="16" spans="1:90" x14ac:dyDescent="0.25">
      <c r="A16" s="3" t="str">
        <f>VLOOKUP(C16,Regiones!B$3:H$35,7,FALSE)</f>
        <v>Caribbean</v>
      </c>
      <c r="B16" s="99" t="s">
        <v>60</v>
      </c>
      <c r="C16" s="86" t="s">
        <v>59</v>
      </c>
      <c r="D16" s="152">
        <f>IF('Indicator Date hidden'!D16="x","x",$D$3-'Indicator Date hidden'!D16)</f>
        <v>0</v>
      </c>
      <c r="E16" s="152">
        <f>IF('Indicator Date hidden'!E16="x","x",$E$3-'Indicator Date hidden'!E16)</f>
        <v>0</v>
      </c>
      <c r="F16" s="152">
        <f>IF('Indicator Date hidden'!F16="x","x",$F$3-'Indicator Date hidden'!F16)</f>
        <v>0</v>
      </c>
      <c r="G16" s="152">
        <f>IF('Indicator Date hidden'!G16="x","x",$G$3-'Indicator Date hidden'!G16)</f>
        <v>0</v>
      </c>
      <c r="H16" s="152">
        <f>IF('Indicator Date hidden'!H16="x","x",$H$3-'Indicator Date hidden'!H16)</f>
        <v>0</v>
      </c>
      <c r="I16" s="152">
        <f>IF('Indicator Date hidden'!I16="x","x",$I$3-'Indicator Date hidden'!I16)</f>
        <v>0</v>
      </c>
      <c r="J16" s="152">
        <f>IF('Indicator Date hidden'!J16="x","x",$J$3-'Indicator Date hidden'!J16)</f>
        <v>0</v>
      </c>
      <c r="K16" s="152">
        <f>IF('Indicator Date hidden'!K16="x","x",$K$3-'Indicator Date hidden'!K16)</f>
        <v>0</v>
      </c>
      <c r="L16" s="152">
        <f>IF('Indicator Date hidden'!L16="x","x",$L$3-'Indicator Date hidden'!L16)</f>
        <v>0</v>
      </c>
      <c r="M16" s="152">
        <f>IF('Indicator Date hidden'!M16="x","x",$M$3-'Indicator Date hidden'!M16)</f>
        <v>0</v>
      </c>
      <c r="N16" s="152">
        <f>IF('Indicator Date hidden'!N16="x","x",$N$3-'Indicator Date hidden'!N16)</f>
        <v>0</v>
      </c>
      <c r="O16" s="152">
        <f>IF('Indicator Date hidden'!O16="x","x",$O$3-'Indicator Date hidden'!O16)</f>
        <v>0</v>
      </c>
      <c r="P16" s="152">
        <f>IF('Indicator Date hidden'!P16="x","x",$P$3-'Indicator Date hidden'!P16)</f>
        <v>3</v>
      </c>
      <c r="Q16" s="152">
        <f>IF('Indicator Date hidden'!Q16="x","x",$Q$3-'Indicator Date hidden'!Q16)</f>
        <v>0</v>
      </c>
      <c r="R16" s="152">
        <f>IF('Indicator Date hidden'!R16="x","x",$R$3-'Indicator Date hidden'!R16)</f>
        <v>0</v>
      </c>
      <c r="S16" s="152">
        <f>IF('Indicator Date hidden'!S16="x","x",$S$3-'Indicator Date hidden'!S16)</f>
        <v>0</v>
      </c>
      <c r="T16" s="152">
        <f>IF('Indicator Date hidden'!T16="x","x",$T$3-'Indicator Date hidden'!T16)</f>
        <v>0</v>
      </c>
      <c r="U16" s="152">
        <f>IF('Indicator Date hidden'!U16="x","x",$U$3-'Indicator Date hidden'!U16)</f>
        <v>0</v>
      </c>
      <c r="V16" s="152">
        <f>IF('Indicator Date hidden'!V16="x","x",$V$3-'Indicator Date hidden'!V16)</f>
        <v>0</v>
      </c>
      <c r="W16" s="152">
        <f>IF('Indicator Date hidden'!W16="x","x",$W$3-'Indicator Date hidden'!W16)</f>
        <v>0</v>
      </c>
      <c r="X16" s="152">
        <f>IF('Indicator Date hidden'!X16="x","x",$X$3-'Indicator Date hidden'!X16)</f>
        <v>0</v>
      </c>
      <c r="Y16" s="152">
        <f>IF('Indicator Date hidden'!Y16="x","x",$Y$3-'Indicator Date hidden'!Y16)</f>
        <v>9</v>
      </c>
      <c r="Z16" s="152">
        <f>IF('Indicator Date hidden'!Z16="x","x",$Z$3-'Indicator Date hidden'!Z16)</f>
        <v>9</v>
      </c>
      <c r="AA16" s="152">
        <f>IF('Indicator Date hidden'!AA16="x","x",$AA$3-'Indicator Date hidden'!AA16)</f>
        <v>10</v>
      </c>
      <c r="AB16" s="152">
        <f>IF('Indicator Date hidden'!AB16="x","x",$AB$3-'Indicator Date hidden'!AB16)</f>
        <v>0</v>
      </c>
      <c r="AC16" s="152">
        <f>IF('Indicator Date hidden'!AC16="x","x",$AC$3-'Indicator Date hidden'!AC16)</f>
        <v>0</v>
      </c>
      <c r="AD16" s="152">
        <f>IF('Indicator Date hidden'!AD16="x","x",$AD$3-'Indicator Date hidden'!AD16)</f>
        <v>1</v>
      </c>
      <c r="AE16" s="152">
        <f>IF('Indicator Date hidden'!AE16="x","x",$AE$3-'Indicator Date hidden'!AE16)</f>
        <v>0</v>
      </c>
      <c r="AF16" s="152" t="str">
        <f>IF('Indicator Date hidden'!AF16="x","x",$AF$3-'Indicator Date hidden'!AF16)</f>
        <v>x</v>
      </c>
      <c r="AG16" s="250">
        <f>IF('Indicator Date hidden'!AG16="x","x",$AG$3-'Indicator Date hidden'!AG16)</f>
        <v>0</v>
      </c>
      <c r="AH16" s="152">
        <f>IF('Indicator Date hidden'!AH16="x","x",$AH$3-'Indicator Date hidden'!AH16)</f>
        <v>1</v>
      </c>
      <c r="AI16" s="152">
        <f>IF('Indicator Date hidden'!AI16="x","x",$AI$3-'Indicator Date hidden'!AI16)</f>
        <v>5</v>
      </c>
      <c r="AJ16" s="152">
        <f>IF('Indicator Date hidden'!AJ16="x","x",$AJ$3-'Indicator Date hidden'!AJ16)</f>
        <v>0</v>
      </c>
      <c r="AK16" s="152">
        <f>IF('Indicator Date hidden'!AK16="x","x",$AK$3-'Indicator Date hidden'!AK16)</f>
        <v>0</v>
      </c>
      <c r="AL16" s="152">
        <f>IF('Indicator Date hidden'!AL16="x","x",$AL$3-'Indicator Date hidden'!AL16)</f>
        <v>0</v>
      </c>
      <c r="AM16" s="152">
        <f>IF('Indicator Date hidden'!AM16="x","x",$AM$3-'Indicator Date hidden'!AM16)</f>
        <v>0</v>
      </c>
      <c r="AN16" s="152">
        <f>IF('Indicator Date hidden'!AN16="x","x",$AN$3-'Indicator Date hidden'!AN16)</f>
        <v>0</v>
      </c>
      <c r="AO16" s="152">
        <f>IF('Indicator Date hidden'!AO16="x","x",$AO$3-'Indicator Date hidden'!AO16)</f>
        <v>0</v>
      </c>
      <c r="AP16" s="152">
        <f>IF('Indicator Date hidden'!AP16="x","x",$AP$3-'Indicator Date hidden'!AP16)</f>
        <v>0</v>
      </c>
      <c r="AQ16" s="152">
        <f>IF('Indicator Date hidden'!AQ16="x","x",$AQ$3-'Indicator Date hidden'!AQ16)</f>
        <v>0</v>
      </c>
      <c r="AR16" s="152">
        <f>IF('Indicator Date hidden'!AR16="x","x",$AR$3-'Indicator Date hidden'!AR16)</f>
        <v>0</v>
      </c>
      <c r="AS16" s="152">
        <f>IF('Indicator Date hidden'!AS16="x","x",$AS$3-'Indicator Date hidden'!AS16)</f>
        <v>0</v>
      </c>
      <c r="AT16" s="152">
        <f>IF('Indicator Date hidden'!AT16="x","x",$AT$3-'Indicator Date hidden'!AT16)</f>
        <v>9</v>
      </c>
      <c r="AU16" s="152" t="str">
        <f>IF('Indicator Date hidden'!AU16="x","x",$AU$3-'Indicator Date hidden'!AU16)</f>
        <v>x</v>
      </c>
      <c r="AV16" s="152">
        <f>IF('Indicator Date hidden'!AV16="x","x",$AV$3-'Indicator Date hidden'!AV16)</f>
        <v>0</v>
      </c>
      <c r="AW16" s="152">
        <f>IF('Indicator Date hidden'!AW16="x","x",$AW$3-'Indicator Date hidden'!AW16)</f>
        <v>0</v>
      </c>
      <c r="AX16" s="152">
        <f>IF('Indicator Date hidden'!AX16="x","x",$AX$3-'Indicator Date hidden'!AX16)</f>
        <v>0</v>
      </c>
      <c r="AY16" s="152" t="str">
        <f>IF('Indicator Date hidden'!AY16="x","x",$AY$3-'Indicator Date hidden'!AY16)</f>
        <v>x</v>
      </c>
      <c r="AZ16" s="152">
        <f>IF('Indicator Date hidden'!AZ16="x","x",$AZ$3-'Indicator Date hidden'!AZ16)</f>
        <v>1</v>
      </c>
      <c r="BA16" s="152">
        <f>IF('Indicator Date hidden'!BA16="x","x",$BA$3-'Indicator Date hidden'!BA16)</f>
        <v>0</v>
      </c>
      <c r="BB16" s="152">
        <f>IF('Indicator Date hidden'!BB16="x","x",$BB$3-'Indicator Date hidden'!BB16)</f>
        <v>0</v>
      </c>
      <c r="BC16" s="152">
        <f>IF('Indicator Date hidden'!BC16="x","x",$BC$3-'Indicator Date hidden'!BC16)</f>
        <v>0</v>
      </c>
      <c r="BD16" s="152">
        <f>IF('Indicator Date hidden'!BD16="x","x",$BD$3-'Indicator Date hidden'!BD16)</f>
        <v>0</v>
      </c>
      <c r="BE16" s="152">
        <f>IF('Indicator Date hidden'!BE16="x","x",$BE$3-'Indicator Date hidden'!BE16)</f>
        <v>0</v>
      </c>
      <c r="BF16" s="152">
        <f>IF('Indicator Date hidden'!BF16="x","x",$BF$3-'Indicator Date hidden'!BF16)</f>
        <v>0</v>
      </c>
      <c r="BG16" s="152">
        <f>IF('Indicator Date hidden'!BG16="x","x",$BG$3-'Indicator Date hidden'!BG16)</f>
        <v>1</v>
      </c>
      <c r="BH16" s="152">
        <f>IF('Indicator Date hidden'!BH16="x","x",$BH$3-'Indicator Date hidden'!BH16)</f>
        <v>1</v>
      </c>
      <c r="BI16" s="152">
        <f>IF('Indicator Date hidden'!BI16="x","x",$BI$3-'Indicator Date hidden'!BI16)</f>
        <v>4</v>
      </c>
      <c r="BJ16" s="152">
        <f>IF('Indicator Date hidden'!BJ16="x","x",$BJ$3-'Indicator Date hidden'!BJ16)</f>
        <v>5</v>
      </c>
      <c r="BK16" s="152">
        <f>IF('Indicator Date hidden'!BK16="x","x",$BK$3-'Indicator Date hidden'!BK16)</f>
        <v>0</v>
      </c>
      <c r="BL16" s="152">
        <f>IF('Indicator Date hidden'!BL16="x","x",$BL$3-'Indicator Date hidden'!BL16)</f>
        <v>0</v>
      </c>
      <c r="BM16" s="152" t="str">
        <f>IF('Indicator Date hidden'!BM16="x","x",$BM$3-'Indicator Date hidden'!BM16)</f>
        <v>x</v>
      </c>
      <c r="BN16" s="152" t="str">
        <f>IF('Indicator Date hidden'!BN16="x","x",$BN$3-'Indicator Date hidden'!BN16)</f>
        <v>x</v>
      </c>
      <c r="BO16" s="152">
        <f>IF('Indicator Date hidden'!BO16="x","x",$BO$3-'Indicator Date hidden'!BO16)</f>
        <v>2</v>
      </c>
      <c r="BP16" s="152">
        <f>IF('Indicator Date hidden'!BP16="x","x",$BP$3-'Indicator Date hidden'!BP16)</f>
        <v>0</v>
      </c>
      <c r="BQ16" s="152">
        <f>IF('Indicator Date hidden'!BQ16="x","x",$BQ$3-'Indicator Date hidden'!BQ16)</f>
        <v>0</v>
      </c>
      <c r="BR16" s="152">
        <f>IF('Indicator Date hidden'!BR16="x","x",$BR$3-'Indicator Date hidden'!BR16)</f>
        <v>0</v>
      </c>
      <c r="BS16" s="152">
        <f>IF('Indicator Date hidden'!BS16="x","x",$BS$3-'Indicator Date hidden'!BS16)</f>
        <v>0</v>
      </c>
      <c r="BT16" s="152">
        <f>IF('Indicator Date hidden'!BT16="x","x",$BT$3-'Indicator Date hidden'!BT16)</f>
        <v>0</v>
      </c>
      <c r="BU16" s="152">
        <f>IF('Indicator Date hidden'!BU16="x","x",$BU$3-'Indicator Date hidden'!BU16)</f>
        <v>0</v>
      </c>
      <c r="BV16" s="152">
        <f>IF('Indicator Date hidden'!BV16="x","x",$BV$3-'Indicator Date hidden'!BV16)</f>
        <v>0</v>
      </c>
      <c r="BW16" s="152">
        <f>IF('Indicator Date hidden'!BW16="x","x",$BW$3-'Indicator Date hidden'!BW16)</f>
        <v>0</v>
      </c>
      <c r="BX16" s="152">
        <f>IF('Indicator Date hidden'!BX16="x","x",$BX$3-'Indicator Date hidden'!BX16)</f>
        <v>0</v>
      </c>
      <c r="BY16" s="152" t="str">
        <f>IF('Indicator Date hidden'!BY16="x","x",$BY$3-'Indicator Date hidden'!BY16)</f>
        <v>x</v>
      </c>
      <c r="BZ16" s="152" t="str">
        <f>IF('Indicator Date hidden'!BZ16="x","x",$BZ$3-'Indicator Date hidden'!BZ16)</f>
        <v>x</v>
      </c>
      <c r="CA16" s="152">
        <f>IF('Indicator Date hidden'!CA16="x","x",$CA$3-'Indicator Date hidden'!CA16)</f>
        <v>6</v>
      </c>
      <c r="CB16" s="152">
        <f>IF('Indicator Date hidden'!CB16="x","x",$CB$3-'Indicator Date hidden'!CB16)</f>
        <v>0</v>
      </c>
      <c r="CC16" s="152" t="str">
        <f>IF('Indicator Date hidden'!CC16="x","x",$CC$3-'Indicator Date hidden'!CC16)</f>
        <v>x</v>
      </c>
      <c r="CD16" s="152">
        <f>IF('Indicator Date hidden'!CD16="x","x",$CD$3-'Indicator Date hidden'!CD16)</f>
        <v>0</v>
      </c>
      <c r="CE16" s="152">
        <f>IF('Indicator Date hidden'!CE16="x","x",$CE$3-'Indicator Date hidden'!CE16)</f>
        <v>1</v>
      </c>
      <c r="CF16" s="152">
        <f>IF('Indicator Date hidden'!CF16="x","x",$CF$3-'Indicator Date hidden'!CF16)</f>
        <v>0</v>
      </c>
      <c r="CG16" s="152">
        <f>IF('Indicator Date hidden'!CG16="x","x",$CG$3-'Indicator Date hidden'!CG16)</f>
        <v>0</v>
      </c>
      <c r="CH16" s="153">
        <f t="shared" si="1"/>
        <v>68</v>
      </c>
      <c r="CI16" s="154">
        <f t="shared" si="2"/>
        <v>0.82926829268292679</v>
      </c>
      <c r="CJ16" s="153">
        <f t="shared" si="0"/>
        <v>16</v>
      </c>
      <c r="CK16" s="154">
        <f t="shared" si="4"/>
        <v>2.3293471812340805</v>
      </c>
      <c r="CL16" s="155">
        <f t="shared" si="3"/>
        <v>0</v>
      </c>
    </row>
    <row r="17" spans="1:90" x14ac:dyDescent="0.25">
      <c r="A17" s="3" t="str">
        <f>VLOOKUP(C17,Regiones!B$3:H$35,7,FALSE)</f>
        <v>Central America</v>
      </c>
      <c r="B17" s="99" t="s">
        <v>9</v>
      </c>
      <c r="C17" s="86" t="s">
        <v>8</v>
      </c>
      <c r="D17" s="152">
        <f>IF('Indicator Date hidden'!D17="x","x",$D$3-'Indicator Date hidden'!D17)</f>
        <v>0</v>
      </c>
      <c r="E17" s="152">
        <f>IF('Indicator Date hidden'!E17="x","x",$E$3-'Indicator Date hidden'!E17)</f>
        <v>0</v>
      </c>
      <c r="F17" s="152">
        <f>IF('Indicator Date hidden'!F17="x","x",$F$3-'Indicator Date hidden'!F17)</f>
        <v>0</v>
      </c>
      <c r="G17" s="152">
        <f>IF('Indicator Date hidden'!G17="x","x",$G$3-'Indicator Date hidden'!G17)</f>
        <v>0</v>
      </c>
      <c r="H17" s="152">
        <f>IF('Indicator Date hidden'!H17="x","x",$H$3-'Indicator Date hidden'!H17)</f>
        <v>0</v>
      </c>
      <c r="I17" s="152">
        <f>IF('Indicator Date hidden'!I17="x","x",$I$3-'Indicator Date hidden'!I17)</f>
        <v>0</v>
      </c>
      <c r="J17" s="152">
        <f>IF('Indicator Date hidden'!J17="x","x",$J$3-'Indicator Date hidden'!J17)</f>
        <v>0</v>
      </c>
      <c r="K17" s="152">
        <f>IF('Indicator Date hidden'!K17="x","x",$K$3-'Indicator Date hidden'!K17)</f>
        <v>0</v>
      </c>
      <c r="L17" s="152">
        <f>IF('Indicator Date hidden'!L17="x","x",$L$3-'Indicator Date hidden'!L17)</f>
        <v>0</v>
      </c>
      <c r="M17" s="152">
        <f>IF('Indicator Date hidden'!M17="x","x",$M$3-'Indicator Date hidden'!M17)</f>
        <v>0</v>
      </c>
      <c r="N17" s="152">
        <f>IF('Indicator Date hidden'!N17="x","x",$N$3-'Indicator Date hidden'!N17)</f>
        <v>0</v>
      </c>
      <c r="O17" s="152">
        <f>IF('Indicator Date hidden'!O17="x","x",$O$3-'Indicator Date hidden'!O17)</f>
        <v>0</v>
      </c>
      <c r="P17" s="152" t="str">
        <f>IF('Indicator Date hidden'!P17="x","x",$P$3-'Indicator Date hidden'!P17)</f>
        <v>x</v>
      </c>
      <c r="Q17" s="152">
        <f>IF('Indicator Date hidden'!Q17="x","x",$Q$3-'Indicator Date hidden'!Q17)</f>
        <v>0</v>
      </c>
      <c r="R17" s="152">
        <f>IF('Indicator Date hidden'!R17="x","x",$R$3-'Indicator Date hidden'!R17)</f>
        <v>0</v>
      </c>
      <c r="S17" s="152">
        <f>IF('Indicator Date hidden'!S17="x","x",$S$3-'Indicator Date hidden'!S17)</f>
        <v>0</v>
      </c>
      <c r="T17" s="152">
        <f>IF('Indicator Date hidden'!T17="x","x",$T$3-'Indicator Date hidden'!T17)</f>
        <v>0</v>
      </c>
      <c r="U17" s="152">
        <f>IF('Indicator Date hidden'!U17="x","x",$U$3-'Indicator Date hidden'!U17)</f>
        <v>1</v>
      </c>
      <c r="V17" s="152">
        <f>IF('Indicator Date hidden'!V17="x","x",$V$3-'Indicator Date hidden'!V17)</f>
        <v>1</v>
      </c>
      <c r="W17" s="152">
        <f>IF('Indicator Date hidden'!W17="x","x",$W$3-'Indicator Date hidden'!W17)</f>
        <v>0</v>
      </c>
      <c r="X17" s="152">
        <f>IF('Indicator Date hidden'!X17="x","x",$X$3-'Indicator Date hidden'!X17)</f>
        <v>0</v>
      </c>
      <c r="Y17" s="152">
        <f>IF('Indicator Date hidden'!Y17="x","x",$Y$3-'Indicator Date hidden'!Y17)</f>
        <v>4</v>
      </c>
      <c r="Z17" s="152">
        <f>IF('Indicator Date hidden'!Z17="x","x",$Z$3-'Indicator Date hidden'!Z17)</f>
        <v>4</v>
      </c>
      <c r="AA17" s="152">
        <f>IF('Indicator Date hidden'!AA17="x","x",$AA$3-'Indicator Date hidden'!AA17)</f>
        <v>6</v>
      </c>
      <c r="AB17" s="152">
        <f>IF('Indicator Date hidden'!AB17="x","x",$AB$3-'Indicator Date hidden'!AB17)</f>
        <v>0</v>
      </c>
      <c r="AC17" s="152">
        <f>IF('Indicator Date hidden'!AC17="x","x",$AC$3-'Indicator Date hidden'!AC17)</f>
        <v>0</v>
      </c>
      <c r="AD17" s="152" t="str">
        <f>IF('Indicator Date hidden'!AD17="x","x",$AD$3-'Indicator Date hidden'!AD17)</f>
        <v>x</v>
      </c>
      <c r="AE17" s="152">
        <f>IF('Indicator Date hidden'!AE17="x","x",$AE$3-'Indicator Date hidden'!AE17)</f>
        <v>0</v>
      </c>
      <c r="AF17" s="152">
        <f>IF('Indicator Date hidden'!AF17="x","x",$AF$3-'Indicator Date hidden'!AF17)</f>
        <v>0</v>
      </c>
      <c r="AG17" s="250">
        <f>IF('Indicator Date hidden'!AG17="x","x",$AG$3-'Indicator Date hidden'!AG17)</f>
        <v>0</v>
      </c>
      <c r="AH17" s="152">
        <f>IF('Indicator Date hidden'!AH17="x","x",$AH$3-'Indicator Date hidden'!AH17)</f>
        <v>1</v>
      </c>
      <c r="AI17" s="152">
        <f>IF('Indicator Date hidden'!AI17="x","x",$AI$3-'Indicator Date hidden'!AI17)</f>
        <v>5</v>
      </c>
      <c r="AJ17" s="152">
        <f>IF('Indicator Date hidden'!AJ17="x","x",$AJ$3-'Indicator Date hidden'!AJ17)</f>
        <v>0</v>
      </c>
      <c r="AK17" s="152">
        <f>IF('Indicator Date hidden'!AK17="x","x",$AK$3-'Indicator Date hidden'!AK17)</f>
        <v>0</v>
      </c>
      <c r="AL17" s="152">
        <f>IF('Indicator Date hidden'!AL17="x","x",$AL$3-'Indicator Date hidden'!AL17)</f>
        <v>0</v>
      </c>
      <c r="AM17" s="152">
        <f>IF('Indicator Date hidden'!AM17="x","x",$AM$3-'Indicator Date hidden'!AM17)</f>
        <v>0</v>
      </c>
      <c r="AN17" s="152">
        <f>IF('Indicator Date hidden'!AN17="x","x",$AN$3-'Indicator Date hidden'!AN17)</f>
        <v>0</v>
      </c>
      <c r="AO17" s="152">
        <f>IF('Indicator Date hidden'!AO17="x","x",$AO$3-'Indicator Date hidden'!AO17)</f>
        <v>0</v>
      </c>
      <c r="AP17" s="152">
        <f>IF('Indicator Date hidden'!AP17="x","x",$AP$3-'Indicator Date hidden'!AP17)</f>
        <v>0</v>
      </c>
      <c r="AQ17" s="152">
        <f>IF('Indicator Date hidden'!AQ17="x","x",$AQ$3-'Indicator Date hidden'!AQ17)</f>
        <v>0</v>
      </c>
      <c r="AR17" s="152">
        <f>IF('Indicator Date hidden'!AR17="x","x",$AR$3-'Indicator Date hidden'!AR17)</f>
        <v>0</v>
      </c>
      <c r="AS17" s="152">
        <f>IF('Indicator Date hidden'!AS17="x","x",$AS$3-'Indicator Date hidden'!AS17)</f>
        <v>0</v>
      </c>
      <c r="AT17" s="152">
        <f>IF('Indicator Date hidden'!AT17="x","x",$AT$3-'Indicator Date hidden'!AT17)</f>
        <v>5</v>
      </c>
      <c r="AU17" s="152">
        <f>IF('Indicator Date hidden'!AU17="x","x",$AU$3-'Indicator Date hidden'!AU17)</f>
        <v>0</v>
      </c>
      <c r="AV17" s="152">
        <f>IF('Indicator Date hidden'!AV17="x","x",$AV$3-'Indicator Date hidden'!AV17)</f>
        <v>0</v>
      </c>
      <c r="AW17" s="152">
        <f>IF('Indicator Date hidden'!AW17="x","x",$AW$3-'Indicator Date hidden'!AW17)</f>
        <v>0</v>
      </c>
      <c r="AX17" s="152">
        <f>IF('Indicator Date hidden'!AX17="x","x",$AX$3-'Indicator Date hidden'!AX17)</f>
        <v>0</v>
      </c>
      <c r="AY17" s="152" t="str">
        <f>IF('Indicator Date hidden'!AY17="x","x",$AY$3-'Indicator Date hidden'!AY17)</f>
        <v>x</v>
      </c>
      <c r="AZ17" s="152">
        <f>IF('Indicator Date hidden'!AZ17="x","x",$AZ$3-'Indicator Date hidden'!AZ17)</f>
        <v>1</v>
      </c>
      <c r="BA17" s="152">
        <f>IF('Indicator Date hidden'!BA17="x","x",$BA$3-'Indicator Date hidden'!BA17)</f>
        <v>0</v>
      </c>
      <c r="BB17" s="152">
        <f>IF('Indicator Date hidden'!BB17="x","x",$BB$3-'Indicator Date hidden'!BB17)</f>
        <v>0</v>
      </c>
      <c r="BC17" s="152">
        <f>IF('Indicator Date hidden'!BC17="x","x",$BC$3-'Indicator Date hidden'!BC17)</f>
        <v>0</v>
      </c>
      <c r="BD17" s="152">
        <f>IF('Indicator Date hidden'!BD17="x","x",$BD$3-'Indicator Date hidden'!BD17)</f>
        <v>0</v>
      </c>
      <c r="BE17" s="152">
        <f>IF('Indicator Date hidden'!BE17="x","x",$BE$3-'Indicator Date hidden'!BE17)</f>
        <v>0</v>
      </c>
      <c r="BF17" s="152">
        <f>IF('Indicator Date hidden'!BF17="x","x",$BF$3-'Indicator Date hidden'!BF17)</f>
        <v>0</v>
      </c>
      <c r="BG17" s="152">
        <f>IF('Indicator Date hidden'!BG17="x","x",$BG$3-'Indicator Date hidden'!BG17)</f>
        <v>3</v>
      </c>
      <c r="BH17" s="152">
        <f>IF('Indicator Date hidden'!BH17="x","x",$BH$3-'Indicator Date hidden'!BH17)</f>
        <v>2</v>
      </c>
      <c r="BI17" s="152" t="str">
        <f>IF('Indicator Date hidden'!BI17="x","x",$BI$3-'Indicator Date hidden'!BI17)</f>
        <v>x</v>
      </c>
      <c r="BJ17" s="152">
        <f>IF('Indicator Date hidden'!BJ17="x","x",$BJ$3-'Indicator Date hidden'!BJ17)</f>
        <v>3</v>
      </c>
      <c r="BK17" s="152">
        <f>IF('Indicator Date hidden'!BK17="x","x",$BK$3-'Indicator Date hidden'!BK17)</f>
        <v>0</v>
      </c>
      <c r="BL17" s="152" t="str">
        <f>IF('Indicator Date hidden'!BL17="x","x",$BL$3-'Indicator Date hidden'!BL17)</f>
        <v>x</v>
      </c>
      <c r="BM17" s="152">
        <f>IF('Indicator Date hidden'!BM17="x","x",$BM$3-'Indicator Date hidden'!BM17)</f>
        <v>4</v>
      </c>
      <c r="BN17" s="152" t="str">
        <f>IF('Indicator Date hidden'!BN17="x","x",$BN$3-'Indicator Date hidden'!BN17)</f>
        <v>x</v>
      </c>
      <c r="BO17" s="152">
        <f>IF('Indicator Date hidden'!BO17="x","x",$BO$3-'Indicator Date hidden'!BO17)</f>
        <v>2</v>
      </c>
      <c r="BP17" s="152" t="str">
        <f>IF('Indicator Date hidden'!BP17="x","x",$BP$3-'Indicator Date hidden'!BP17)</f>
        <v>x</v>
      </c>
      <c r="BQ17" s="152">
        <f>IF('Indicator Date hidden'!BQ17="x","x",$BQ$3-'Indicator Date hidden'!BQ17)</f>
        <v>0</v>
      </c>
      <c r="BR17" s="152">
        <f>IF('Indicator Date hidden'!BR17="x","x",$BR$3-'Indicator Date hidden'!BR17)</f>
        <v>0</v>
      </c>
      <c r="BS17" s="152">
        <f>IF('Indicator Date hidden'!BS17="x","x",$BS$3-'Indicator Date hidden'!BS17)</f>
        <v>0</v>
      </c>
      <c r="BT17" s="152">
        <f>IF('Indicator Date hidden'!BT17="x","x",$BT$3-'Indicator Date hidden'!BT17)</f>
        <v>0</v>
      </c>
      <c r="BU17" s="152">
        <f>IF('Indicator Date hidden'!BU17="x","x",$BU$3-'Indicator Date hidden'!BU17)</f>
        <v>0</v>
      </c>
      <c r="BV17" s="152">
        <f>IF('Indicator Date hidden'!BV17="x","x",$BV$3-'Indicator Date hidden'!BV17)</f>
        <v>0</v>
      </c>
      <c r="BW17" s="152">
        <f>IF('Indicator Date hidden'!BW17="x","x",$BW$3-'Indicator Date hidden'!BW17)</f>
        <v>0</v>
      </c>
      <c r="BX17" s="152">
        <f>IF('Indicator Date hidden'!BX17="x","x",$BX$3-'Indicator Date hidden'!BX17)</f>
        <v>0</v>
      </c>
      <c r="BY17" s="152">
        <f>IF('Indicator Date hidden'!BY17="x","x",$BY$3-'Indicator Date hidden'!BY17)</f>
        <v>2</v>
      </c>
      <c r="BZ17" s="152">
        <f>IF('Indicator Date hidden'!BZ17="x","x",$BZ$3-'Indicator Date hidden'!BZ17)</f>
        <v>1</v>
      </c>
      <c r="CA17" s="152">
        <f>IF('Indicator Date hidden'!CA17="x","x",$CA$3-'Indicator Date hidden'!CA17)</f>
        <v>5</v>
      </c>
      <c r="CB17" s="152">
        <f>IF('Indicator Date hidden'!CB17="x","x",$CB$3-'Indicator Date hidden'!CB17)</f>
        <v>0</v>
      </c>
      <c r="CC17" s="152">
        <f>IF('Indicator Date hidden'!CC17="x","x",$CC$3-'Indicator Date hidden'!CC17)</f>
        <v>1</v>
      </c>
      <c r="CD17" s="152">
        <f>IF('Indicator Date hidden'!CD17="x","x",$CD$3-'Indicator Date hidden'!CD17)</f>
        <v>0</v>
      </c>
      <c r="CE17" s="152">
        <f>IF('Indicator Date hidden'!CE17="x","x",$CE$3-'Indicator Date hidden'!CE17)</f>
        <v>1</v>
      </c>
      <c r="CF17" s="152">
        <f>IF('Indicator Date hidden'!CF17="x","x",$CF$3-'Indicator Date hidden'!CF17)</f>
        <v>0</v>
      </c>
      <c r="CG17" s="152">
        <f>IF('Indicator Date hidden'!CG17="x","x",$CG$3-'Indicator Date hidden'!CG17)</f>
        <v>0</v>
      </c>
      <c r="CH17" s="153">
        <f t="shared" si="1"/>
        <v>52</v>
      </c>
      <c r="CI17" s="154">
        <f t="shared" si="2"/>
        <v>0.63414634146341464</v>
      </c>
      <c r="CJ17" s="153">
        <f t="shared" si="0"/>
        <v>19</v>
      </c>
      <c r="CK17" s="154">
        <f t="shared" si="4"/>
        <v>1.4603500341432607</v>
      </c>
      <c r="CL17" s="155">
        <f t="shared" si="3"/>
        <v>0</v>
      </c>
    </row>
    <row r="18" spans="1:90" x14ac:dyDescent="0.25">
      <c r="A18" s="3" t="str">
        <f>VLOOKUP(C18,Regiones!B$3:H$35,7,FALSE)</f>
        <v>Central America</v>
      </c>
      <c r="B18" s="99" t="s">
        <v>18</v>
      </c>
      <c r="C18" s="86" t="s">
        <v>17</v>
      </c>
      <c r="D18" s="152">
        <f>IF('Indicator Date hidden'!D18="x","x",$D$3-'Indicator Date hidden'!D18)</f>
        <v>0</v>
      </c>
      <c r="E18" s="152">
        <f>IF('Indicator Date hidden'!E18="x","x",$E$3-'Indicator Date hidden'!E18)</f>
        <v>0</v>
      </c>
      <c r="F18" s="152">
        <f>IF('Indicator Date hidden'!F18="x","x",$F$3-'Indicator Date hidden'!F18)</f>
        <v>0</v>
      </c>
      <c r="G18" s="152">
        <f>IF('Indicator Date hidden'!G18="x","x",$G$3-'Indicator Date hidden'!G18)</f>
        <v>0</v>
      </c>
      <c r="H18" s="152">
        <f>IF('Indicator Date hidden'!H18="x","x",$H$3-'Indicator Date hidden'!H18)</f>
        <v>0</v>
      </c>
      <c r="I18" s="152">
        <f>IF('Indicator Date hidden'!I18="x","x",$I$3-'Indicator Date hidden'!I18)</f>
        <v>0</v>
      </c>
      <c r="J18" s="152">
        <f>IF('Indicator Date hidden'!J18="x","x",$J$3-'Indicator Date hidden'!J18)</f>
        <v>0</v>
      </c>
      <c r="K18" s="152">
        <f>IF('Indicator Date hidden'!K18="x","x",$K$3-'Indicator Date hidden'!K18)</f>
        <v>0</v>
      </c>
      <c r="L18" s="152">
        <f>IF('Indicator Date hidden'!L18="x","x",$L$3-'Indicator Date hidden'!L18)</f>
        <v>0</v>
      </c>
      <c r="M18" s="152">
        <f>IF('Indicator Date hidden'!M18="x","x",$M$3-'Indicator Date hidden'!M18)</f>
        <v>0</v>
      </c>
      <c r="N18" s="152">
        <f>IF('Indicator Date hidden'!N18="x","x",$N$3-'Indicator Date hidden'!N18)</f>
        <v>0</v>
      </c>
      <c r="O18" s="152">
        <f>IF('Indicator Date hidden'!O18="x","x",$O$3-'Indicator Date hidden'!O18)</f>
        <v>0</v>
      </c>
      <c r="P18" s="152">
        <f>IF('Indicator Date hidden'!P18="x","x",$P$3-'Indicator Date hidden'!P18)</f>
        <v>1</v>
      </c>
      <c r="Q18" s="152">
        <f>IF('Indicator Date hidden'!Q18="x","x",$Q$3-'Indicator Date hidden'!Q18)</f>
        <v>0</v>
      </c>
      <c r="R18" s="152">
        <f>IF('Indicator Date hidden'!R18="x","x",$R$3-'Indicator Date hidden'!R18)</f>
        <v>0</v>
      </c>
      <c r="S18" s="152">
        <f>IF('Indicator Date hidden'!S18="x","x",$S$3-'Indicator Date hidden'!S18)</f>
        <v>0</v>
      </c>
      <c r="T18" s="152">
        <f>IF('Indicator Date hidden'!T18="x","x",$T$3-'Indicator Date hidden'!T18)</f>
        <v>0</v>
      </c>
      <c r="U18" s="152">
        <f>IF('Indicator Date hidden'!U18="x","x",$U$3-'Indicator Date hidden'!U18)</f>
        <v>0</v>
      </c>
      <c r="V18" s="152">
        <f>IF('Indicator Date hidden'!V18="x","x",$V$3-'Indicator Date hidden'!V18)</f>
        <v>0</v>
      </c>
      <c r="W18" s="152">
        <f>IF('Indicator Date hidden'!W18="x","x",$W$3-'Indicator Date hidden'!W18)</f>
        <v>0</v>
      </c>
      <c r="X18" s="152">
        <f>IF('Indicator Date hidden'!X18="x","x",$X$3-'Indicator Date hidden'!X18)</f>
        <v>0</v>
      </c>
      <c r="Y18" s="152" t="str">
        <f>IF('Indicator Date hidden'!Y18="x","x",$Y$3-'Indicator Date hidden'!Y18)</f>
        <v>x</v>
      </c>
      <c r="Z18" s="152" t="str">
        <f>IF('Indicator Date hidden'!Z18="x","x",$Z$3-'Indicator Date hidden'!Z18)</f>
        <v>x</v>
      </c>
      <c r="AA18" s="152">
        <f>IF('Indicator Date hidden'!AA18="x","x",$AA$3-'Indicator Date hidden'!AA18)</f>
        <v>0</v>
      </c>
      <c r="AB18" s="152">
        <f>IF('Indicator Date hidden'!AB18="x","x",$AB$3-'Indicator Date hidden'!AB18)</f>
        <v>0</v>
      </c>
      <c r="AC18" s="152">
        <f>IF('Indicator Date hidden'!AC18="x","x",$AC$3-'Indicator Date hidden'!AC18)</f>
        <v>0</v>
      </c>
      <c r="AD18" s="152">
        <f>IF('Indicator Date hidden'!AD18="x","x",$AD$3-'Indicator Date hidden'!AD18)</f>
        <v>0</v>
      </c>
      <c r="AE18" s="152">
        <f>IF('Indicator Date hidden'!AE18="x","x",$AE$3-'Indicator Date hidden'!AE18)</f>
        <v>0</v>
      </c>
      <c r="AF18" s="152">
        <f>IF('Indicator Date hidden'!AF18="x","x",$AF$3-'Indicator Date hidden'!AF18)</f>
        <v>7</v>
      </c>
      <c r="AG18" s="250">
        <f>IF('Indicator Date hidden'!AG18="x","x",$AG$3-'Indicator Date hidden'!AG18)</f>
        <v>0</v>
      </c>
      <c r="AH18" s="152">
        <f>IF('Indicator Date hidden'!AH18="x","x",$AH$3-'Indicator Date hidden'!AH18)</f>
        <v>0</v>
      </c>
      <c r="AI18" s="152">
        <f>IF('Indicator Date hidden'!AI18="x","x",$AI$3-'Indicator Date hidden'!AI18)</f>
        <v>2</v>
      </c>
      <c r="AJ18" s="152">
        <f>IF('Indicator Date hidden'!AJ18="x","x",$AJ$3-'Indicator Date hidden'!AJ18)</f>
        <v>0</v>
      </c>
      <c r="AK18" s="152">
        <f>IF('Indicator Date hidden'!AK18="x","x",$AK$3-'Indicator Date hidden'!AK18)</f>
        <v>0</v>
      </c>
      <c r="AL18" s="152">
        <f>IF('Indicator Date hidden'!AL18="x","x",$AL$3-'Indicator Date hidden'!AL18)</f>
        <v>0</v>
      </c>
      <c r="AM18" s="152">
        <f>IF('Indicator Date hidden'!AM18="x","x",$AM$3-'Indicator Date hidden'!AM18)</f>
        <v>0</v>
      </c>
      <c r="AN18" s="152">
        <f>IF('Indicator Date hidden'!AN18="x","x",$AN$3-'Indicator Date hidden'!AN18)</f>
        <v>0</v>
      </c>
      <c r="AO18" s="152">
        <f>IF('Indicator Date hidden'!AO18="x","x",$AO$3-'Indicator Date hidden'!AO18)</f>
        <v>0</v>
      </c>
      <c r="AP18" s="152">
        <f>IF('Indicator Date hidden'!AP18="x","x",$AP$3-'Indicator Date hidden'!AP18)</f>
        <v>0</v>
      </c>
      <c r="AQ18" s="152">
        <f>IF('Indicator Date hidden'!AQ18="x","x",$AQ$3-'Indicator Date hidden'!AQ18)</f>
        <v>0</v>
      </c>
      <c r="AR18" s="152">
        <f>IF('Indicator Date hidden'!AR18="x","x",$AR$3-'Indicator Date hidden'!AR18)</f>
        <v>0</v>
      </c>
      <c r="AS18" s="152">
        <f>IF('Indicator Date hidden'!AS18="x","x",$AS$3-'Indicator Date hidden'!AS18)</f>
        <v>0</v>
      </c>
      <c r="AT18" s="152">
        <f>IF('Indicator Date hidden'!AT18="x","x",$AT$3-'Indicator Date hidden'!AT18)</f>
        <v>0</v>
      </c>
      <c r="AU18" s="152">
        <f>IF('Indicator Date hidden'!AU18="x","x",$AU$3-'Indicator Date hidden'!AU18)</f>
        <v>0</v>
      </c>
      <c r="AV18" s="152">
        <f>IF('Indicator Date hidden'!AV18="x","x",$AV$3-'Indicator Date hidden'!AV18)</f>
        <v>0</v>
      </c>
      <c r="AW18" s="152">
        <f>IF('Indicator Date hidden'!AW18="x","x",$AW$3-'Indicator Date hidden'!AW18)</f>
        <v>0</v>
      </c>
      <c r="AX18" s="152">
        <f>IF('Indicator Date hidden'!AX18="x","x",$AX$3-'Indicator Date hidden'!AX18)</f>
        <v>0</v>
      </c>
      <c r="AY18" s="152" t="str">
        <f>IF('Indicator Date hidden'!AY18="x","x",$AY$3-'Indicator Date hidden'!AY18)</f>
        <v>x</v>
      </c>
      <c r="AZ18" s="152">
        <f>IF('Indicator Date hidden'!AZ18="x","x",$AZ$3-'Indicator Date hidden'!AZ18)</f>
        <v>1</v>
      </c>
      <c r="BA18" s="152">
        <f>IF('Indicator Date hidden'!BA18="x","x",$BA$3-'Indicator Date hidden'!BA18)</f>
        <v>0</v>
      </c>
      <c r="BB18" s="152">
        <f>IF('Indicator Date hidden'!BB18="x","x",$BB$3-'Indicator Date hidden'!BB18)</f>
        <v>0</v>
      </c>
      <c r="BC18" s="152">
        <f>IF('Indicator Date hidden'!BC18="x","x",$BC$3-'Indicator Date hidden'!BC18)</f>
        <v>0</v>
      </c>
      <c r="BD18" s="152">
        <f>IF('Indicator Date hidden'!BD18="x","x",$BD$3-'Indicator Date hidden'!BD18)</f>
        <v>0</v>
      </c>
      <c r="BE18" s="152">
        <f>IF('Indicator Date hidden'!BE18="x","x",$BE$3-'Indicator Date hidden'!BE18)</f>
        <v>0</v>
      </c>
      <c r="BF18" s="152">
        <f>IF('Indicator Date hidden'!BF18="x","x",$BF$3-'Indicator Date hidden'!BF18)</f>
        <v>0</v>
      </c>
      <c r="BG18" s="152">
        <f>IF('Indicator Date hidden'!BG18="x","x",$BG$3-'Indicator Date hidden'!BG18)</f>
        <v>0</v>
      </c>
      <c r="BH18" s="152">
        <f>IF('Indicator Date hidden'!BH18="x","x",$BH$3-'Indicator Date hidden'!BH18)</f>
        <v>0</v>
      </c>
      <c r="BI18" s="152">
        <f>IF('Indicator Date hidden'!BI18="x","x",$BI$3-'Indicator Date hidden'!BI18)</f>
        <v>4</v>
      </c>
      <c r="BJ18" s="152">
        <f>IF('Indicator Date hidden'!BJ18="x","x",$BJ$3-'Indicator Date hidden'!BJ18)</f>
        <v>0</v>
      </c>
      <c r="BK18" s="152">
        <f>IF('Indicator Date hidden'!BK18="x","x",$BK$3-'Indicator Date hidden'!BK18)</f>
        <v>0</v>
      </c>
      <c r="BL18" s="152">
        <f>IF('Indicator Date hidden'!BL18="x","x",$BL$3-'Indicator Date hidden'!BL18)</f>
        <v>0</v>
      </c>
      <c r="BM18" s="152">
        <f>IF('Indicator Date hidden'!BM18="x","x",$BM$3-'Indicator Date hidden'!BM18)</f>
        <v>1</v>
      </c>
      <c r="BN18" s="152">
        <f>IF('Indicator Date hidden'!BN18="x","x",$BN$3-'Indicator Date hidden'!BN18)</f>
        <v>0</v>
      </c>
      <c r="BO18" s="152">
        <f>IF('Indicator Date hidden'!BO18="x","x",$BO$3-'Indicator Date hidden'!BO18)</f>
        <v>2</v>
      </c>
      <c r="BP18" s="152">
        <f>IF('Indicator Date hidden'!BP18="x","x",$BP$3-'Indicator Date hidden'!BP18)</f>
        <v>0</v>
      </c>
      <c r="BQ18" s="152">
        <f>IF('Indicator Date hidden'!BQ18="x","x",$BQ$3-'Indicator Date hidden'!BQ18)</f>
        <v>0</v>
      </c>
      <c r="BR18" s="152">
        <f>IF('Indicator Date hidden'!BR18="x","x",$BR$3-'Indicator Date hidden'!BR18)</f>
        <v>0</v>
      </c>
      <c r="BS18" s="152">
        <f>IF('Indicator Date hidden'!BS18="x","x",$BS$3-'Indicator Date hidden'!BS18)</f>
        <v>0</v>
      </c>
      <c r="BT18" s="152">
        <f>IF('Indicator Date hidden'!BT18="x","x",$BT$3-'Indicator Date hidden'!BT18)</f>
        <v>0</v>
      </c>
      <c r="BU18" s="152">
        <f>IF('Indicator Date hidden'!BU18="x","x",$BU$3-'Indicator Date hidden'!BU18)</f>
        <v>0</v>
      </c>
      <c r="BV18" s="152">
        <f>IF('Indicator Date hidden'!BV18="x","x",$BV$3-'Indicator Date hidden'!BV18)</f>
        <v>0</v>
      </c>
      <c r="BW18" s="152">
        <f>IF('Indicator Date hidden'!BW18="x","x",$BW$3-'Indicator Date hidden'!BW18)</f>
        <v>0</v>
      </c>
      <c r="BX18" s="152">
        <f>IF('Indicator Date hidden'!BX18="x","x",$BX$3-'Indicator Date hidden'!BX18)</f>
        <v>0</v>
      </c>
      <c r="BY18" s="152">
        <f>IF('Indicator Date hidden'!BY18="x","x",$BY$3-'Indicator Date hidden'!BY18)</f>
        <v>1</v>
      </c>
      <c r="BZ18" s="152">
        <f>IF('Indicator Date hidden'!BZ18="x","x",$BZ$3-'Indicator Date hidden'!BZ18)</f>
        <v>1</v>
      </c>
      <c r="CA18" s="152">
        <f>IF('Indicator Date hidden'!CA18="x","x",$CA$3-'Indicator Date hidden'!CA18)</f>
        <v>0</v>
      </c>
      <c r="CB18" s="152">
        <f>IF('Indicator Date hidden'!CB18="x","x",$CB$3-'Indicator Date hidden'!CB18)</f>
        <v>0</v>
      </c>
      <c r="CC18" s="152">
        <f>IF('Indicator Date hidden'!CC18="x","x",$CC$3-'Indicator Date hidden'!CC18)</f>
        <v>1</v>
      </c>
      <c r="CD18" s="152">
        <f>IF('Indicator Date hidden'!CD18="x","x",$CD$3-'Indicator Date hidden'!CD18)</f>
        <v>0</v>
      </c>
      <c r="CE18" s="152">
        <f>IF('Indicator Date hidden'!CE18="x","x",$CE$3-'Indicator Date hidden'!CE18)</f>
        <v>1</v>
      </c>
      <c r="CF18" s="152">
        <f>IF('Indicator Date hidden'!CF18="x","x",$CF$3-'Indicator Date hidden'!CF18)</f>
        <v>0</v>
      </c>
      <c r="CG18" s="152">
        <f>IF('Indicator Date hidden'!CG18="x","x",$CG$3-'Indicator Date hidden'!CG18)</f>
        <v>0</v>
      </c>
      <c r="CH18" s="153">
        <f t="shared" si="1"/>
        <v>22</v>
      </c>
      <c r="CI18" s="154">
        <f t="shared" si="2"/>
        <v>0.26829268292682928</v>
      </c>
      <c r="CJ18" s="153">
        <f t="shared" si="0"/>
        <v>11</v>
      </c>
      <c r="CK18" s="154">
        <f t="shared" si="4"/>
        <v>0.96700907619160914</v>
      </c>
      <c r="CL18" s="155">
        <f t="shared" si="3"/>
        <v>0</v>
      </c>
    </row>
    <row r="19" spans="1:90" x14ac:dyDescent="0.25">
      <c r="A19" s="3" t="str">
        <f>VLOOKUP(C19,Regiones!B$3:H$35,7,FALSE)</f>
        <v>Central America</v>
      </c>
      <c r="B19" s="99" t="s">
        <v>28</v>
      </c>
      <c r="C19" s="86" t="s">
        <v>27</v>
      </c>
      <c r="D19" s="152">
        <f>IF('Indicator Date hidden'!D19="x","x",$D$3-'Indicator Date hidden'!D19)</f>
        <v>0</v>
      </c>
      <c r="E19" s="152">
        <f>IF('Indicator Date hidden'!E19="x","x",$E$3-'Indicator Date hidden'!E19)</f>
        <v>0</v>
      </c>
      <c r="F19" s="152">
        <f>IF('Indicator Date hidden'!F19="x","x",$F$3-'Indicator Date hidden'!F19)</f>
        <v>0</v>
      </c>
      <c r="G19" s="152">
        <f>IF('Indicator Date hidden'!G19="x","x",$G$3-'Indicator Date hidden'!G19)</f>
        <v>0</v>
      </c>
      <c r="H19" s="152">
        <f>IF('Indicator Date hidden'!H19="x","x",$H$3-'Indicator Date hidden'!H19)</f>
        <v>0</v>
      </c>
      <c r="I19" s="152">
        <f>IF('Indicator Date hidden'!I19="x","x",$I$3-'Indicator Date hidden'!I19)</f>
        <v>0</v>
      </c>
      <c r="J19" s="152">
        <f>IF('Indicator Date hidden'!J19="x","x",$J$3-'Indicator Date hidden'!J19)</f>
        <v>0</v>
      </c>
      <c r="K19" s="152">
        <f>IF('Indicator Date hidden'!K19="x","x",$K$3-'Indicator Date hidden'!K19)</f>
        <v>0</v>
      </c>
      <c r="L19" s="152">
        <f>IF('Indicator Date hidden'!L19="x","x",$L$3-'Indicator Date hidden'!L19)</f>
        <v>0</v>
      </c>
      <c r="M19" s="152">
        <f>IF('Indicator Date hidden'!M19="x","x",$M$3-'Indicator Date hidden'!M19)</f>
        <v>0</v>
      </c>
      <c r="N19" s="152">
        <f>IF('Indicator Date hidden'!N19="x","x",$N$3-'Indicator Date hidden'!N19)</f>
        <v>0</v>
      </c>
      <c r="O19" s="152">
        <f>IF('Indicator Date hidden'!O19="x","x",$O$3-'Indicator Date hidden'!O19)</f>
        <v>0</v>
      </c>
      <c r="P19" s="152" t="str">
        <f>IF('Indicator Date hidden'!P19="x","x",$P$3-'Indicator Date hidden'!P19)</f>
        <v>x</v>
      </c>
      <c r="Q19" s="152">
        <f>IF('Indicator Date hidden'!Q19="x","x",$Q$3-'Indicator Date hidden'!Q19)</f>
        <v>0</v>
      </c>
      <c r="R19" s="152">
        <f>IF('Indicator Date hidden'!R19="x","x",$R$3-'Indicator Date hidden'!R19)</f>
        <v>0</v>
      </c>
      <c r="S19" s="152">
        <f>IF('Indicator Date hidden'!S19="x","x",$S$3-'Indicator Date hidden'!S19)</f>
        <v>0</v>
      </c>
      <c r="T19" s="152">
        <f>IF('Indicator Date hidden'!T19="x","x",$T$3-'Indicator Date hidden'!T19)</f>
        <v>0</v>
      </c>
      <c r="U19" s="152">
        <f>IF('Indicator Date hidden'!U19="x","x",$U$3-'Indicator Date hidden'!U19)</f>
        <v>0</v>
      </c>
      <c r="V19" s="152">
        <f>IF('Indicator Date hidden'!V19="x","x",$V$3-'Indicator Date hidden'!V19)</f>
        <v>0</v>
      </c>
      <c r="W19" s="152">
        <f>IF('Indicator Date hidden'!W19="x","x",$W$3-'Indicator Date hidden'!W19)</f>
        <v>0</v>
      </c>
      <c r="X19" s="152">
        <f>IF('Indicator Date hidden'!X19="x","x",$X$3-'Indicator Date hidden'!X19)</f>
        <v>0</v>
      </c>
      <c r="Y19" s="152" t="str">
        <f>IF('Indicator Date hidden'!Y19="x","x",$Y$3-'Indicator Date hidden'!Y19)</f>
        <v>x</v>
      </c>
      <c r="Z19" s="152" t="str">
        <f>IF('Indicator Date hidden'!Z19="x","x",$Z$3-'Indicator Date hidden'!Z19)</f>
        <v>x</v>
      </c>
      <c r="AA19" s="152">
        <f>IF('Indicator Date hidden'!AA19="x","x",$AA$3-'Indicator Date hidden'!AA19)</f>
        <v>1</v>
      </c>
      <c r="AB19" s="152">
        <f>IF('Indicator Date hidden'!AB19="x","x",$AB$3-'Indicator Date hidden'!AB19)</f>
        <v>0</v>
      </c>
      <c r="AC19" s="152">
        <f>IF('Indicator Date hidden'!AC19="x","x",$AC$3-'Indicator Date hidden'!AC19)</f>
        <v>0</v>
      </c>
      <c r="AD19" s="152">
        <f>IF('Indicator Date hidden'!AD19="x","x",$AD$3-'Indicator Date hidden'!AD19)</f>
        <v>3</v>
      </c>
      <c r="AE19" s="152">
        <f>IF('Indicator Date hidden'!AE19="x","x",$AE$3-'Indicator Date hidden'!AE19)</f>
        <v>0</v>
      </c>
      <c r="AF19" s="152">
        <f>IF('Indicator Date hidden'!AF19="x","x",$AF$3-'Indicator Date hidden'!AF19)</f>
        <v>1</v>
      </c>
      <c r="AG19" s="250">
        <f>IF('Indicator Date hidden'!AG19="x","x",$AG$3-'Indicator Date hidden'!AG19)</f>
        <v>0</v>
      </c>
      <c r="AH19" s="152">
        <f>IF('Indicator Date hidden'!AH19="x","x",$AH$3-'Indicator Date hidden'!AH19)</f>
        <v>1</v>
      </c>
      <c r="AI19" s="152">
        <f>IF('Indicator Date hidden'!AI19="x","x",$AI$3-'Indicator Date hidden'!AI19)</f>
        <v>5</v>
      </c>
      <c r="AJ19" s="152">
        <f>IF('Indicator Date hidden'!AJ19="x","x",$AJ$3-'Indicator Date hidden'!AJ19)</f>
        <v>0</v>
      </c>
      <c r="AK19" s="152">
        <f>IF('Indicator Date hidden'!AK19="x","x",$AK$3-'Indicator Date hidden'!AK19)</f>
        <v>0</v>
      </c>
      <c r="AL19" s="152">
        <f>IF('Indicator Date hidden'!AL19="x","x",$AL$3-'Indicator Date hidden'!AL19)</f>
        <v>0</v>
      </c>
      <c r="AM19" s="152">
        <f>IF('Indicator Date hidden'!AM19="x","x",$AM$3-'Indicator Date hidden'!AM19)</f>
        <v>0</v>
      </c>
      <c r="AN19" s="152">
        <f>IF('Indicator Date hidden'!AN19="x","x",$AN$3-'Indicator Date hidden'!AN19)</f>
        <v>0</v>
      </c>
      <c r="AO19" s="152">
        <f>IF('Indicator Date hidden'!AO19="x","x",$AO$3-'Indicator Date hidden'!AO19)</f>
        <v>0</v>
      </c>
      <c r="AP19" s="152">
        <f>IF('Indicator Date hidden'!AP19="x","x",$AP$3-'Indicator Date hidden'!AP19)</f>
        <v>0</v>
      </c>
      <c r="AQ19" s="152">
        <f>IF('Indicator Date hidden'!AQ19="x","x",$AQ$3-'Indicator Date hidden'!AQ19)</f>
        <v>0</v>
      </c>
      <c r="AR19" s="152">
        <f>IF('Indicator Date hidden'!AR19="x","x",$AR$3-'Indicator Date hidden'!AR19)</f>
        <v>0</v>
      </c>
      <c r="AS19" s="152">
        <f>IF('Indicator Date hidden'!AS19="x","x",$AS$3-'Indicator Date hidden'!AS19)</f>
        <v>0</v>
      </c>
      <c r="AT19" s="152">
        <f>IF('Indicator Date hidden'!AT19="x","x",$AT$3-'Indicator Date hidden'!AT19)</f>
        <v>0</v>
      </c>
      <c r="AU19" s="152" t="str">
        <f>IF('Indicator Date hidden'!AU19="x","x",$AU$3-'Indicator Date hidden'!AU19)</f>
        <v>x</v>
      </c>
      <c r="AV19" s="152">
        <f>IF('Indicator Date hidden'!AV19="x","x",$AV$3-'Indicator Date hidden'!AV19)</f>
        <v>0</v>
      </c>
      <c r="AW19" s="152">
        <f>IF('Indicator Date hidden'!AW19="x","x",$AW$3-'Indicator Date hidden'!AW19)</f>
        <v>0</v>
      </c>
      <c r="AX19" s="152">
        <f>IF('Indicator Date hidden'!AX19="x","x",$AX$3-'Indicator Date hidden'!AX19)</f>
        <v>0</v>
      </c>
      <c r="AY19" s="152">
        <f>IF('Indicator Date hidden'!AY19="x","x",$AY$3-'Indicator Date hidden'!AY19)</f>
        <v>1</v>
      </c>
      <c r="AZ19" s="152">
        <f>IF('Indicator Date hidden'!AZ19="x","x",$AZ$3-'Indicator Date hidden'!AZ19)</f>
        <v>1</v>
      </c>
      <c r="BA19" s="152">
        <f>IF('Indicator Date hidden'!BA19="x","x",$BA$3-'Indicator Date hidden'!BA19)</f>
        <v>0</v>
      </c>
      <c r="BB19" s="152">
        <f>IF('Indicator Date hidden'!BB19="x","x",$BB$3-'Indicator Date hidden'!BB19)</f>
        <v>0</v>
      </c>
      <c r="BC19" s="152">
        <f>IF('Indicator Date hidden'!BC19="x","x",$BC$3-'Indicator Date hidden'!BC19)</f>
        <v>0</v>
      </c>
      <c r="BD19" s="152">
        <f>IF('Indicator Date hidden'!BD19="x","x",$BD$3-'Indicator Date hidden'!BD19)</f>
        <v>0</v>
      </c>
      <c r="BE19" s="152">
        <f>IF('Indicator Date hidden'!BE19="x","x",$BE$3-'Indicator Date hidden'!BE19)</f>
        <v>0</v>
      </c>
      <c r="BF19" s="152">
        <f>IF('Indicator Date hidden'!BF19="x","x",$BF$3-'Indicator Date hidden'!BF19)</f>
        <v>0</v>
      </c>
      <c r="BG19" s="152">
        <f>IF('Indicator Date hidden'!BG19="x","x",$BG$3-'Indicator Date hidden'!BG19)</f>
        <v>0</v>
      </c>
      <c r="BH19" s="152">
        <f>IF('Indicator Date hidden'!BH19="x","x",$BH$3-'Indicator Date hidden'!BH19)</f>
        <v>0</v>
      </c>
      <c r="BI19" s="152">
        <f>IF('Indicator Date hidden'!BI19="x","x",$BI$3-'Indicator Date hidden'!BI19)</f>
        <v>6</v>
      </c>
      <c r="BJ19" s="152">
        <f>IF('Indicator Date hidden'!BJ19="x","x",$BJ$3-'Indicator Date hidden'!BJ19)</f>
        <v>5</v>
      </c>
      <c r="BK19" s="152">
        <f>IF('Indicator Date hidden'!BK19="x","x",$BK$3-'Indicator Date hidden'!BK19)</f>
        <v>0</v>
      </c>
      <c r="BL19" s="152">
        <f>IF('Indicator Date hidden'!BL19="x","x",$BL$3-'Indicator Date hidden'!BL19)</f>
        <v>0</v>
      </c>
      <c r="BM19" s="152">
        <f>IF('Indicator Date hidden'!BM19="x","x",$BM$3-'Indicator Date hidden'!BM19)</f>
        <v>1</v>
      </c>
      <c r="BN19" s="152">
        <f>IF('Indicator Date hidden'!BN19="x","x",$BN$3-'Indicator Date hidden'!BN19)</f>
        <v>0</v>
      </c>
      <c r="BO19" s="152">
        <f>IF('Indicator Date hidden'!BO19="x","x",$BO$3-'Indicator Date hidden'!BO19)</f>
        <v>2</v>
      </c>
      <c r="BP19" s="152">
        <f>IF('Indicator Date hidden'!BP19="x","x",$BP$3-'Indicator Date hidden'!BP19)</f>
        <v>0</v>
      </c>
      <c r="BQ19" s="152">
        <f>IF('Indicator Date hidden'!BQ19="x","x",$BQ$3-'Indicator Date hidden'!BQ19)</f>
        <v>0</v>
      </c>
      <c r="BR19" s="152">
        <f>IF('Indicator Date hidden'!BR19="x","x",$BR$3-'Indicator Date hidden'!BR19)</f>
        <v>0</v>
      </c>
      <c r="BS19" s="152">
        <f>IF('Indicator Date hidden'!BS19="x","x",$BS$3-'Indicator Date hidden'!BS19)</f>
        <v>0</v>
      </c>
      <c r="BT19" s="152">
        <f>IF('Indicator Date hidden'!BT19="x","x",$BT$3-'Indicator Date hidden'!BT19)</f>
        <v>0</v>
      </c>
      <c r="BU19" s="152">
        <f>IF('Indicator Date hidden'!BU19="x","x",$BU$3-'Indicator Date hidden'!BU19)</f>
        <v>0</v>
      </c>
      <c r="BV19" s="152">
        <f>IF('Indicator Date hidden'!BV19="x","x",$BV$3-'Indicator Date hidden'!BV19)</f>
        <v>0</v>
      </c>
      <c r="BW19" s="152">
        <f>IF('Indicator Date hidden'!BW19="x","x",$BW$3-'Indicator Date hidden'!BW19)</f>
        <v>0</v>
      </c>
      <c r="BX19" s="152">
        <f>IF('Indicator Date hidden'!BX19="x","x",$BX$3-'Indicator Date hidden'!BX19)</f>
        <v>0</v>
      </c>
      <c r="BY19" s="152">
        <f>IF('Indicator Date hidden'!BY19="x","x",$BY$3-'Indicator Date hidden'!BY19)</f>
        <v>1</v>
      </c>
      <c r="BZ19" s="152">
        <f>IF('Indicator Date hidden'!BZ19="x","x",$BZ$3-'Indicator Date hidden'!BZ19)</f>
        <v>1</v>
      </c>
      <c r="CA19" s="152">
        <f>IF('Indicator Date hidden'!CA19="x","x",$CA$3-'Indicator Date hidden'!CA19)</f>
        <v>2</v>
      </c>
      <c r="CB19" s="152">
        <f>IF('Indicator Date hidden'!CB19="x","x",$CB$3-'Indicator Date hidden'!CB19)</f>
        <v>0</v>
      </c>
      <c r="CC19" s="152">
        <f>IF('Indicator Date hidden'!CC19="x","x",$CC$3-'Indicator Date hidden'!CC19)</f>
        <v>1</v>
      </c>
      <c r="CD19" s="152">
        <f>IF('Indicator Date hidden'!CD19="x","x",$CD$3-'Indicator Date hidden'!CD19)</f>
        <v>0</v>
      </c>
      <c r="CE19" s="152">
        <f>IF('Indicator Date hidden'!CE19="x","x",$CE$3-'Indicator Date hidden'!CE19)</f>
        <v>1</v>
      </c>
      <c r="CF19" s="152">
        <f>IF('Indicator Date hidden'!CF19="x","x",$CF$3-'Indicator Date hidden'!CF19)</f>
        <v>0</v>
      </c>
      <c r="CG19" s="152">
        <f>IF('Indicator Date hidden'!CG19="x","x",$CG$3-'Indicator Date hidden'!CG19)</f>
        <v>0</v>
      </c>
      <c r="CH19" s="153">
        <f t="shared" si="1"/>
        <v>33</v>
      </c>
      <c r="CI19" s="154">
        <f t="shared" si="2"/>
        <v>0.40243902439024393</v>
      </c>
      <c r="CJ19" s="153">
        <f t="shared" si="0"/>
        <v>16</v>
      </c>
      <c r="CK19" s="154">
        <f t="shared" si="4"/>
        <v>1.126820245592753</v>
      </c>
      <c r="CL19" s="155">
        <f t="shared" si="3"/>
        <v>0</v>
      </c>
    </row>
    <row r="20" spans="1:90" x14ac:dyDescent="0.25">
      <c r="A20" s="3" t="str">
        <f>VLOOKUP(C20,Regiones!B$3:H$35,7,FALSE)</f>
        <v>Central America</v>
      </c>
      <c r="B20" s="99" t="s">
        <v>32</v>
      </c>
      <c r="C20" s="86" t="s">
        <v>31</v>
      </c>
      <c r="D20" s="152">
        <f>IF('Indicator Date hidden'!D20="x","x",$D$3-'Indicator Date hidden'!D20)</f>
        <v>0</v>
      </c>
      <c r="E20" s="152">
        <f>IF('Indicator Date hidden'!E20="x","x",$E$3-'Indicator Date hidden'!E20)</f>
        <v>0</v>
      </c>
      <c r="F20" s="152">
        <f>IF('Indicator Date hidden'!F20="x","x",$F$3-'Indicator Date hidden'!F20)</f>
        <v>0</v>
      </c>
      <c r="G20" s="152">
        <f>IF('Indicator Date hidden'!G20="x","x",$G$3-'Indicator Date hidden'!G20)</f>
        <v>0</v>
      </c>
      <c r="H20" s="152">
        <f>IF('Indicator Date hidden'!H20="x","x",$H$3-'Indicator Date hidden'!H20)</f>
        <v>0</v>
      </c>
      <c r="I20" s="152">
        <f>IF('Indicator Date hidden'!I20="x","x",$I$3-'Indicator Date hidden'!I20)</f>
        <v>0</v>
      </c>
      <c r="J20" s="152">
        <f>IF('Indicator Date hidden'!J20="x","x",$J$3-'Indicator Date hidden'!J20)</f>
        <v>0</v>
      </c>
      <c r="K20" s="152">
        <f>IF('Indicator Date hidden'!K20="x","x",$K$3-'Indicator Date hidden'!K20)</f>
        <v>0</v>
      </c>
      <c r="L20" s="152">
        <f>IF('Indicator Date hidden'!L20="x","x",$L$3-'Indicator Date hidden'!L20)</f>
        <v>0</v>
      </c>
      <c r="M20" s="152">
        <f>IF('Indicator Date hidden'!M20="x","x",$M$3-'Indicator Date hidden'!M20)</f>
        <v>0</v>
      </c>
      <c r="N20" s="152">
        <f>IF('Indicator Date hidden'!N20="x","x",$N$3-'Indicator Date hidden'!N20)</f>
        <v>0</v>
      </c>
      <c r="O20" s="152">
        <f>IF('Indicator Date hidden'!O20="x","x",$O$3-'Indicator Date hidden'!O20)</f>
        <v>0</v>
      </c>
      <c r="P20" s="152" t="str">
        <f>IF('Indicator Date hidden'!P20="x","x",$P$3-'Indicator Date hidden'!P20)</f>
        <v>x</v>
      </c>
      <c r="Q20" s="152">
        <f>IF('Indicator Date hidden'!Q20="x","x",$Q$3-'Indicator Date hidden'!Q20)</f>
        <v>0</v>
      </c>
      <c r="R20" s="152">
        <f>IF('Indicator Date hidden'!R20="x","x",$R$3-'Indicator Date hidden'!R20)</f>
        <v>0</v>
      </c>
      <c r="S20" s="152">
        <f>IF('Indicator Date hidden'!S20="x","x",$S$3-'Indicator Date hidden'!S20)</f>
        <v>0</v>
      </c>
      <c r="T20" s="152">
        <f>IF('Indicator Date hidden'!T20="x","x",$T$3-'Indicator Date hidden'!T20)</f>
        <v>0</v>
      </c>
      <c r="U20" s="152">
        <f>IF('Indicator Date hidden'!U20="x","x",$U$3-'Indicator Date hidden'!U20)</f>
        <v>1</v>
      </c>
      <c r="V20" s="152">
        <f>IF('Indicator Date hidden'!V20="x","x",$V$3-'Indicator Date hidden'!V20)</f>
        <v>1</v>
      </c>
      <c r="W20" s="152">
        <f>IF('Indicator Date hidden'!W20="x","x",$W$3-'Indicator Date hidden'!W20)</f>
        <v>0</v>
      </c>
      <c r="X20" s="152">
        <f>IF('Indicator Date hidden'!X20="x","x",$X$3-'Indicator Date hidden'!X20)</f>
        <v>0</v>
      </c>
      <c r="Y20" s="152" t="str">
        <f>IF('Indicator Date hidden'!Y20="x","x",$Y$3-'Indicator Date hidden'!Y20)</f>
        <v>x</v>
      </c>
      <c r="Z20" s="152" t="str">
        <f>IF('Indicator Date hidden'!Z20="x","x",$Z$3-'Indicator Date hidden'!Z20)</f>
        <v>x</v>
      </c>
      <c r="AA20" s="152">
        <f>IF('Indicator Date hidden'!AA20="x","x",$AA$3-'Indicator Date hidden'!AA20)</f>
        <v>1</v>
      </c>
      <c r="AB20" s="152">
        <f>IF('Indicator Date hidden'!AB20="x","x",$AB$3-'Indicator Date hidden'!AB20)</f>
        <v>0</v>
      </c>
      <c r="AC20" s="152">
        <f>IF('Indicator Date hidden'!AC20="x","x",$AC$3-'Indicator Date hidden'!AC20)</f>
        <v>0</v>
      </c>
      <c r="AD20" s="152">
        <f>IF('Indicator Date hidden'!AD20="x","x",$AD$3-'Indicator Date hidden'!AD20)</f>
        <v>4</v>
      </c>
      <c r="AE20" s="152">
        <f>IF('Indicator Date hidden'!AE20="x","x",$AE$3-'Indicator Date hidden'!AE20)</f>
        <v>0</v>
      </c>
      <c r="AF20" s="152">
        <f>IF('Indicator Date hidden'!AF20="x","x",$AF$3-'Indicator Date hidden'!AF20)</f>
        <v>0</v>
      </c>
      <c r="AG20" s="250">
        <f>IF('Indicator Date hidden'!AG20="x","x",$AG$3-'Indicator Date hidden'!AG20)</f>
        <v>0</v>
      </c>
      <c r="AH20" s="152">
        <f>IF('Indicator Date hidden'!AH20="x","x",$AH$3-'Indicator Date hidden'!AH20)</f>
        <v>4</v>
      </c>
      <c r="AI20" s="152">
        <f>IF('Indicator Date hidden'!AI20="x","x",$AI$3-'Indicator Date hidden'!AI20)</f>
        <v>6</v>
      </c>
      <c r="AJ20" s="152">
        <f>IF('Indicator Date hidden'!AJ20="x","x",$AJ$3-'Indicator Date hidden'!AJ20)</f>
        <v>0</v>
      </c>
      <c r="AK20" s="152">
        <f>IF('Indicator Date hidden'!AK20="x","x",$AK$3-'Indicator Date hidden'!AK20)</f>
        <v>0</v>
      </c>
      <c r="AL20" s="152">
        <f>IF('Indicator Date hidden'!AL20="x","x",$AL$3-'Indicator Date hidden'!AL20)</f>
        <v>0</v>
      </c>
      <c r="AM20" s="152">
        <f>IF('Indicator Date hidden'!AM20="x","x",$AM$3-'Indicator Date hidden'!AM20)</f>
        <v>0</v>
      </c>
      <c r="AN20" s="152">
        <f>IF('Indicator Date hidden'!AN20="x","x",$AN$3-'Indicator Date hidden'!AN20)</f>
        <v>0</v>
      </c>
      <c r="AO20" s="152">
        <f>IF('Indicator Date hidden'!AO20="x","x",$AO$3-'Indicator Date hidden'!AO20)</f>
        <v>0</v>
      </c>
      <c r="AP20" s="152">
        <f>IF('Indicator Date hidden'!AP20="x","x",$AP$3-'Indicator Date hidden'!AP20)</f>
        <v>0</v>
      </c>
      <c r="AQ20" s="152">
        <f>IF('Indicator Date hidden'!AQ20="x","x",$AQ$3-'Indicator Date hidden'!AQ20)</f>
        <v>0</v>
      </c>
      <c r="AR20" s="152">
        <f>IF('Indicator Date hidden'!AR20="x","x",$AR$3-'Indicator Date hidden'!AR20)</f>
        <v>0</v>
      </c>
      <c r="AS20" s="152">
        <f>IF('Indicator Date hidden'!AS20="x","x",$AS$3-'Indicator Date hidden'!AS20)</f>
        <v>0</v>
      </c>
      <c r="AT20" s="152">
        <f>IF('Indicator Date hidden'!AT20="x","x",$AT$3-'Indicator Date hidden'!AT20)</f>
        <v>0</v>
      </c>
      <c r="AU20" s="152">
        <f>IF('Indicator Date hidden'!AU20="x","x",$AU$3-'Indicator Date hidden'!AU20)</f>
        <v>0</v>
      </c>
      <c r="AV20" s="152">
        <f>IF('Indicator Date hidden'!AV20="x","x",$AV$3-'Indicator Date hidden'!AV20)</f>
        <v>0</v>
      </c>
      <c r="AW20" s="152">
        <f>IF('Indicator Date hidden'!AW20="x","x",$AW$3-'Indicator Date hidden'!AW20)</f>
        <v>0</v>
      </c>
      <c r="AX20" s="152">
        <f>IF('Indicator Date hidden'!AX20="x","x",$AX$3-'Indicator Date hidden'!AX20)</f>
        <v>0</v>
      </c>
      <c r="AY20" s="152">
        <f>IF('Indicator Date hidden'!AY20="x","x",$AY$3-'Indicator Date hidden'!AY20)</f>
        <v>1</v>
      </c>
      <c r="AZ20" s="152">
        <f>IF('Indicator Date hidden'!AZ20="x","x",$AZ$3-'Indicator Date hidden'!AZ20)</f>
        <v>1</v>
      </c>
      <c r="BA20" s="152">
        <f>IF('Indicator Date hidden'!BA20="x","x",$BA$3-'Indicator Date hidden'!BA20)</f>
        <v>0</v>
      </c>
      <c r="BB20" s="152">
        <f>IF('Indicator Date hidden'!BB20="x","x",$BB$3-'Indicator Date hidden'!BB20)</f>
        <v>0</v>
      </c>
      <c r="BC20" s="152">
        <f>IF('Indicator Date hidden'!BC20="x","x",$BC$3-'Indicator Date hidden'!BC20)</f>
        <v>0</v>
      </c>
      <c r="BD20" s="152">
        <f>IF('Indicator Date hidden'!BD20="x","x",$BD$3-'Indicator Date hidden'!BD20)</f>
        <v>0</v>
      </c>
      <c r="BE20" s="152">
        <f>IF('Indicator Date hidden'!BE20="x","x",$BE$3-'Indicator Date hidden'!BE20)</f>
        <v>0</v>
      </c>
      <c r="BF20" s="152">
        <f>IF('Indicator Date hidden'!BF20="x","x",$BF$3-'Indicator Date hidden'!BF20)</f>
        <v>0</v>
      </c>
      <c r="BG20" s="152">
        <f>IF('Indicator Date hidden'!BG20="x","x",$BG$3-'Indicator Date hidden'!BG20)</f>
        <v>0</v>
      </c>
      <c r="BH20" s="152">
        <f>IF('Indicator Date hidden'!BH20="x","x",$BH$3-'Indicator Date hidden'!BH20)</f>
        <v>0</v>
      </c>
      <c r="BI20" s="152">
        <f>IF('Indicator Date hidden'!BI20="x","x",$BI$3-'Indicator Date hidden'!BI20)</f>
        <v>0</v>
      </c>
      <c r="BJ20" s="152">
        <f>IF('Indicator Date hidden'!BJ20="x","x",$BJ$3-'Indicator Date hidden'!BJ20)</f>
        <v>0</v>
      </c>
      <c r="BK20" s="152">
        <f>IF('Indicator Date hidden'!BK20="x","x",$BK$3-'Indicator Date hidden'!BK20)</f>
        <v>0</v>
      </c>
      <c r="BL20" s="152">
        <f>IF('Indicator Date hidden'!BL20="x","x",$BL$3-'Indicator Date hidden'!BL20)</f>
        <v>0</v>
      </c>
      <c r="BM20" s="152">
        <f>IF('Indicator Date hidden'!BM20="x","x",$BM$3-'Indicator Date hidden'!BM20)</f>
        <v>2</v>
      </c>
      <c r="BN20" s="152">
        <f>IF('Indicator Date hidden'!BN20="x","x",$BN$3-'Indicator Date hidden'!BN20)</f>
        <v>0</v>
      </c>
      <c r="BO20" s="152">
        <f>IF('Indicator Date hidden'!BO20="x","x",$BO$3-'Indicator Date hidden'!BO20)</f>
        <v>2</v>
      </c>
      <c r="BP20" s="152">
        <f>IF('Indicator Date hidden'!BP20="x","x",$BP$3-'Indicator Date hidden'!BP20)</f>
        <v>0</v>
      </c>
      <c r="BQ20" s="152">
        <f>IF('Indicator Date hidden'!BQ20="x","x",$BQ$3-'Indicator Date hidden'!BQ20)</f>
        <v>0</v>
      </c>
      <c r="BR20" s="152">
        <f>IF('Indicator Date hidden'!BR20="x","x",$BR$3-'Indicator Date hidden'!BR20)</f>
        <v>0</v>
      </c>
      <c r="BS20" s="152">
        <f>IF('Indicator Date hidden'!BS20="x","x",$BS$3-'Indicator Date hidden'!BS20)</f>
        <v>0</v>
      </c>
      <c r="BT20" s="152">
        <f>IF('Indicator Date hidden'!BT20="x","x",$BT$3-'Indicator Date hidden'!BT20)</f>
        <v>0</v>
      </c>
      <c r="BU20" s="152">
        <f>IF('Indicator Date hidden'!BU20="x","x",$BU$3-'Indicator Date hidden'!BU20)</f>
        <v>0</v>
      </c>
      <c r="BV20" s="152">
        <f>IF('Indicator Date hidden'!BV20="x","x",$BV$3-'Indicator Date hidden'!BV20)</f>
        <v>0</v>
      </c>
      <c r="BW20" s="152">
        <f>IF('Indicator Date hidden'!BW20="x","x",$BW$3-'Indicator Date hidden'!BW20)</f>
        <v>0</v>
      </c>
      <c r="BX20" s="152">
        <f>IF('Indicator Date hidden'!BX20="x","x",$BX$3-'Indicator Date hidden'!BX20)</f>
        <v>0</v>
      </c>
      <c r="BY20" s="152">
        <f>IF('Indicator Date hidden'!BY20="x","x",$BY$3-'Indicator Date hidden'!BY20)</f>
        <v>1</v>
      </c>
      <c r="BZ20" s="152">
        <f>IF('Indicator Date hidden'!BZ20="x","x",$BZ$3-'Indicator Date hidden'!BZ20)</f>
        <v>1</v>
      </c>
      <c r="CA20" s="152">
        <f>IF('Indicator Date hidden'!CA20="x","x",$CA$3-'Indicator Date hidden'!CA20)</f>
        <v>1</v>
      </c>
      <c r="CB20" s="152">
        <f>IF('Indicator Date hidden'!CB20="x","x",$CB$3-'Indicator Date hidden'!CB20)</f>
        <v>0</v>
      </c>
      <c r="CC20" s="152">
        <f>IF('Indicator Date hidden'!CC20="x","x",$CC$3-'Indicator Date hidden'!CC20)</f>
        <v>1</v>
      </c>
      <c r="CD20" s="152">
        <f>IF('Indicator Date hidden'!CD20="x","x",$CD$3-'Indicator Date hidden'!CD20)</f>
        <v>0</v>
      </c>
      <c r="CE20" s="152">
        <f>IF('Indicator Date hidden'!CE20="x","x",$CE$3-'Indicator Date hidden'!CE20)</f>
        <v>1</v>
      </c>
      <c r="CF20" s="152">
        <f>IF('Indicator Date hidden'!CF20="x","x",$CF$3-'Indicator Date hidden'!CF20)</f>
        <v>0</v>
      </c>
      <c r="CG20" s="152">
        <f>IF('Indicator Date hidden'!CG20="x","x",$CG$3-'Indicator Date hidden'!CG20)</f>
        <v>0</v>
      </c>
      <c r="CH20" s="153">
        <f t="shared" si="1"/>
        <v>28</v>
      </c>
      <c r="CI20" s="154">
        <f t="shared" si="2"/>
        <v>0.34146341463414637</v>
      </c>
      <c r="CJ20" s="153">
        <f t="shared" si="0"/>
        <v>15</v>
      </c>
      <c r="CK20" s="154">
        <f t="shared" si="4"/>
        <v>0.98131885788933193</v>
      </c>
      <c r="CL20" s="155">
        <f t="shared" si="3"/>
        <v>0</v>
      </c>
    </row>
    <row r="21" spans="1:90" x14ac:dyDescent="0.25">
      <c r="A21" s="3" t="str">
        <f>VLOOKUP(C21,Regiones!B$3:H$35,7,FALSE)</f>
        <v>Central America</v>
      </c>
      <c r="B21" s="99" t="s">
        <v>38</v>
      </c>
      <c r="C21" s="86" t="s">
        <v>37</v>
      </c>
      <c r="D21" s="152">
        <f>IF('Indicator Date hidden'!D21="x","x",$D$3-'Indicator Date hidden'!D21)</f>
        <v>0</v>
      </c>
      <c r="E21" s="152">
        <f>IF('Indicator Date hidden'!E21="x","x",$E$3-'Indicator Date hidden'!E21)</f>
        <v>0</v>
      </c>
      <c r="F21" s="152">
        <f>IF('Indicator Date hidden'!F21="x","x",$F$3-'Indicator Date hidden'!F21)</f>
        <v>0</v>
      </c>
      <c r="G21" s="152">
        <f>IF('Indicator Date hidden'!G21="x","x",$G$3-'Indicator Date hidden'!G21)</f>
        <v>0</v>
      </c>
      <c r="H21" s="152">
        <f>IF('Indicator Date hidden'!H21="x","x",$H$3-'Indicator Date hidden'!H21)</f>
        <v>0</v>
      </c>
      <c r="I21" s="152">
        <f>IF('Indicator Date hidden'!I21="x","x",$I$3-'Indicator Date hidden'!I21)</f>
        <v>0</v>
      </c>
      <c r="J21" s="152">
        <f>IF('Indicator Date hidden'!J21="x","x",$J$3-'Indicator Date hidden'!J21)</f>
        <v>0</v>
      </c>
      <c r="K21" s="152">
        <f>IF('Indicator Date hidden'!K21="x","x",$K$3-'Indicator Date hidden'!K21)</f>
        <v>0</v>
      </c>
      <c r="L21" s="152">
        <f>IF('Indicator Date hidden'!L21="x","x",$L$3-'Indicator Date hidden'!L21)</f>
        <v>0</v>
      </c>
      <c r="M21" s="152">
        <f>IF('Indicator Date hidden'!M21="x","x",$M$3-'Indicator Date hidden'!M21)</f>
        <v>0</v>
      </c>
      <c r="N21" s="152">
        <f>IF('Indicator Date hidden'!N21="x","x",$N$3-'Indicator Date hidden'!N21)</f>
        <v>0</v>
      </c>
      <c r="O21" s="152">
        <f>IF('Indicator Date hidden'!O21="x","x",$O$3-'Indicator Date hidden'!O21)</f>
        <v>0</v>
      </c>
      <c r="P21" s="152" t="str">
        <f>IF('Indicator Date hidden'!P21="x","x",$P$3-'Indicator Date hidden'!P21)</f>
        <v>x</v>
      </c>
      <c r="Q21" s="152">
        <f>IF('Indicator Date hidden'!Q21="x","x",$Q$3-'Indicator Date hidden'!Q21)</f>
        <v>0</v>
      </c>
      <c r="R21" s="152">
        <f>IF('Indicator Date hidden'!R21="x","x",$R$3-'Indicator Date hidden'!R21)</f>
        <v>0</v>
      </c>
      <c r="S21" s="152">
        <f>IF('Indicator Date hidden'!S21="x","x",$S$3-'Indicator Date hidden'!S21)</f>
        <v>0</v>
      </c>
      <c r="T21" s="152">
        <f>IF('Indicator Date hidden'!T21="x","x",$T$3-'Indicator Date hidden'!T21)</f>
        <v>0</v>
      </c>
      <c r="U21" s="152">
        <f>IF('Indicator Date hidden'!U21="x","x",$U$3-'Indicator Date hidden'!U21)</f>
        <v>0</v>
      </c>
      <c r="V21" s="152">
        <f>IF('Indicator Date hidden'!V21="x","x",$V$3-'Indicator Date hidden'!V21)</f>
        <v>0</v>
      </c>
      <c r="W21" s="152">
        <f>IF('Indicator Date hidden'!W21="x","x",$W$3-'Indicator Date hidden'!W21)</f>
        <v>0</v>
      </c>
      <c r="X21" s="152">
        <f>IF('Indicator Date hidden'!X21="x","x",$X$3-'Indicator Date hidden'!X21)</f>
        <v>0</v>
      </c>
      <c r="Y21" s="152">
        <f>IF('Indicator Date hidden'!Y21="x","x",$Y$3-'Indicator Date hidden'!Y21)</f>
        <v>3</v>
      </c>
      <c r="Z21" s="152">
        <f>IF('Indicator Date hidden'!Z21="x","x",$Z$3-'Indicator Date hidden'!Z21)</f>
        <v>3</v>
      </c>
      <c r="AA21" s="152">
        <f>IF('Indicator Date hidden'!AA21="x","x",$AA$3-'Indicator Date hidden'!AA21)</f>
        <v>1</v>
      </c>
      <c r="AB21" s="152">
        <f>IF('Indicator Date hidden'!AB21="x","x",$AB$3-'Indicator Date hidden'!AB21)</f>
        <v>0</v>
      </c>
      <c r="AC21" s="152">
        <f>IF('Indicator Date hidden'!AC21="x","x",$AC$3-'Indicator Date hidden'!AC21)</f>
        <v>0</v>
      </c>
      <c r="AD21" s="152">
        <f>IF('Indicator Date hidden'!AD21="x","x",$AD$3-'Indicator Date hidden'!AD21)</f>
        <v>1</v>
      </c>
      <c r="AE21" s="152">
        <f>IF('Indicator Date hidden'!AE21="x","x",$AE$3-'Indicator Date hidden'!AE21)</f>
        <v>0</v>
      </c>
      <c r="AF21" s="152">
        <f>IF('Indicator Date hidden'!AF21="x","x",$AF$3-'Indicator Date hidden'!AF21)</f>
        <v>3</v>
      </c>
      <c r="AG21" s="250">
        <f>IF('Indicator Date hidden'!AG21="x","x",$AG$3-'Indicator Date hidden'!AG21)</f>
        <v>0</v>
      </c>
      <c r="AH21" s="152">
        <f>IF('Indicator Date hidden'!AH21="x","x",$AH$3-'Indicator Date hidden'!AH21)</f>
        <v>1</v>
      </c>
      <c r="AI21" s="152" t="str">
        <f>IF('Indicator Date hidden'!AI21="x","x",$AI$3-'Indicator Date hidden'!AI21)</f>
        <v>x</v>
      </c>
      <c r="AJ21" s="152">
        <f>IF('Indicator Date hidden'!AJ21="x","x",$AJ$3-'Indicator Date hidden'!AJ21)</f>
        <v>0</v>
      </c>
      <c r="AK21" s="152">
        <f>IF('Indicator Date hidden'!AK21="x","x",$AK$3-'Indicator Date hidden'!AK21)</f>
        <v>0</v>
      </c>
      <c r="AL21" s="152">
        <f>IF('Indicator Date hidden'!AL21="x","x",$AL$3-'Indicator Date hidden'!AL21)</f>
        <v>0</v>
      </c>
      <c r="AM21" s="152">
        <f>IF('Indicator Date hidden'!AM21="x","x",$AM$3-'Indicator Date hidden'!AM21)</f>
        <v>0</v>
      </c>
      <c r="AN21" s="152">
        <f>IF('Indicator Date hidden'!AN21="x","x",$AN$3-'Indicator Date hidden'!AN21)</f>
        <v>0</v>
      </c>
      <c r="AO21" s="152">
        <f>IF('Indicator Date hidden'!AO21="x","x",$AO$3-'Indicator Date hidden'!AO21)</f>
        <v>0</v>
      </c>
      <c r="AP21" s="152">
        <f>IF('Indicator Date hidden'!AP21="x","x",$AP$3-'Indicator Date hidden'!AP21)</f>
        <v>0</v>
      </c>
      <c r="AQ21" s="152">
        <f>IF('Indicator Date hidden'!AQ21="x","x",$AQ$3-'Indicator Date hidden'!AQ21)</f>
        <v>0</v>
      </c>
      <c r="AR21" s="152">
        <f>IF('Indicator Date hidden'!AR21="x","x",$AR$3-'Indicator Date hidden'!AR21)</f>
        <v>0</v>
      </c>
      <c r="AS21" s="152">
        <f>IF('Indicator Date hidden'!AS21="x","x",$AS$3-'Indicator Date hidden'!AS21)</f>
        <v>0</v>
      </c>
      <c r="AT21" s="152">
        <f>IF('Indicator Date hidden'!AT21="x","x",$AT$3-'Indicator Date hidden'!AT21)</f>
        <v>0</v>
      </c>
      <c r="AU21" s="152">
        <f>IF('Indicator Date hidden'!AU21="x","x",$AU$3-'Indicator Date hidden'!AU21)</f>
        <v>0</v>
      </c>
      <c r="AV21" s="152">
        <f>IF('Indicator Date hidden'!AV21="x","x",$AV$3-'Indicator Date hidden'!AV21)</f>
        <v>0</v>
      </c>
      <c r="AW21" s="152">
        <f>IF('Indicator Date hidden'!AW21="x","x",$AW$3-'Indicator Date hidden'!AW21)</f>
        <v>0</v>
      </c>
      <c r="AX21" s="152">
        <f>IF('Indicator Date hidden'!AX21="x","x",$AX$3-'Indicator Date hidden'!AX21)</f>
        <v>0</v>
      </c>
      <c r="AY21" s="152">
        <f>IF('Indicator Date hidden'!AY21="x","x",$AY$3-'Indicator Date hidden'!AY21)</f>
        <v>1</v>
      </c>
      <c r="AZ21" s="152">
        <f>IF('Indicator Date hidden'!AZ21="x","x",$AZ$3-'Indicator Date hidden'!AZ21)</f>
        <v>1</v>
      </c>
      <c r="BA21" s="152">
        <f>IF('Indicator Date hidden'!BA21="x","x",$BA$3-'Indicator Date hidden'!BA21)</f>
        <v>0</v>
      </c>
      <c r="BB21" s="152">
        <f>IF('Indicator Date hidden'!BB21="x","x",$BB$3-'Indicator Date hidden'!BB21)</f>
        <v>0</v>
      </c>
      <c r="BC21" s="152">
        <f>IF('Indicator Date hidden'!BC21="x","x",$BC$3-'Indicator Date hidden'!BC21)</f>
        <v>0</v>
      </c>
      <c r="BD21" s="152">
        <f>IF('Indicator Date hidden'!BD21="x","x",$BD$3-'Indicator Date hidden'!BD21)</f>
        <v>0</v>
      </c>
      <c r="BE21" s="152">
        <f>IF('Indicator Date hidden'!BE21="x","x",$BE$3-'Indicator Date hidden'!BE21)</f>
        <v>0</v>
      </c>
      <c r="BF21" s="152">
        <f>IF('Indicator Date hidden'!BF21="x","x",$BF$3-'Indicator Date hidden'!BF21)</f>
        <v>0</v>
      </c>
      <c r="BG21" s="152">
        <f>IF('Indicator Date hidden'!BG21="x","x",$BG$3-'Indicator Date hidden'!BG21)</f>
        <v>0</v>
      </c>
      <c r="BH21" s="152">
        <f>IF('Indicator Date hidden'!BH21="x","x",$BH$3-'Indicator Date hidden'!BH21)</f>
        <v>0</v>
      </c>
      <c r="BI21" s="152">
        <f>IF('Indicator Date hidden'!BI21="x","x",$BI$3-'Indicator Date hidden'!BI21)</f>
        <v>4</v>
      </c>
      <c r="BJ21" s="152" t="str">
        <f>IF('Indicator Date hidden'!BJ21="x","x",$BJ$3-'Indicator Date hidden'!BJ21)</f>
        <v>x</v>
      </c>
      <c r="BK21" s="152">
        <f>IF('Indicator Date hidden'!BK21="x","x",$BK$3-'Indicator Date hidden'!BK21)</f>
        <v>0</v>
      </c>
      <c r="BL21" s="152">
        <f>IF('Indicator Date hidden'!BL21="x","x",$BL$3-'Indicator Date hidden'!BL21)</f>
        <v>0</v>
      </c>
      <c r="BM21" s="152">
        <f>IF('Indicator Date hidden'!BM21="x","x",$BM$3-'Indicator Date hidden'!BM21)</f>
        <v>2</v>
      </c>
      <c r="BN21" s="152">
        <f>IF('Indicator Date hidden'!BN21="x","x",$BN$3-'Indicator Date hidden'!BN21)</f>
        <v>0</v>
      </c>
      <c r="BO21" s="152">
        <f>IF('Indicator Date hidden'!BO21="x","x",$BO$3-'Indicator Date hidden'!BO21)</f>
        <v>2</v>
      </c>
      <c r="BP21" s="152">
        <f>IF('Indicator Date hidden'!BP21="x","x",$BP$3-'Indicator Date hidden'!BP21)</f>
        <v>0</v>
      </c>
      <c r="BQ21" s="152">
        <f>IF('Indicator Date hidden'!BQ21="x","x",$BQ$3-'Indicator Date hidden'!BQ21)</f>
        <v>0</v>
      </c>
      <c r="BR21" s="152">
        <f>IF('Indicator Date hidden'!BR21="x","x",$BR$3-'Indicator Date hidden'!BR21)</f>
        <v>0</v>
      </c>
      <c r="BS21" s="152">
        <f>IF('Indicator Date hidden'!BS21="x","x",$BS$3-'Indicator Date hidden'!BS21)</f>
        <v>0</v>
      </c>
      <c r="BT21" s="152">
        <f>IF('Indicator Date hidden'!BT21="x","x",$BT$3-'Indicator Date hidden'!BT21)</f>
        <v>0</v>
      </c>
      <c r="BU21" s="152">
        <f>IF('Indicator Date hidden'!BU21="x","x",$BU$3-'Indicator Date hidden'!BU21)</f>
        <v>0</v>
      </c>
      <c r="BV21" s="152">
        <f>IF('Indicator Date hidden'!BV21="x","x",$BV$3-'Indicator Date hidden'!BV21)</f>
        <v>0</v>
      </c>
      <c r="BW21" s="152">
        <f>IF('Indicator Date hidden'!BW21="x","x",$BW$3-'Indicator Date hidden'!BW21)</f>
        <v>0</v>
      </c>
      <c r="BX21" s="152">
        <f>IF('Indicator Date hidden'!BX21="x","x",$BX$3-'Indicator Date hidden'!BX21)</f>
        <v>0</v>
      </c>
      <c r="BY21" s="152">
        <f>IF('Indicator Date hidden'!BY21="x","x",$BY$3-'Indicator Date hidden'!BY21)</f>
        <v>1</v>
      </c>
      <c r="BZ21" s="152">
        <f>IF('Indicator Date hidden'!BZ21="x","x",$BZ$3-'Indicator Date hidden'!BZ21)</f>
        <v>1</v>
      </c>
      <c r="CA21" s="152">
        <f>IF('Indicator Date hidden'!CA21="x","x",$CA$3-'Indicator Date hidden'!CA21)</f>
        <v>1</v>
      </c>
      <c r="CB21" s="152">
        <f>IF('Indicator Date hidden'!CB21="x","x",$CB$3-'Indicator Date hidden'!CB21)</f>
        <v>0</v>
      </c>
      <c r="CC21" s="152">
        <f>IF('Indicator Date hidden'!CC21="x","x",$CC$3-'Indicator Date hidden'!CC21)</f>
        <v>1</v>
      </c>
      <c r="CD21" s="152">
        <f>IF('Indicator Date hidden'!CD21="x","x",$CD$3-'Indicator Date hidden'!CD21)</f>
        <v>0</v>
      </c>
      <c r="CE21" s="152">
        <f>IF('Indicator Date hidden'!CE21="x","x",$CE$3-'Indicator Date hidden'!CE21)</f>
        <v>1</v>
      </c>
      <c r="CF21" s="152">
        <f>IF('Indicator Date hidden'!CF21="x","x",$CF$3-'Indicator Date hidden'!CF21)</f>
        <v>0</v>
      </c>
      <c r="CG21" s="152">
        <f>IF('Indicator Date hidden'!CG21="x","x",$CG$3-'Indicator Date hidden'!CG21)</f>
        <v>0</v>
      </c>
      <c r="CH21" s="153">
        <f t="shared" si="1"/>
        <v>27</v>
      </c>
      <c r="CI21" s="154">
        <f t="shared" si="2"/>
        <v>0.32926829268292684</v>
      </c>
      <c r="CJ21" s="153">
        <f t="shared" si="0"/>
        <v>16</v>
      </c>
      <c r="CK21" s="154">
        <f t="shared" si="4"/>
        <v>0.80953301039592318</v>
      </c>
      <c r="CL21" s="155">
        <f t="shared" si="3"/>
        <v>0</v>
      </c>
    </row>
    <row r="22" spans="1:90" x14ac:dyDescent="0.25">
      <c r="A22" s="3" t="str">
        <f>VLOOKUP(C22,Regiones!B$3:H$35,7,FALSE)</f>
        <v>Central America</v>
      </c>
      <c r="B22" s="99" t="s">
        <v>42</v>
      </c>
      <c r="C22" s="86" t="s">
        <v>41</v>
      </c>
      <c r="D22" s="152">
        <f>IF('Indicator Date hidden'!D22="x","x",$D$3-'Indicator Date hidden'!D22)</f>
        <v>0</v>
      </c>
      <c r="E22" s="152">
        <f>IF('Indicator Date hidden'!E22="x","x",$E$3-'Indicator Date hidden'!E22)</f>
        <v>0</v>
      </c>
      <c r="F22" s="152">
        <f>IF('Indicator Date hidden'!F22="x","x",$F$3-'Indicator Date hidden'!F22)</f>
        <v>0</v>
      </c>
      <c r="G22" s="152">
        <f>IF('Indicator Date hidden'!G22="x","x",$G$3-'Indicator Date hidden'!G22)</f>
        <v>0</v>
      </c>
      <c r="H22" s="152">
        <f>IF('Indicator Date hidden'!H22="x","x",$H$3-'Indicator Date hidden'!H22)</f>
        <v>0</v>
      </c>
      <c r="I22" s="152">
        <f>IF('Indicator Date hidden'!I22="x","x",$I$3-'Indicator Date hidden'!I22)</f>
        <v>0</v>
      </c>
      <c r="J22" s="152">
        <f>IF('Indicator Date hidden'!J22="x","x",$J$3-'Indicator Date hidden'!J22)</f>
        <v>0</v>
      </c>
      <c r="K22" s="152">
        <f>IF('Indicator Date hidden'!K22="x","x",$K$3-'Indicator Date hidden'!K22)</f>
        <v>0</v>
      </c>
      <c r="L22" s="152">
        <f>IF('Indicator Date hidden'!L22="x","x",$L$3-'Indicator Date hidden'!L22)</f>
        <v>0</v>
      </c>
      <c r="M22" s="152">
        <f>IF('Indicator Date hidden'!M22="x","x",$M$3-'Indicator Date hidden'!M22)</f>
        <v>0</v>
      </c>
      <c r="N22" s="152">
        <f>IF('Indicator Date hidden'!N22="x","x",$N$3-'Indicator Date hidden'!N22)</f>
        <v>0</v>
      </c>
      <c r="O22" s="152">
        <f>IF('Indicator Date hidden'!O22="x","x",$O$3-'Indicator Date hidden'!O22)</f>
        <v>0</v>
      </c>
      <c r="P22" s="152">
        <f>IF('Indicator Date hidden'!P22="x","x",$P$3-'Indicator Date hidden'!P22)</f>
        <v>3</v>
      </c>
      <c r="Q22" s="152">
        <f>IF('Indicator Date hidden'!Q22="x","x",$Q$3-'Indicator Date hidden'!Q22)</f>
        <v>0</v>
      </c>
      <c r="R22" s="152">
        <f>IF('Indicator Date hidden'!R22="x","x",$R$3-'Indicator Date hidden'!R22)</f>
        <v>0</v>
      </c>
      <c r="S22" s="152">
        <f>IF('Indicator Date hidden'!S22="x","x",$S$3-'Indicator Date hidden'!S22)</f>
        <v>0</v>
      </c>
      <c r="T22" s="152">
        <f>IF('Indicator Date hidden'!T22="x","x",$T$3-'Indicator Date hidden'!T22)</f>
        <v>0</v>
      </c>
      <c r="U22" s="152">
        <f>IF('Indicator Date hidden'!U22="x","x",$U$3-'Indicator Date hidden'!U22)</f>
        <v>0</v>
      </c>
      <c r="V22" s="152">
        <f>IF('Indicator Date hidden'!V22="x","x",$V$3-'Indicator Date hidden'!V22)</f>
        <v>0</v>
      </c>
      <c r="W22" s="152">
        <f>IF('Indicator Date hidden'!W22="x","x",$W$3-'Indicator Date hidden'!W22)</f>
        <v>0</v>
      </c>
      <c r="X22" s="152">
        <f>IF('Indicator Date hidden'!X22="x","x",$X$3-'Indicator Date hidden'!X22)</f>
        <v>0</v>
      </c>
      <c r="Y22" s="152">
        <f>IF('Indicator Date hidden'!Y22="x","x",$Y$3-'Indicator Date hidden'!Y22)</f>
        <v>3</v>
      </c>
      <c r="Z22" s="152">
        <f>IF('Indicator Date hidden'!Z22="x","x",$Z$3-'Indicator Date hidden'!Z22)</f>
        <v>3</v>
      </c>
      <c r="AA22" s="152">
        <f>IF('Indicator Date hidden'!AA22="x","x",$AA$3-'Indicator Date hidden'!AA22)</f>
        <v>1</v>
      </c>
      <c r="AB22" s="152">
        <f>IF('Indicator Date hidden'!AB22="x","x",$AB$3-'Indicator Date hidden'!AB22)</f>
        <v>0</v>
      </c>
      <c r="AC22" s="152">
        <f>IF('Indicator Date hidden'!AC22="x","x",$AC$3-'Indicator Date hidden'!AC22)</f>
        <v>0</v>
      </c>
      <c r="AD22" s="152">
        <f>IF('Indicator Date hidden'!AD22="x","x",$AD$3-'Indicator Date hidden'!AD22)</f>
        <v>0</v>
      </c>
      <c r="AE22" s="152">
        <f>IF('Indicator Date hidden'!AE22="x","x",$AE$3-'Indicator Date hidden'!AE22)</f>
        <v>0</v>
      </c>
      <c r="AF22" s="152">
        <f>IF('Indicator Date hidden'!AF22="x","x",$AF$3-'Indicator Date hidden'!AF22)</f>
        <v>0</v>
      </c>
      <c r="AG22" s="250">
        <f>IF('Indicator Date hidden'!AG22="x","x",$AG$3-'Indicator Date hidden'!AG22)</f>
        <v>0</v>
      </c>
      <c r="AH22" s="152">
        <f>IF('Indicator Date hidden'!AH22="x","x",$AH$3-'Indicator Date hidden'!AH22)</f>
        <v>0</v>
      </c>
      <c r="AI22" s="152">
        <f>IF('Indicator Date hidden'!AI22="x","x",$AI$3-'Indicator Date hidden'!AI22)</f>
        <v>4</v>
      </c>
      <c r="AJ22" s="152">
        <f>IF('Indicator Date hidden'!AJ22="x","x",$AJ$3-'Indicator Date hidden'!AJ22)</f>
        <v>0</v>
      </c>
      <c r="AK22" s="152">
        <f>IF('Indicator Date hidden'!AK22="x","x",$AK$3-'Indicator Date hidden'!AK22)</f>
        <v>0</v>
      </c>
      <c r="AL22" s="152">
        <f>IF('Indicator Date hidden'!AL22="x","x",$AL$3-'Indicator Date hidden'!AL22)</f>
        <v>0</v>
      </c>
      <c r="AM22" s="152">
        <f>IF('Indicator Date hidden'!AM22="x","x",$AM$3-'Indicator Date hidden'!AM22)</f>
        <v>0</v>
      </c>
      <c r="AN22" s="152">
        <f>IF('Indicator Date hidden'!AN22="x","x",$AN$3-'Indicator Date hidden'!AN22)</f>
        <v>0</v>
      </c>
      <c r="AO22" s="152">
        <f>IF('Indicator Date hidden'!AO22="x","x",$AO$3-'Indicator Date hidden'!AO22)</f>
        <v>0</v>
      </c>
      <c r="AP22" s="152">
        <f>IF('Indicator Date hidden'!AP22="x","x",$AP$3-'Indicator Date hidden'!AP22)</f>
        <v>0</v>
      </c>
      <c r="AQ22" s="152">
        <f>IF('Indicator Date hidden'!AQ22="x","x",$AQ$3-'Indicator Date hidden'!AQ22)</f>
        <v>0</v>
      </c>
      <c r="AR22" s="152">
        <f>IF('Indicator Date hidden'!AR22="x","x",$AR$3-'Indicator Date hidden'!AR22)</f>
        <v>0</v>
      </c>
      <c r="AS22" s="152">
        <f>IF('Indicator Date hidden'!AS22="x","x",$AS$3-'Indicator Date hidden'!AS22)</f>
        <v>0</v>
      </c>
      <c r="AT22" s="152">
        <f>IF('Indicator Date hidden'!AT22="x","x",$AT$3-'Indicator Date hidden'!AT22)</f>
        <v>0</v>
      </c>
      <c r="AU22" s="152">
        <f>IF('Indicator Date hidden'!AU22="x","x",$AU$3-'Indicator Date hidden'!AU22)</f>
        <v>0</v>
      </c>
      <c r="AV22" s="152">
        <f>IF('Indicator Date hidden'!AV22="x","x",$AV$3-'Indicator Date hidden'!AV22)</f>
        <v>0</v>
      </c>
      <c r="AW22" s="152">
        <f>IF('Indicator Date hidden'!AW22="x","x",$AW$3-'Indicator Date hidden'!AW22)</f>
        <v>0</v>
      </c>
      <c r="AX22" s="152">
        <f>IF('Indicator Date hidden'!AX22="x","x",$AX$3-'Indicator Date hidden'!AX22)</f>
        <v>0</v>
      </c>
      <c r="AY22" s="152">
        <f>IF('Indicator Date hidden'!AY22="x","x",$AY$3-'Indicator Date hidden'!AY22)</f>
        <v>1</v>
      </c>
      <c r="AZ22" s="152">
        <f>IF('Indicator Date hidden'!AZ22="x","x",$AZ$3-'Indicator Date hidden'!AZ22)</f>
        <v>1</v>
      </c>
      <c r="BA22" s="152">
        <f>IF('Indicator Date hidden'!BA22="x","x",$BA$3-'Indicator Date hidden'!BA22)</f>
        <v>0</v>
      </c>
      <c r="BB22" s="152">
        <f>IF('Indicator Date hidden'!BB22="x","x",$BB$3-'Indicator Date hidden'!BB22)</f>
        <v>0</v>
      </c>
      <c r="BC22" s="152">
        <f>IF('Indicator Date hidden'!BC22="x","x",$BC$3-'Indicator Date hidden'!BC22)</f>
        <v>0</v>
      </c>
      <c r="BD22" s="152">
        <f>IF('Indicator Date hidden'!BD22="x","x",$BD$3-'Indicator Date hidden'!BD22)</f>
        <v>0</v>
      </c>
      <c r="BE22" s="152">
        <f>IF('Indicator Date hidden'!BE22="x","x",$BE$3-'Indicator Date hidden'!BE22)</f>
        <v>0</v>
      </c>
      <c r="BF22" s="152">
        <f>IF('Indicator Date hidden'!BF22="x","x",$BF$3-'Indicator Date hidden'!BF22)</f>
        <v>0</v>
      </c>
      <c r="BG22" s="152">
        <f>IF('Indicator Date hidden'!BG22="x","x",$BG$3-'Indicator Date hidden'!BG22)</f>
        <v>0</v>
      </c>
      <c r="BH22" s="152">
        <f>IF('Indicator Date hidden'!BH22="x","x",$BH$3-'Indicator Date hidden'!BH22)</f>
        <v>0</v>
      </c>
      <c r="BI22" s="152">
        <f>IF('Indicator Date hidden'!BI22="x","x",$BI$3-'Indicator Date hidden'!BI22)</f>
        <v>0</v>
      </c>
      <c r="BJ22" s="152">
        <f>IF('Indicator Date hidden'!BJ22="x","x",$BJ$3-'Indicator Date hidden'!BJ22)</f>
        <v>0</v>
      </c>
      <c r="BK22" s="152">
        <f>IF('Indicator Date hidden'!BK22="x","x",$BK$3-'Indicator Date hidden'!BK22)</f>
        <v>0</v>
      </c>
      <c r="BL22" s="152">
        <f>IF('Indicator Date hidden'!BL22="x","x",$BL$3-'Indicator Date hidden'!BL22)</f>
        <v>0</v>
      </c>
      <c r="BM22" s="152">
        <f>IF('Indicator Date hidden'!BM22="x","x",$BM$3-'Indicator Date hidden'!BM22)</f>
        <v>1</v>
      </c>
      <c r="BN22" s="152">
        <f>IF('Indicator Date hidden'!BN22="x","x",$BN$3-'Indicator Date hidden'!BN22)</f>
        <v>0</v>
      </c>
      <c r="BO22" s="152">
        <f>IF('Indicator Date hidden'!BO22="x","x",$BO$3-'Indicator Date hidden'!BO22)</f>
        <v>2</v>
      </c>
      <c r="BP22" s="152">
        <f>IF('Indicator Date hidden'!BP22="x","x",$BP$3-'Indicator Date hidden'!BP22)</f>
        <v>0</v>
      </c>
      <c r="BQ22" s="152">
        <f>IF('Indicator Date hidden'!BQ22="x","x",$BQ$3-'Indicator Date hidden'!BQ22)</f>
        <v>0</v>
      </c>
      <c r="BR22" s="152">
        <f>IF('Indicator Date hidden'!BR22="x","x",$BR$3-'Indicator Date hidden'!BR22)</f>
        <v>0</v>
      </c>
      <c r="BS22" s="152">
        <f>IF('Indicator Date hidden'!BS22="x","x",$BS$3-'Indicator Date hidden'!BS22)</f>
        <v>0</v>
      </c>
      <c r="BT22" s="152">
        <f>IF('Indicator Date hidden'!BT22="x","x",$BT$3-'Indicator Date hidden'!BT22)</f>
        <v>0</v>
      </c>
      <c r="BU22" s="152">
        <f>IF('Indicator Date hidden'!BU22="x","x",$BU$3-'Indicator Date hidden'!BU22)</f>
        <v>0</v>
      </c>
      <c r="BV22" s="152">
        <f>IF('Indicator Date hidden'!BV22="x","x",$BV$3-'Indicator Date hidden'!BV22)</f>
        <v>0</v>
      </c>
      <c r="BW22" s="152">
        <f>IF('Indicator Date hidden'!BW22="x","x",$BW$3-'Indicator Date hidden'!BW22)</f>
        <v>0</v>
      </c>
      <c r="BX22" s="152">
        <f>IF('Indicator Date hidden'!BX22="x","x",$BX$3-'Indicator Date hidden'!BX22)</f>
        <v>0</v>
      </c>
      <c r="BY22" s="152">
        <f>IF('Indicator Date hidden'!BY22="x","x",$BY$3-'Indicator Date hidden'!BY22)</f>
        <v>2</v>
      </c>
      <c r="BZ22" s="152">
        <f>IF('Indicator Date hidden'!BZ22="x","x",$BZ$3-'Indicator Date hidden'!BZ22)</f>
        <v>2</v>
      </c>
      <c r="CA22" s="152">
        <f>IF('Indicator Date hidden'!CA22="x","x",$CA$3-'Indicator Date hidden'!CA22)</f>
        <v>0</v>
      </c>
      <c r="CB22" s="152">
        <f>IF('Indicator Date hidden'!CB22="x","x",$CB$3-'Indicator Date hidden'!CB22)</f>
        <v>0</v>
      </c>
      <c r="CC22" s="152">
        <f>IF('Indicator Date hidden'!CC22="x","x",$CC$3-'Indicator Date hidden'!CC22)</f>
        <v>2</v>
      </c>
      <c r="CD22" s="152">
        <f>IF('Indicator Date hidden'!CD22="x","x",$CD$3-'Indicator Date hidden'!CD22)</f>
        <v>0</v>
      </c>
      <c r="CE22" s="152">
        <f>IF('Indicator Date hidden'!CE22="x","x",$CE$3-'Indicator Date hidden'!CE22)</f>
        <v>1</v>
      </c>
      <c r="CF22" s="152">
        <f>IF('Indicator Date hidden'!CF22="x","x",$CF$3-'Indicator Date hidden'!CF22)</f>
        <v>0</v>
      </c>
      <c r="CG22" s="152">
        <f>IF('Indicator Date hidden'!CG22="x","x",$CG$3-'Indicator Date hidden'!CG22)</f>
        <v>0</v>
      </c>
      <c r="CH22" s="153">
        <f t="shared" si="1"/>
        <v>26</v>
      </c>
      <c r="CI22" s="154">
        <f t="shared" si="2"/>
        <v>0.31707317073170732</v>
      </c>
      <c r="CJ22" s="153">
        <f t="shared" si="0"/>
        <v>13</v>
      </c>
      <c r="CK22" s="154">
        <f t="shared" si="4"/>
        <v>0.8245922685061936</v>
      </c>
      <c r="CL22" s="155">
        <f t="shared" si="3"/>
        <v>0</v>
      </c>
    </row>
    <row r="23" spans="1:90" x14ac:dyDescent="0.25">
      <c r="A23" s="3" t="str">
        <f>VLOOKUP(C23,Regiones!B$3:H$35,7,FALSE)</f>
        <v>Central America</v>
      </c>
      <c r="B23" s="99" t="s">
        <v>44</v>
      </c>
      <c r="C23" s="86" t="s">
        <v>43</v>
      </c>
      <c r="D23" s="152">
        <f>IF('Indicator Date hidden'!D23="x","x",$D$3-'Indicator Date hidden'!D23)</f>
        <v>0</v>
      </c>
      <c r="E23" s="152">
        <f>IF('Indicator Date hidden'!E23="x","x",$E$3-'Indicator Date hidden'!E23)</f>
        <v>0</v>
      </c>
      <c r="F23" s="152">
        <f>IF('Indicator Date hidden'!F23="x","x",$F$3-'Indicator Date hidden'!F23)</f>
        <v>0</v>
      </c>
      <c r="G23" s="152">
        <f>IF('Indicator Date hidden'!G23="x","x",$G$3-'Indicator Date hidden'!G23)</f>
        <v>0</v>
      </c>
      <c r="H23" s="152">
        <f>IF('Indicator Date hidden'!H23="x","x",$H$3-'Indicator Date hidden'!H23)</f>
        <v>0</v>
      </c>
      <c r="I23" s="152">
        <f>IF('Indicator Date hidden'!I23="x","x",$I$3-'Indicator Date hidden'!I23)</f>
        <v>0</v>
      </c>
      <c r="J23" s="152">
        <f>IF('Indicator Date hidden'!J23="x","x",$J$3-'Indicator Date hidden'!J23)</f>
        <v>0</v>
      </c>
      <c r="K23" s="152">
        <f>IF('Indicator Date hidden'!K23="x","x",$K$3-'Indicator Date hidden'!K23)</f>
        <v>0</v>
      </c>
      <c r="L23" s="152">
        <f>IF('Indicator Date hidden'!L23="x","x",$L$3-'Indicator Date hidden'!L23)</f>
        <v>0</v>
      </c>
      <c r="M23" s="152">
        <f>IF('Indicator Date hidden'!M23="x","x",$M$3-'Indicator Date hidden'!M23)</f>
        <v>0</v>
      </c>
      <c r="N23" s="152">
        <f>IF('Indicator Date hidden'!N23="x","x",$N$3-'Indicator Date hidden'!N23)</f>
        <v>0</v>
      </c>
      <c r="O23" s="152">
        <f>IF('Indicator Date hidden'!O23="x","x",$O$3-'Indicator Date hidden'!O23)</f>
        <v>0</v>
      </c>
      <c r="P23" s="152">
        <f>IF('Indicator Date hidden'!P23="x","x",$P$3-'Indicator Date hidden'!P23)</f>
        <v>3</v>
      </c>
      <c r="Q23" s="152">
        <f>IF('Indicator Date hidden'!Q23="x","x",$Q$3-'Indicator Date hidden'!Q23)</f>
        <v>0</v>
      </c>
      <c r="R23" s="152">
        <f>IF('Indicator Date hidden'!R23="x","x",$R$3-'Indicator Date hidden'!R23)</f>
        <v>0</v>
      </c>
      <c r="S23" s="152">
        <f>IF('Indicator Date hidden'!S23="x","x",$S$3-'Indicator Date hidden'!S23)</f>
        <v>0</v>
      </c>
      <c r="T23" s="152">
        <f>IF('Indicator Date hidden'!T23="x","x",$T$3-'Indicator Date hidden'!T23)</f>
        <v>0</v>
      </c>
      <c r="U23" s="152">
        <f>IF('Indicator Date hidden'!U23="x","x",$U$3-'Indicator Date hidden'!U23)</f>
        <v>3</v>
      </c>
      <c r="V23" s="152">
        <f>IF('Indicator Date hidden'!V23="x","x",$V$3-'Indicator Date hidden'!V23)</f>
        <v>3</v>
      </c>
      <c r="W23" s="152">
        <f>IF('Indicator Date hidden'!W23="x","x",$W$3-'Indicator Date hidden'!W23)</f>
        <v>0</v>
      </c>
      <c r="X23" s="152">
        <f>IF('Indicator Date hidden'!X23="x","x",$X$3-'Indicator Date hidden'!X23)</f>
        <v>0</v>
      </c>
      <c r="Y23" s="152">
        <f>IF('Indicator Date hidden'!Y23="x","x",$Y$3-'Indicator Date hidden'!Y23)</f>
        <v>4</v>
      </c>
      <c r="Z23" s="152">
        <f>IF('Indicator Date hidden'!Z23="x","x",$Z$3-'Indicator Date hidden'!Z23)</f>
        <v>4</v>
      </c>
      <c r="AA23" s="152">
        <f>IF('Indicator Date hidden'!AA23="x","x",$AA$3-'Indicator Date hidden'!AA23)</f>
        <v>1</v>
      </c>
      <c r="AB23" s="152">
        <f>IF('Indicator Date hidden'!AB23="x","x",$AB$3-'Indicator Date hidden'!AB23)</f>
        <v>0</v>
      </c>
      <c r="AC23" s="152">
        <f>IF('Indicator Date hidden'!AC23="x","x",$AC$3-'Indicator Date hidden'!AC23)</f>
        <v>0</v>
      </c>
      <c r="AD23" s="152" t="str">
        <f>IF('Indicator Date hidden'!AD23="x","x",$AD$3-'Indicator Date hidden'!AD23)</f>
        <v>x</v>
      </c>
      <c r="AE23" s="152">
        <f>IF('Indicator Date hidden'!AE23="x","x",$AE$3-'Indicator Date hidden'!AE23)</f>
        <v>0</v>
      </c>
      <c r="AF23" s="152">
        <f>IF('Indicator Date hidden'!AF23="x","x",$AF$3-'Indicator Date hidden'!AF23)</f>
        <v>9</v>
      </c>
      <c r="AG23" s="250">
        <f>IF('Indicator Date hidden'!AG23="x","x",$AG$3-'Indicator Date hidden'!AG23)</f>
        <v>0</v>
      </c>
      <c r="AH23" s="152">
        <f>IF('Indicator Date hidden'!AH23="x","x",$AH$3-'Indicator Date hidden'!AH23)</f>
        <v>1</v>
      </c>
      <c r="AI23" s="152">
        <f>IF('Indicator Date hidden'!AI23="x","x",$AI$3-'Indicator Date hidden'!AI23)</f>
        <v>3</v>
      </c>
      <c r="AJ23" s="152">
        <f>IF('Indicator Date hidden'!AJ23="x","x",$AJ$3-'Indicator Date hidden'!AJ23)</f>
        <v>0</v>
      </c>
      <c r="AK23" s="152">
        <f>IF('Indicator Date hidden'!AK23="x","x",$AK$3-'Indicator Date hidden'!AK23)</f>
        <v>0</v>
      </c>
      <c r="AL23" s="152">
        <f>IF('Indicator Date hidden'!AL23="x","x",$AL$3-'Indicator Date hidden'!AL23)</f>
        <v>0</v>
      </c>
      <c r="AM23" s="152">
        <f>IF('Indicator Date hidden'!AM23="x","x",$AM$3-'Indicator Date hidden'!AM23)</f>
        <v>0</v>
      </c>
      <c r="AN23" s="152">
        <f>IF('Indicator Date hidden'!AN23="x","x",$AN$3-'Indicator Date hidden'!AN23)</f>
        <v>0</v>
      </c>
      <c r="AO23" s="152">
        <f>IF('Indicator Date hidden'!AO23="x","x",$AO$3-'Indicator Date hidden'!AO23)</f>
        <v>0</v>
      </c>
      <c r="AP23" s="152">
        <f>IF('Indicator Date hidden'!AP23="x","x",$AP$3-'Indicator Date hidden'!AP23)</f>
        <v>0</v>
      </c>
      <c r="AQ23" s="152">
        <f>IF('Indicator Date hidden'!AQ23="x","x",$AQ$3-'Indicator Date hidden'!AQ23)</f>
        <v>0</v>
      </c>
      <c r="AR23" s="152">
        <f>IF('Indicator Date hidden'!AR23="x","x",$AR$3-'Indicator Date hidden'!AR23)</f>
        <v>0</v>
      </c>
      <c r="AS23" s="152">
        <f>IF('Indicator Date hidden'!AS23="x","x",$AS$3-'Indicator Date hidden'!AS23)</f>
        <v>0</v>
      </c>
      <c r="AT23" s="152">
        <f>IF('Indicator Date hidden'!AT23="x","x",$AT$3-'Indicator Date hidden'!AT23)</f>
        <v>0</v>
      </c>
      <c r="AU23" s="152" t="str">
        <f>IF('Indicator Date hidden'!AU23="x","x",$AU$3-'Indicator Date hidden'!AU23)</f>
        <v>x</v>
      </c>
      <c r="AV23" s="152">
        <f>IF('Indicator Date hidden'!AV23="x","x",$AV$3-'Indicator Date hidden'!AV23)</f>
        <v>0</v>
      </c>
      <c r="AW23" s="152">
        <f>IF('Indicator Date hidden'!AW23="x","x",$AW$3-'Indicator Date hidden'!AW23)</f>
        <v>0</v>
      </c>
      <c r="AX23" s="152">
        <f>IF('Indicator Date hidden'!AX23="x","x",$AX$3-'Indicator Date hidden'!AX23)</f>
        <v>0</v>
      </c>
      <c r="AY23" s="152" t="str">
        <f>IF('Indicator Date hidden'!AY23="x","x",$AY$3-'Indicator Date hidden'!AY23)</f>
        <v>x</v>
      </c>
      <c r="AZ23" s="152">
        <f>IF('Indicator Date hidden'!AZ23="x","x",$AZ$3-'Indicator Date hidden'!AZ23)</f>
        <v>1</v>
      </c>
      <c r="BA23" s="152">
        <f>IF('Indicator Date hidden'!BA23="x","x",$BA$3-'Indicator Date hidden'!BA23)</f>
        <v>0</v>
      </c>
      <c r="BB23" s="152">
        <f>IF('Indicator Date hidden'!BB23="x","x",$BB$3-'Indicator Date hidden'!BB23)</f>
        <v>0</v>
      </c>
      <c r="BC23" s="152">
        <f>IF('Indicator Date hidden'!BC23="x","x",$BC$3-'Indicator Date hidden'!BC23)</f>
        <v>0</v>
      </c>
      <c r="BD23" s="152">
        <f>IF('Indicator Date hidden'!BD23="x","x",$BD$3-'Indicator Date hidden'!BD23)</f>
        <v>0</v>
      </c>
      <c r="BE23" s="152">
        <f>IF('Indicator Date hidden'!BE23="x","x",$BE$3-'Indicator Date hidden'!BE23)</f>
        <v>0</v>
      </c>
      <c r="BF23" s="152">
        <f>IF('Indicator Date hidden'!BF23="x","x",$BF$3-'Indicator Date hidden'!BF23)</f>
        <v>0</v>
      </c>
      <c r="BG23" s="152">
        <f>IF('Indicator Date hidden'!BG23="x","x",$BG$3-'Indicator Date hidden'!BG23)</f>
        <v>0</v>
      </c>
      <c r="BH23" s="152">
        <f>IF('Indicator Date hidden'!BH23="x","x",$BH$3-'Indicator Date hidden'!BH23)</f>
        <v>0</v>
      </c>
      <c r="BI23" s="152">
        <f>IF('Indicator Date hidden'!BI23="x","x",$BI$3-'Indicator Date hidden'!BI23)</f>
        <v>6</v>
      </c>
      <c r="BJ23" s="152">
        <f>IF('Indicator Date hidden'!BJ23="x","x",$BJ$3-'Indicator Date hidden'!BJ23)</f>
        <v>0</v>
      </c>
      <c r="BK23" s="152">
        <f>IF('Indicator Date hidden'!BK23="x","x",$BK$3-'Indicator Date hidden'!BK23)</f>
        <v>0</v>
      </c>
      <c r="BL23" s="152">
        <f>IF('Indicator Date hidden'!BL23="x","x",$BL$3-'Indicator Date hidden'!BL23)</f>
        <v>0</v>
      </c>
      <c r="BM23" s="152">
        <f>IF('Indicator Date hidden'!BM23="x","x",$BM$3-'Indicator Date hidden'!BM23)</f>
        <v>4</v>
      </c>
      <c r="BN23" s="152">
        <f>IF('Indicator Date hidden'!BN23="x","x",$BN$3-'Indicator Date hidden'!BN23)</f>
        <v>0</v>
      </c>
      <c r="BO23" s="152">
        <f>IF('Indicator Date hidden'!BO23="x","x",$BO$3-'Indicator Date hidden'!BO23)</f>
        <v>2</v>
      </c>
      <c r="BP23" s="152">
        <f>IF('Indicator Date hidden'!BP23="x","x",$BP$3-'Indicator Date hidden'!BP23)</f>
        <v>0</v>
      </c>
      <c r="BQ23" s="152">
        <f>IF('Indicator Date hidden'!BQ23="x","x",$BQ$3-'Indicator Date hidden'!BQ23)</f>
        <v>0</v>
      </c>
      <c r="BR23" s="152">
        <f>IF('Indicator Date hidden'!BR23="x","x",$BR$3-'Indicator Date hidden'!BR23)</f>
        <v>0</v>
      </c>
      <c r="BS23" s="152">
        <f>IF('Indicator Date hidden'!BS23="x","x",$BS$3-'Indicator Date hidden'!BS23)</f>
        <v>0</v>
      </c>
      <c r="BT23" s="152">
        <f>IF('Indicator Date hidden'!BT23="x","x",$BT$3-'Indicator Date hidden'!BT23)</f>
        <v>0</v>
      </c>
      <c r="BU23" s="152">
        <f>IF('Indicator Date hidden'!BU23="x","x",$BU$3-'Indicator Date hidden'!BU23)</f>
        <v>0</v>
      </c>
      <c r="BV23" s="152">
        <f>IF('Indicator Date hidden'!BV23="x","x",$BV$3-'Indicator Date hidden'!BV23)</f>
        <v>0</v>
      </c>
      <c r="BW23" s="152">
        <f>IF('Indicator Date hidden'!BW23="x","x",$BW$3-'Indicator Date hidden'!BW23)</f>
        <v>0</v>
      </c>
      <c r="BX23" s="152">
        <f>IF('Indicator Date hidden'!BX23="x","x",$BX$3-'Indicator Date hidden'!BX23)</f>
        <v>0</v>
      </c>
      <c r="BY23" s="152" t="str">
        <f>IF('Indicator Date hidden'!BY23="x","x",$BY$3-'Indicator Date hidden'!BY23)</f>
        <v>x</v>
      </c>
      <c r="BZ23" s="152" t="str">
        <f>IF('Indicator Date hidden'!BZ23="x","x",$BZ$3-'Indicator Date hidden'!BZ23)</f>
        <v>x</v>
      </c>
      <c r="CA23" s="152" t="str">
        <f>IF('Indicator Date hidden'!CA23="x","x",$CA$3-'Indicator Date hidden'!CA23)</f>
        <v>x</v>
      </c>
      <c r="CB23" s="152">
        <f>IF('Indicator Date hidden'!CB23="x","x",$CB$3-'Indicator Date hidden'!CB23)</f>
        <v>0</v>
      </c>
      <c r="CC23" s="152">
        <f>IF('Indicator Date hidden'!CC23="x","x",$CC$3-'Indicator Date hidden'!CC23)</f>
        <v>6</v>
      </c>
      <c r="CD23" s="152">
        <f>IF('Indicator Date hidden'!CD23="x","x",$CD$3-'Indicator Date hidden'!CD23)</f>
        <v>0</v>
      </c>
      <c r="CE23" s="152">
        <f>IF('Indicator Date hidden'!CE23="x","x",$CE$3-'Indicator Date hidden'!CE23)</f>
        <v>1</v>
      </c>
      <c r="CF23" s="152">
        <f>IF('Indicator Date hidden'!CF23="x","x",$CF$3-'Indicator Date hidden'!CF23)</f>
        <v>0</v>
      </c>
      <c r="CG23" s="152">
        <f>IF('Indicator Date hidden'!CG23="x","x",$CG$3-'Indicator Date hidden'!CG23)</f>
        <v>0</v>
      </c>
      <c r="CH23" s="153">
        <f t="shared" si="1"/>
        <v>51</v>
      </c>
      <c r="CI23" s="154">
        <f t="shared" si="2"/>
        <v>0.62195121951219512</v>
      </c>
      <c r="CJ23" s="153">
        <f t="shared" si="0"/>
        <v>15</v>
      </c>
      <c r="CK23" s="154">
        <f t="shared" si="4"/>
        <v>1.6653445818140116</v>
      </c>
      <c r="CL23" s="155">
        <f t="shared" si="3"/>
        <v>0</v>
      </c>
    </row>
    <row r="24" spans="1:90" x14ac:dyDescent="0.25">
      <c r="A24" s="3" t="str">
        <f>VLOOKUP(C24,Regiones!B$3:H$35,7,FALSE)</f>
        <v>Central America</v>
      </c>
      <c r="B24" s="99" t="s">
        <v>46</v>
      </c>
      <c r="C24" s="86" t="s">
        <v>45</v>
      </c>
      <c r="D24" s="152">
        <f>IF('Indicator Date hidden'!D24="x","x",$D$3-'Indicator Date hidden'!D24)</f>
        <v>0</v>
      </c>
      <c r="E24" s="152">
        <f>IF('Indicator Date hidden'!E24="x","x",$E$3-'Indicator Date hidden'!E24)</f>
        <v>0</v>
      </c>
      <c r="F24" s="152">
        <f>IF('Indicator Date hidden'!F24="x","x",$F$3-'Indicator Date hidden'!F24)</f>
        <v>0</v>
      </c>
      <c r="G24" s="152">
        <f>IF('Indicator Date hidden'!G24="x","x",$G$3-'Indicator Date hidden'!G24)</f>
        <v>0</v>
      </c>
      <c r="H24" s="152">
        <f>IF('Indicator Date hidden'!H24="x","x",$H$3-'Indicator Date hidden'!H24)</f>
        <v>0</v>
      </c>
      <c r="I24" s="152">
        <f>IF('Indicator Date hidden'!I24="x","x",$I$3-'Indicator Date hidden'!I24)</f>
        <v>0</v>
      </c>
      <c r="J24" s="152">
        <f>IF('Indicator Date hidden'!J24="x","x",$J$3-'Indicator Date hidden'!J24)</f>
        <v>0</v>
      </c>
      <c r="K24" s="152">
        <f>IF('Indicator Date hidden'!K24="x","x",$K$3-'Indicator Date hidden'!K24)</f>
        <v>0</v>
      </c>
      <c r="L24" s="152">
        <f>IF('Indicator Date hidden'!L24="x","x",$L$3-'Indicator Date hidden'!L24)</f>
        <v>0</v>
      </c>
      <c r="M24" s="152">
        <f>IF('Indicator Date hidden'!M24="x","x",$M$3-'Indicator Date hidden'!M24)</f>
        <v>0</v>
      </c>
      <c r="N24" s="152">
        <f>IF('Indicator Date hidden'!N24="x","x",$N$3-'Indicator Date hidden'!N24)</f>
        <v>0</v>
      </c>
      <c r="O24" s="152">
        <f>IF('Indicator Date hidden'!O24="x","x",$O$3-'Indicator Date hidden'!O24)</f>
        <v>0</v>
      </c>
      <c r="P24" s="152">
        <f>IF('Indicator Date hidden'!P24="x","x",$P$3-'Indicator Date hidden'!P24)</f>
        <v>4</v>
      </c>
      <c r="Q24" s="152">
        <f>IF('Indicator Date hidden'!Q24="x","x",$Q$3-'Indicator Date hidden'!Q24)</f>
        <v>0</v>
      </c>
      <c r="R24" s="152">
        <f>IF('Indicator Date hidden'!R24="x","x",$R$3-'Indicator Date hidden'!R24)</f>
        <v>0</v>
      </c>
      <c r="S24" s="152">
        <f>IF('Indicator Date hidden'!S24="x","x",$S$3-'Indicator Date hidden'!S24)</f>
        <v>0</v>
      </c>
      <c r="T24" s="152">
        <f>IF('Indicator Date hidden'!T24="x","x",$T$3-'Indicator Date hidden'!T24)</f>
        <v>0</v>
      </c>
      <c r="U24" s="152">
        <f>IF('Indicator Date hidden'!U24="x","x",$U$3-'Indicator Date hidden'!U24)</f>
        <v>0</v>
      </c>
      <c r="V24" s="152">
        <f>IF('Indicator Date hidden'!V24="x","x",$V$3-'Indicator Date hidden'!V24)</f>
        <v>0</v>
      </c>
      <c r="W24" s="152">
        <f>IF('Indicator Date hidden'!W24="x","x",$W$3-'Indicator Date hidden'!W24)</f>
        <v>0</v>
      </c>
      <c r="X24" s="152">
        <f>IF('Indicator Date hidden'!X24="x","x",$X$3-'Indicator Date hidden'!X24)</f>
        <v>0</v>
      </c>
      <c r="Y24" s="152" t="str">
        <f>IF('Indicator Date hidden'!Y24="x","x",$Y$3-'Indicator Date hidden'!Y24)</f>
        <v>x</v>
      </c>
      <c r="Z24" s="152" t="str">
        <f>IF('Indicator Date hidden'!Z24="x","x",$Z$3-'Indicator Date hidden'!Z24)</f>
        <v>x</v>
      </c>
      <c r="AA24" s="152">
        <f>IF('Indicator Date hidden'!AA24="x","x",$AA$3-'Indicator Date hidden'!AA24)</f>
        <v>0</v>
      </c>
      <c r="AB24" s="152">
        <f>IF('Indicator Date hidden'!AB24="x","x",$AB$3-'Indicator Date hidden'!AB24)</f>
        <v>0</v>
      </c>
      <c r="AC24" s="152">
        <f>IF('Indicator Date hidden'!AC24="x","x",$AC$3-'Indicator Date hidden'!AC24)</f>
        <v>0</v>
      </c>
      <c r="AD24" s="152">
        <f>IF('Indicator Date hidden'!AD24="x","x",$AD$3-'Indicator Date hidden'!AD24)</f>
        <v>2</v>
      </c>
      <c r="AE24" s="152">
        <f>IF('Indicator Date hidden'!AE24="x","x",$AE$3-'Indicator Date hidden'!AE24)</f>
        <v>0</v>
      </c>
      <c r="AF24" s="152">
        <f>IF('Indicator Date hidden'!AF24="x","x",$AF$3-'Indicator Date hidden'!AF24)</f>
        <v>7</v>
      </c>
      <c r="AG24" s="250">
        <f>IF('Indicator Date hidden'!AG24="x","x",$AG$3-'Indicator Date hidden'!AG24)</f>
        <v>0</v>
      </c>
      <c r="AH24" s="152">
        <f>IF('Indicator Date hidden'!AH24="x","x",$AH$3-'Indicator Date hidden'!AH24)</f>
        <v>1</v>
      </c>
      <c r="AI24" s="152">
        <f>IF('Indicator Date hidden'!AI24="x","x",$AI$3-'Indicator Date hidden'!AI24)</f>
        <v>3</v>
      </c>
      <c r="AJ24" s="152">
        <f>IF('Indicator Date hidden'!AJ24="x","x",$AJ$3-'Indicator Date hidden'!AJ24)</f>
        <v>0</v>
      </c>
      <c r="AK24" s="152">
        <f>IF('Indicator Date hidden'!AK24="x","x",$AK$3-'Indicator Date hidden'!AK24)</f>
        <v>0</v>
      </c>
      <c r="AL24" s="152">
        <f>IF('Indicator Date hidden'!AL24="x","x",$AL$3-'Indicator Date hidden'!AL24)</f>
        <v>0</v>
      </c>
      <c r="AM24" s="152">
        <f>IF('Indicator Date hidden'!AM24="x","x",$AM$3-'Indicator Date hidden'!AM24)</f>
        <v>0</v>
      </c>
      <c r="AN24" s="152">
        <f>IF('Indicator Date hidden'!AN24="x","x",$AN$3-'Indicator Date hidden'!AN24)</f>
        <v>0</v>
      </c>
      <c r="AO24" s="152">
        <f>IF('Indicator Date hidden'!AO24="x","x",$AO$3-'Indicator Date hidden'!AO24)</f>
        <v>0</v>
      </c>
      <c r="AP24" s="152">
        <f>IF('Indicator Date hidden'!AP24="x","x",$AP$3-'Indicator Date hidden'!AP24)</f>
        <v>0</v>
      </c>
      <c r="AQ24" s="152">
        <f>IF('Indicator Date hidden'!AQ24="x","x",$AQ$3-'Indicator Date hidden'!AQ24)</f>
        <v>0</v>
      </c>
      <c r="AR24" s="152">
        <f>IF('Indicator Date hidden'!AR24="x","x",$AR$3-'Indicator Date hidden'!AR24)</f>
        <v>0</v>
      </c>
      <c r="AS24" s="152">
        <f>IF('Indicator Date hidden'!AS24="x","x",$AS$3-'Indicator Date hidden'!AS24)</f>
        <v>0</v>
      </c>
      <c r="AT24" s="152">
        <f>IF('Indicator Date hidden'!AT24="x","x",$AT$3-'Indicator Date hidden'!AT24)</f>
        <v>0</v>
      </c>
      <c r="AU24" s="152">
        <f>IF('Indicator Date hidden'!AU24="x","x",$AU$3-'Indicator Date hidden'!AU24)</f>
        <v>0</v>
      </c>
      <c r="AV24" s="152">
        <f>IF('Indicator Date hidden'!AV24="x","x",$AV$3-'Indicator Date hidden'!AV24)</f>
        <v>0</v>
      </c>
      <c r="AW24" s="152">
        <f>IF('Indicator Date hidden'!AW24="x","x",$AW$3-'Indicator Date hidden'!AW24)</f>
        <v>0</v>
      </c>
      <c r="AX24" s="152">
        <f>IF('Indicator Date hidden'!AX24="x","x",$AX$3-'Indicator Date hidden'!AX24)</f>
        <v>0</v>
      </c>
      <c r="AY24" s="152" t="str">
        <f>IF('Indicator Date hidden'!AY24="x","x",$AY$3-'Indicator Date hidden'!AY24)</f>
        <v>x</v>
      </c>
      <c r="AZ24" s="152">
        <f>IF('Indicator Date hidden'!AZ24="x","x",$AZ$3-'Indicator Date hidden'!AZ24)</f>
        <v>1</v>
      </c>
      <c r="BA24" s="152">
        <f>IF('Indicator Date hidden'!BA24="x","x",$BA$3-'Indicator Date hidden'!BA24)</f>
        <v>0</v>
      </c>
      <c r="BB24" s="152">
        <f>IF('Indicator Date hidden'!BB24="x","x",$BB$3-'Indicator Date hidden'!BB24)</f>
        <v>0</v>
      </c>
      <c r="BC24" s="152">
        <f>IF('Indicator Date hidden'!BC24="x","x",$BC$3-'Indicator Date hidden'!BC24)</f>
        <v>0</v>
      </c>
      <c r="BD24" s="152">
        <f>IF('Indicator Date hidden'!BD24="x","x",$BD$3-'Indicator Date hidden'!BD24)</f>
        <v>0</v>
      </c>
      <c r="BE24" s="152">
        <f>IF('Indicator Date hidden'!BE24="x","x",$BE$3-'Indicator Date hidden'!BE24)</f>
        <v>0</v>
      </c>
      <c r="BF24" s="152">
        <f>IF('Indicator Date hidden'!BF24="x","x",$BF$3-'Indicator Date hidden'!BF24)</f>
        <v>0</v>
      </c>
      <c r="BG24" s="152">
        <f>IF('Indicator Date hidden'!BG24="x","x",$BG$3-'Indicator Date hidden'!BG24)</f>
        <v>0</v>
      </c>
      <c r="BH24" s="152">
        <f>IF('Indicator Date hidden'!BH24="x","x",$BH$3-'Indicator Date hidden'!BH24)</f>
        <v>0</v>
      </c>
      <c r="BI24" s="152">
        <f>IF('Indicator Date hidden'!BI24="x","x",$BI$3-'Indicator Date hidden'!BI24)</f>
        <v>4</v>
      </c>
      <c r="BJ24" s="152">
        <f>IF('Indicator Date hidden'!BJ24="x","x",$BJ$3-'Indicator Date hidden'!BJ24)</f>
        <v>5</v>
      </c>
      <c r="BK24" s="152">
        <f>IF('Indicator Date hidden'!BK24="x","x",$BK$3-'Indicator Date hidden'!BK24)</f>
        <v>0</v>
      </c>
      <c r="BL24" s="152">
        <f>IF('Indicator Date hidden'!BL24="x","x",$BL$3-'Indicator Date hidden'!BL24)</f>
        <v>0</v>
      </c>
      <c r="BM24" s="152">
        <f>IF('Indicator Date hidden'!BM24="x","x",$BM$3-'Indicator Date hidden'!BM24)</f>
        <v>1</v>
      </c>
      <c r="BN24" s="152">
        <f>IF('Indicator Date hidden'!BN24="x","x",$BN$3-'Indicator Date hidden'!BN24)</f>
        <v>0</v>
      </c>
      <c r="BO24" s="152">
        <f>IF('Indicator Date hidden'!BO24="x","x",$BO$3-'Indicator Date hidden'!BO24)</f>
        <v>2</v>
      </c>
      <c r="BP24" s="152">
        <f>IF('Indicator Date hidden'!BP24="x","x",$BP$3-'Indicator Date hidden'!BP24)</f>
        <v>0</v>
      </c>
      <c r="BQ24" s="152">
        <f>IF('Indicator Date hidden'!BQ24="x","x",$BQ$3-'Indicator Date hidden'!BQ24)</f>
        <v>0</v>
      </c>
      <c r="BR24" s="152">
        <f>IF('Indicator Date hidden'!BR24="x","x",$BR$3-'Indicator Date hidden'!BR24)</f>
        <v>0</v>
      </c>
      <c r="BS24" s="152">
        <f>IF('Indicator Date hidden'!BS24="x","x",$BS$3-'Indicator Date hidden'!BS24)</f>
        <v>0</v>
      </c>
      <c r="BT24" s="152">
        <f>IF('Indicator Date hidden'!BT24="x","x",$BT$3-'Indicator Date hidden'!BT24)</f>
        <v>0</v>
      </c>
      <c r="BU24" s="152">
        <f>IF('Indicator Date hidden'!BU24="x","x",$BU$3-'Indicator Date hidden'!BU24)</f>
        <v>0</v>
      </c>
      <c r="BV24" s="152">
        <f>IF('Indicator Date hidden'!BV24="x","x",$BV$3-'Indicator Date hidden'!BV24)</f>
        <v>0</v>
      </c>
      <c r="BW24" s="152">
        <f>IF('Indicator Date hidden'!BW24="x","x",$BW$3-'Indicator Date hidden'!BW24)</f>
        <v>0</v>
      </c>
      <c r="BX24" s="152">
        <f>IF('Indicator Date hidden'!BX24="x","x",$BX$3-'Indicator Date hidden'!BX24)</f>
        <v>0</v>
      </c>
      <c r="BY24" s="152">
        <f>IF('Indicator Date hidden'!BY24="x","x",$BY$3-'Indicator Date hidden'!BY24)</f>
        <v>2</v>
      </c>
      <c r="BZ24" s="152">
        <f>IF('Indicator Date hidden'!BZ24="x","x",$BZ$3-'Indicator Date hidden'!BZ24)</f>
        <v>4</v>
      </c>
      <c r="CA24" s="152">
        <f>IF('Indicator Date hidden'!CA24="x","x",$CA$3-'Indicator Date hidden'!CA24)</f>
        <v>5</v>
      </c>
      <c r="CB24" s="152">
        <f>IF('Indicator Date hidden'!CB24="x","x",$CB$3-'Indicator Date hidden'!CB24)</f>
        <v>0</v>
      </c>
      <c r="CC24" s="152">
        <f>IF('Indicator Date hidden'!CC24="x","x",$CC$3-'Indicator Date hidden'!CC24)</f>
        <v>2</v>
      </c>
      <c r="CD24" s="152">
        <f>IF('Indicator Date hidden'!CD24="x","x",$CD$3-'Indicator Date hidden'!CD24)</f>
        <v>0</v>
      </c>
      <c r="CE24" s="152">
        <f>IF('Indicator Date hidden'!CE24="x","x",$CE$3-'Indicator Date hidden'!CE24)</f>
        <v>1</v>
      </c>
      <c r="CF24" s="152">
        <f>IF('Indicator Date hidden'!CF24="x","x",$CF$3-'Indicator Date hidden'!CF24)</f>
        <v>0</v>
      </c>
      <c r="CG24" s="152">
        <f>IF('Indicator Date hidden'!CG24="x","x",$CG$3-'Indicator Date hidden'!CG24)</f>
        <v>0</v>
      </c>
      <c r="CH24" s="153">
        <f t="shared" si="1"/>
        <v>44</v>
      </c>
      <c r="CI24" s="154">
        <f t="shared" si="2"/>
        <v>0.53658536585365857</v>
      </c>
      <c r="CJ24" s="153">
        <f t="shared" si="0"/>
        <v>15</v>
      </c>
      <c r="CK24" s="154">
        <f t="shared" si="4"/>
        <v>1.3847892993597311</v>
      </c>
      <c r="CL24" s="155">
        <f t="shared" si="3"/>
        <v>0</v>
      </c>
    </row>
    <row r="25" spans="1:90" x14ac:dyDescent="0.25">
      <c r="A25" s="3" t="str">
        <f>VLOOKUP(C25,Regiones!B$3:H$35,7,FALSE)</f>
        <v>South America</v>
      </c>
      <c r="B25" s="99" t="s">
        <v>3</v>
      </c>
      <c r="C25" s="86" t="s">
        <v>2</v>
      </c>
      <c r="D25" s="152">
        <f>IF('Indicator Date hidden'!D25="x","x",$D$3-'Indicator Date hidden'!D25)</f>
        <v>0</v>
      </c>
      <c r="E25" s="152">
        <f>IF('Indicator Date hidden'!E25="x","x",$E$3-'Indicator Date hidden'!E25)</f>
        <v>0</v>
      </c>
      <c r="F25" s="152">
        <f>IF('Indicator Date hidden'!F25="x","x",$F$3-'Indicator Date hidden'!F25)</f>
        <v>0</v>
      </c>
      <c r="G25" s="152">
        <f>IF('Indicator Date hidden'!G25="x","x",$G$3-'Indicator Date hidden'!G25)</f>
        <v>0</v>
      </c>
      <c r="H25" s="152">
        <f>IF('Indicator Date hidden'!H25="x","x",$H$3-'Indicator Date hidden'!H25)</f>
        <v>0</v>
      </c>
      <c r="I25" s="152">
        <f>IF('Indicator Date hidden'!I25="x","x",$I$3-'Indicator Date hidden'!I25)</f>
        <v>0</v>
      </c>
      <c r="J25" s="152">
        <f>IF('Indicator Date hidden'!J25="x","x",$J$3-'Indicator Date hidden'!J25)</f>
        <v>0</v>
      </c>
      <c r="K25" s="152">
        <f>IF('Indicator Date hidden'!K25="x","x",$K$3-'Indicator Date hidden'!K25)</f>
        <v>0</v>
      </c>
      <c r="L25" s="152">
        <f>IF('Indicator Date hidden'!L25="x","x",$L$3-'Indicator Date hidden'!L25)</f>
        <v>0</v>
      </c>
      <c r="M25" s="152">
        <f>IF('Indicator Date hidden'!M25="x","x",$M$3-'Indicator Date hidden'!M25)</f>
        <v>0</v>
      </c>
      <c r="N25" s="152">
        <f>IF('Indicator Date hidden'!N25="x","x",$N$3-'Indicator Date hidden'!N25)</f>
        <v>0</v>
      </c>
      <c r="O25" s="152">
        <f>IF('Indicator Date hidden'!O25="x","x",$O$3-'Indicator Date hidden'!O25)</f>
        <v>0</v>
      </c>
      <c r="P25" s="152">
        <f>IF('Indicator Date hidden'!P25="x","x",$P$3-'Indicator Date hidden'!P25)</f>
        <v>3</v>
      </c>
      <c r="Q25" s="152">
        <f>IF('Indicator Date hidden'!Q25="x","x",$Q$3-'Indicator Date hidden'!Q25)</f>
        <v>0</v>
      </c>
      <c r="R25" s="152">
        <f>IF('Indicator Date hidden'!R25="x","x",$R$3-'Indicator Date hidden'!R25)</f>
        <v>0</v>
      </c>
      <c r="S25" s="152">
        <f>IF('Indicator Date hidden'!S25="x","x",$S$3-'Indicator Date hidden'!S25)</f>
        <v>0</v>
      </c>
      <c r="T25" s="152">
        <f>IF('Indicator Date hidden'!T25="x","x",$T$3-'Indicator Date hidden'!T25)</f>
        <v>0</v>
      </c>
      <c r="U25" s="152">
        <f>IF('Indicator Date hidden'!U25="x","x",$U$3-'Indicator Date hidden'!U25)</f>
        <v>0</v>
      </c>
      <c r="V25" s="152">
        <f>IF('Indicator Date hidden'!V25="x","x",$V$3-'Indicator Date hidden'!V25)</f>
        <v>0</v>
      </c>
      <c r="W25" s="152">
        <f>IF('Indicator Date hidden'!W25="x","x",$W$3-'Indicator Date hidden'!W25)</f>
        <v>0</v>
      </c>
      <c r="X25" s="152">
        <f>IF('Indicator Date hidden'!X25="x","x",$X$3-'Indicator Date hidden'!X25)</f>
        <v>0</v>
      </c>
      <c r="Y25" s="152">
        <f>IF('Indicator Date hidden'!Y25="x","x",$Y$3-'Indicator Date hidden'!Y25)</f>
        <v>10</v>
      </c>
      <c r="Z25" s="152">
        <f>IF('Indicator Date hidden'!Z25="x","x",$Z$3-'Indicator Date hidden'!Z25)</f>
        <v>10</v>
      </c>
      <c r="AA25" s="152" t="str">
        <f>IF('Indicator Date hidden'!AA25="x","x",$AA$3-'Indicator Date hidden'!AA25)</f>
        <v>x</v>
      </c>
      <c r="AB25" s="152">
        <f>IF('Indicator Date hidden'!AB25="x","x",$AB$3-'Indicator Date hidden'!AB25)</f>
        <v>0</v>
      </c>
      <c r="AC25" s="152">
        <f>IF('Indicator Date hidden'!AC25="x","x",$AC$3-'Indicator Date hidden'!AC25)</f>
        <v>0</v>
      </c>
      <c r="AD25" s="152">
        <f>IF('Indicator Date hidden'!AD25="x","x",$AD$3-'Indicator Date hidden'!AD25)</f>
        <v>2</v>
      </c>
      <c r="AE25" s="152">
        <f>IF('Indicator Date hidden'!AE25="x","x",$AE$3-'Indicator Date hidden'!AE25)</f>
        <v>0</v>
      </c>
      <c r="AF25" s="152">
        <f>IF('Indicator Date hidden'!AF25="x","x",$AF$3-'Indicator Date hidden'!AF25)</f>
        <v>10</v>
      </c>
      <c r="AG25" s="250">
        <f>IF('Indicator Date hidden'!AG25="x","x",$AG$3-'Indicator Date hidden'!AG25)</f>
        <v>0</v>
      </c>
      <c r="AH25" s="152">
        <f>IF('Indicator Date hidden'!AH25="x","x",$AH$3-'Indicator Date hidden'!AH25)</f>
        <v>1</v>
      </c>
      <c r="AI25" s="152">
        <f>IF('Indicator Date hidden'!AI25="x","x",$AI$3-'Indicator Date hidden'!AI25)</f>
        <v>2</v>
      </c>
      <c r="AJ25" s="152">
        <f>IF('Indicator Date hidden'!AJ25="x","x",$AJ$3-'Indicator Date hidden'!AJ25)</f>
        <v>0</v>
      </c>
      <c r="AK25" s="152">
        <f>IF('Indicator Date hidden'!AK25="x","x",$AK$3-'Indicator Date hidden'!AK25)</f>
        <v>0</v>
      </c>
      <c r="AL25" s="152">
        <f>IF('Indicator Date hidden'!AL25="x","x",$AL$3-'Indicator Date hidden'!AL25)</f>
        <v>0</v>
      </c>
      <c r="AM25" s="152">
        <f>IF('Indicator Date hidden'!AM25="x","x",$AM$3-'Indicator Date hidden'!AM25)</f>
        <v>0</v>
      </c>
      <c r="AN25" s="152">
        <f>IF('Indicator Date hidden'!AN25="x","x",$AN$3-'Indicator Date hidden'!AN25)</f>
        <v>0</v>
      </c>
      <c r="AO25" s="152">
        <f>IF('Indicator Date hidden'!AO25="x","x",$AO$3-'Indicator Date hidden'!AO25)</f>
        <v>0</v>
      </c>
      <c r="AP25" s="152">
        <f>IF('Indicator Date hidden'!AP25="x","x",$AP$3-'Indicator Date hidden'!AP25)</f>
        <v>0</v>
      </c>
      <c r="AQ25" s="152">
        <f>IF('Indicator Date hidden'!AQ25="x","x",$AQ$3-'Indicator Date hidden'!AQ25)</f>
        <v>0</v>
      </c>
      <c r="AR25" s="152">
        <f>IF('Indicator Date hidden'!AR25="x","x",$AR$3-'Indicator Date hidden'!AR25)</f>
        <v>0</v>
      </c>
      <c r="AS25" s="152">
        <f>IF('Indicator Date hidden'!AS25="x","x",$AS$3-'Indicator Date hidden'!AS25)</f>
        <v>0</v>
      </c>
      <c r="AT25" s="152">
        <f>IF('Indicator Date hidden'!AT25="x","x",$AT$3-'Indicator Date hidden'!AT25)</f>
        <v>0</v>
      </c>
      <c r="AU25" s="152">
        <f>IF('Indicator Date hidden'!AU25="x","x",$AU$3-'Indicator Date hidden'!AU25)</f>
        <v>0</v>
      </c>
      <c r="AV25" s="152">
        <f>IF('Indicator Date hidden'!AV25="x","x",$AV$3-'Indicator Date hidden'!AV25)</f>
        <v>0</v>
      </c>
      <c r="AW25" s="152">
        <f>IF('Indicator Date hidden'!AW25="x","x",$AW$3-'Indicator Date hidden'!AW25)</f>
        <v>0</v>
      </c>
      <c r="AX25" s="152">
        <f>IF('Indicator Date hidden'!AX25="x","x",$AX$3-'Indicator Date hidden'!AX25)</f>
        <v>0</v>
      </c>
      <c r="AY25" s="152" t="str">
        <f>IF('Indicator Date hidden'!AY25="x","x",$AY$3-'Indicator Date hidden'!AY25)</f>
        <v>x</v>
      </c>
      <c r="AZ25" s="152">
        <f>IF('Indicator Date hidden'!AZ25="x","x",$AZ$3-'Indicator Date hidden'!AZ25)</f>
        <v>1</v>
      </c>
      <c r="BA25" s="152">
        <f>IF('Indicator Date hidden'!BA25="x","x",$BA$3-'Indicator Date hidden'!BA25)</f>
        <v>0</v>
      </c>
      <c r="BB25" s="152">
        <f>IF('Indicator Date hidden'!BB25="x","x",$BB$3-'Indicator Date hidden'!BB25)</f>
        <v>0</v>
      </c>
      <c r="BC25" s="152">
        <f>IF('Indicator Date hidden'!BC25="x","x",$BC$3-'Indicator Date hidden'!BC25)</f>
        <v>0</v>
      </c>
      <c r="BD25" s="152">
        <f>IF('Indicator Date hidden'!BD25="x","x",$BD$3-'Indicator Date hidden'!BD25)</f>
        <v>0</v>
      </c>
      <c r="BE25" s="152">
        <f>IF('Indicator Date hidden'!BE25="x","x",$BE$3-'Indicator Date hidden'!BE25)</f>
        <v>0</v>
      </c>
      <c r="BF25" s="152">
        <f>IF('Indicator Date hidden'!BF25="x","x",$BF$3-'Indicator Date hidden'!BF25)</f>
        <v>0</v>
      </c>
      <c r="BG25" s="152" t="str">
        <f>IF('Indicator Date hidden'!BG25="x","x",$BG$3-'Indicator Date hidden'!BG25)</f>
        <v>x</v>
      </c>
      <c r="BH25" s="152" t="str">
        <f>IF('Indicator Date hidden'!BH25="x","x",$BH$3-'Indicator Date hidden'!BH25)</f>
        <v>x</v>
      </c>
      <c r="BI25" s="152">
        <f>IF('Indicator Date hidden'!BI25="x","x",$BI$3-'Indicator Date hidden'!BI25)</f>
        <v>0</v>
      </c>
      <c r="BJ25" s="152">
        <f>IF('Indicator Date hidden'!BJ25="x","x",$BJ$3-'Indicator Date hidden'!BJ25)</f>
        <v>0</v>
      </c>
      <c r="BK25" s="152">
        <f>IF('Indicator Date hidden'!BK25="x","x",$BK$3-'Indicator Date hidden'!BK25)</f>
        <v>0</v>
      </c>
      <c r="BL25" s="152">
        <f>IF('Indicator Date hidden'!BL25="x","x",$BL$3-'Indicator Date hidden'!BL25)</f>
        <v>0</v>
      </c>
      <c r="BM25" s="152">
        <f>IF('Indicator Date hidden'!BM25="x","x",$BM$3-'Indicator Date hidden'!BM25)</f>
        <v>1</v>
      </c>
      <c r="BN25" s="152">
        <f>IF('Indicator Date hidden'!BN25="x","x",$BN$3-'Indicator Date hidden'!BN25)</f>
        <v>0</v>
      </c>
      <c r="BO25" s="152">
        <f>IF('Indicator Date hidden'!BO25="x","x",$BO$3-'Indicator Date hidden'!BO25)</f>
        <v>2</v>
      </c>
      <c r="BP25" s="152">
        <f>IF('Indicator Date hidden'!BP25="x","x",$BP$3-'Indicator Date hidden'!BP25)</f>
        <v>0</v>
      </c>
      <c r="BQ25" s="152">
        <f>IF('Indicator Date hidden'!BQ25="x","x",$BQ$3-'Indicator Date hidden'!BQ25)</f>
        <v>0</v>
      </c>
      <c r="BR25" s="152">
        <f>IF('Indicator Date hidden'!BR25="x","x",$BR$3-'Indicator Date hidden'!BR25)</f>
        <v>0</v>
      </c>
      <c r="BS25" s="152">
        <f>IF('Indicator Date hidden'!BS25="x","x",$BS$3-'Indicator Date hidden'!BS25)</f>
        <v>0</v>
      </c>
      <c r="BT25" s="152">
        <f>IF('Indicator Date hidden'!BT25="x","x",$BT$3-'Indicator Date hidden'!BT25)</f>
        <v>0</v>
      </c>
      <c r="BU25" s="152">
        <f>IF('Indicator Date hidden'!BU25="x","x",$BU$3-'Indicator Date hidden'!BU25)</f>
        <v>0</v>
      </c>
      <c r="BV25" s="152">
        <f>IF('Indicator Date hidden'!BV25="x","x",$BV$3-'Indicator Date hidden'!BV25)</f>
        <v>0</v>
      </c>
      <c r="BW25" s="152">
        <f>IF('Indicator Date hidden'!BW25="x","x",$BW$3-'Indicator Date hidden'!BW25)</f>
        <v>0</v>
      </c>
      <c r="BX25" s="152">
        <f>IF('Indicator Date hidden'!BX25="x","x",$BX$3-'Indicator Date hidden'!BX25)</f>
        <v>0</v>
      </c>
      <c r="BY25" s="152">
        <f>IF('Indicator Date hidden'!BY25="x","x",$BY$3-'Indicator Date hidden'!BY25)</f>
        <v>2</v>
      </c>
      <c r="BZ25" s="152">
        <f>IF('Indicator Date hidden'!BZ25="x","x",$BZ$3-'Indicator Date hidden'!BZ25)</f>
        <v>2</v>
      </c>
      <c r="CA25" s="152">
        <f>IF('Indicator Date hidden'!CA25="x","x",$CA$3-'Indicator Date hidden'!CA25)</f>
        <v>3</v>
      </c>
      <c r="CB25" s="152">
        <f>IF('Indicator Date hidden'!CB25="x","x",$CB$3-'Indicator Date hidden'!CB25)</f>
        <v>0</v>
      </c>
      <c r="CC25" s="152" t="str">
        <f>IF('Indicator Date hidden'!CC25="x","x",$CC$3-'Indicator Date hidden'!CC25)</f>
        <v>x</v>
      </c>
      <c r="CD25" s="152">
        <f>IF('Indicator Date hidden'!CD25="x","x",$CD$3-'Indicator Date hidden'!CD25)</f>
        <v>0</v>
      </c>
      <c r="CE25" s="152">
        <f>IF('Indicator Date hidden'!CE25="x","x",$CE$3-'Indicator Date hidden'!CE25)</f>
        <v>1</v>
      </c>
      <c r="CF25" s="152">
        <f>IF('Indicator Date hidden'!CF25="x","x",$CF$3-'Indicator Date hidden'!CF25)</f>
        <v>0</v>
      </c>
      <c r="CG25" s="152">
        <f>IF('Indicator Date hidden'!CG25="x","x",$CG$3-'Indicator Date hidden'!CG25)</f>
        <v>0</v>
      </c>
      <c r="CH25" s="153">
        <f t="shared" si="1"/>
        <v>50</v>
      </c>
      <c r="CI25" s="154">
        <f t="shared" si="2"/>
        <v>0.6097560975609756</v>
      </c>
      <c r="CJ25" s="153">
        <f t="shared" si="0"/>
        <v>14</v>
      </c>
      <c r="CK25" s="154">
        <f t="shared" si="4"/>
        <v>2.0049693702763469</v>
      </c>
      <c r="CL25" s="155">
        <f t="shared" si="3"/>
        <v>0</v>
      </c>
    </row>
    <row r="26" spans="1:90" x14ac:dyDescent="0.25">
      <c r="A26" s="3" t="str">
        <f>VLOOKUP(C26,Regiones!B$3:H$35,7,FALSE)</f>
        <v>South America</v>
      </c>
      <c r="B26" s="99" t="s">
        <v>196</v>
      </c>
      <c r="C26" s="86" t="s">
        <v>10</v>
      </c>
      <c r="D26" s="152">
        <f>IF('Indicator Date hidden'!D26="x","x",$D$3-'Indicator Date hidden'!D26)</f>
        <v>0</v>
      </c>
      <c r="E26" s="152">
        <f>IF('Indicator Date hidden'!E26="x","x",$E$3-'Indicator Date hidden'!E26)</f>
        <v>0</v>
      </c>
      <c r="F26" s="152">
        <f>IF('Indicator Date hidden'!F26="x","x",$F$3-'Indicator Date hidden'!F26)</f>
        <v>0</v>
      </c>
      <c r="G26" s="152">
        <f>IF('Indicator Date hidden'!G26="x","x",$G$3-'Indicator Date hidden'!G26)</f>
        <v>0</v>
      </c>
      <c r="H26" s="152">
        <f>IF('Indicator Date hidden'!H26="x","x",$H$3-'Indicator Date hidden'!H26)</f>
        <v>0</v>
      </c>
      <c r="I26" s="152">
        <f>IF('Indicator Date hidden'!I26="x","x",$I$3-'Indicator Date hidden'!I26)</f>
        <v>0</v>
      </c>
      <c r="J26" s="152">
        <f>IF('Indicator Date hidden'!J26="x","x",$J$3-'Indicator Date hidden'!J26)</f>
        <v>0</v>
      </c>
      <c r="K26" s="152">
        <f>IF('Indicator Date hidden'!K26="x","x",$K$3-'Indicator Date hidden'!K26)</f>
        <v>0</v>
      </c>
      <c r="L26" s="152">
        <f>IF('Indicator Date hidden'!L26="x","x",$L$3-'Indicator Date hidden'!L26)</f>
        <v>0</v>
      </c>
      <c r="M26" s="152">
        <f>IF('Indicator Date hidden'!M26="x","x",$M$3-'Indicator Date hidden'!M26)</f>
        <v>0</v>
      </c>
      <c r="N26" s="152">
        <f>IF('Indicator Date hidden'!N26="x","x",$N$3-'Indicator Date hidden'!N26)</f>
        <v>0</v>
      </c>
      <c r="O26" s="152">
        <f>IF('Indicator Date hidden'!O26="x","x",$O$3-'Indicator Date hidden'!O26)</f>
        <v>0</v>
      </c>
      <c r="P26" s="152">
        <f>IF('Indicator Date hidden'!P26="x","x",$P$3-'Indicator Date hidden'!P26)</f>
        <v>6</v>
      </c>
      <c r="Q26" s="152">
        <f>IF('Indicator Date hidden'!Q26="x","x",$Q$3-'Indicator Date hidden'!Q26)</f>
        <v>0</v>
      </c>
      <c r="R26" s="152">
        <f>IF('Indicator Date hidden'!R26="x","x",$R$3-'Indicator Date hidden'!R26)</f>
        <v>0</v>
      </c>
      <c r="S26" s="152">
        <f>IF('Indicator Date hidden'!S26="x","x",$S$3-'Indicator Date hidden'!S26)</f>
        <v>0</v>
      </c>
      <c r="T26" s="152">
        <f>IF('Indicator Date hidden'!T26="x","x",$T$3-'Indicator Date hidden'!T26)</f>
        <v>0</v>
      </c>
      <c r="U26" s="152">
        <f>IF('Indicator Date hidden'!U26="x","x",$U$3-'Indicator Date hidden'!U26)</f>
        <v>3</v>
      </c>
      <c r="V26" s="152">
        <f>IF('Indicator Date hidden'!V26="x","x",$V$3-'Indicator Date hidden'!V26)</f>
        <v>3</v>
      </c>
      <c r="W26" s="152">
        <f>IF('Indicator Date hidden'!W26="x","x",$W$3-'Indicator Date hidden'!W26)</f>
        <v>0</v>
      </c>
      <c r="X26" s="152">
        <f>IF('Indicator Date hidden'!X26="x","x",$X$3-'Indicator Date hidden'!X26)</f>
        <v>0</v>
      </c>
      <c r="Y26" s="152">
        <f>IF('Indicator Date hidden'!Y26="x","x",$Y$3-'Indicator Date hidden'!Y26)</f>
        <v>7</v>
      </c>
      <c r="Z26" s="152">
        <f>IF('Indicator Date hidden'!Z26="x","x",$Z$3-'Indicator Date hidden'!Z26)</f>
        <v>7</v>
      </c>
      <c r="AA26" s="152">
        <f>IF('Indicator Date hidden'!AA26="x","x",$AA$3-'Indicator Date hidden'!AA26)</f>
        <v>0</v>
      </c>
      <c r="AB26" s="152">
        <f>IF('Indicator Date hidden'!AB26="x","x",$AB$3-'Indicator Date hidden'!AB26)</f>
        <v>0</v>
      </c>
      <c r="AC26" s="152">
        <f>IF('Indicator Date hidden'!AC26="x","x",$AC$3-'Indicator Date hidden'!AC26)</f>
        <v>0</v>
      </c>
      <c r="AD26" s="152">
        <f>IF('Indicator Date hidden'!AD26="x","x",$AD$3-'Indicator Date hidden'!AD26)</f>
        <v>2</v>
      </c>
      <c r="AE26" s="152">
        <f>IF('Indicator Date hidden'!AE26="x","x",$AE$3-'Indicator Date hidden'!AE26)</f>
        <v>0</v>
      </c>
      <c r="AF26" s="152">
        <f>IF('Indicator Date hidden'!AF26="x","x",$AF$3-'Indicator Date hidden'!AF26)</f>
        <v>3</v>
      </c>
      <c r="AG26" s="250">
        <f>IF('Indicator Date hidden'!AG26="x","x",$AG$3-'Indicator Date hidden'!AG26)</f>
        <v>0</v>
      </c>
      <c r="AH26" s="152">
        <f>IF('Indicator Date hidden'!AH26="x","x",$AH$3-'Indicator Date hidden'!AH26)</f>
        <v>4</v>
      </c>
      <c r="AI26" s="152">
        <f>IF('Indicator Date hidden'!AI26="x","x",$AI$3-'Indicator Date hidden'!AI26)</f>
        <v>3</v>
      </c>
      <c r="AJ26" s="152">
        <f>IF('Indicator Date hidden'!AJ26="x","x",$AJ$3-'Indicator Date hidden'!AJ26)</f>
        <v>0</v>
      </c>
      <c r="AK26" s="152">
        <f>IF('Indicator Date hidden'!AK26="x","x",$AK$3-'Indicator Date hidden'!AK26)</f>
        <v>0</v>
      </c>
      <c r="AL26" s="152">
        <f>IF('Indicator Date hidden'!AL26="x","x",$AL$3-'Indicator Date hidden'!AL26)</f>
        <v>0</v>
      </c>
      <c r="AM26" s="152">
        <f>IF('Indicator Date hidden'!AM26="x","x",$AM$3-'Indicator Date hidden'!AM26)</f>
        <v>0</v>
      </c>
      <c r="AN26" s="152">
        <f>IF('Indicator Date hidden'!AN26="x","x",$AN$3-'Indicator Date hidden'!AN26)</f>
        <v>0</v>
      </c>
      <c r="AO26" s="152">
        <f>IF('Indicator Date hidden'!AO26="x","x",$AO$3-'Indicator Date hidden'!AO26)</f>
        <v>0</v>
      </c>
      <c r="AP26" s="152">
        <f>IF('Indicator Date hidden'!AP26="x","x",$AP$3-'Indicator Date hidden'!AP26)</f>
        <v>0</v>
      </c>
      <c r="AQ26" s="152">
        <f>IF('Indicator Date hidden'!AQ26="x","x",$AQ$3-'Indicator Date hidden'!AQ26)</f>
        <v>0</v>
      </c>
      <c r="AR26" s="152">
        <f>IF('Indicator Date hidden'!AR26="x","x",$AR$3-'Indicator Date hidden'!AR26)</f>
        <v>0</v>
      </c>
      <c r="AS26" s="152">
        <f>IF('Indicator Date hidden'!AS26="x","x",$AS$3-'Indicator Date hidden'!AS26)</f>
        <v>0</v>
      </c>
      <c r="AT26" s="152">
        <f>IF('Indicator Date hidden'!AT26="x","x",$AT$3-'Indicator Date hidden'!AT26)</f>
        <v>0</v>
      </c>
      <c r="AU26" s="152">
        <f>IF('Indicator Date hidden'!AU26="x","x",$AU$3-'Indicator Date hidden'!AU26)</f>
        <v>0</v>
      </c>
      <c r="AV26" s="152">
        <f>IF('Indicator Date hidden'!AV26="x","x",$AV$3-'Indicator Date hidden'!AV26)</f>
        <v>0</v>
      </c>
      <c r="AW26" s="152">
        <f>IF('Indicator Date hidden'!AW26="x","x",$AW$3-'Indicator Date hidden'!AW26)</f>
        <v>0</v>
      </c>
      <c r="AX26" s="152">
        <f>IF('Indicator Date hidden'!AX26="x","x",$AX$3-'Indicator Date hidden'!AX26)</f>
        <v>0</v>
      </c>
      <c r="AY26" s="152" t="str">
        <f>IF('Indicator Date hidden'!AY26="x","x",$AY$3-'Indicator Date hidden'!AY26)</f>
        <v>x</v>
      </c>
      <c r="AZ26" s="152">
        <f>IF('Indicator Date hidden'!AZ26="x","x",$AZ$3-'Indicator Date hidden'!AZ26)</f>
        <v>1</v>
      </c>
      <c r="BA26" s="152">
        <f>IF('Indicator Date hidden'!BA26="x","x",$BA$3-'Indicator Date hidden'!BA26)</f>
        <v>0</v>
      </c>
      <c r="BB26" s="152">
        <f>IF('Indicator Date hidden'!BB26="x","x",$BB$3-'Indicator Date hidden'!BB26)</f>
        <v>0</v>
      </c>
      <c r="BC26" s="152">
        <f>IF('Indicator Date hidden'!BC26="x","x",$BC$3-'Indicator Date hidden'!BC26)</f>
        <v>0</v>
      </c>
      <c r="BD26" s="152">
        <f>IF('Indicator Date hidden'!BD26="x","x",$BD$3-'Indicator Date hidden'!BD26)</f>
        <v>0</v>
      </c>
      <c r="BE26" s="152">
        <f>IF('Indicator Date hidden'!BE26="x","x",$BE$3-'Indicator Date hidden'!BE26)</f>
        <v>0</v>
      </c>
      <c r="BF26" s="152">
        <f>IF('Indicator Date hidden'!BF26="x","x",$BF$3-'Indicator Date hidden'!BF26)</f>
        <v>0</v>
      </c>
      <c r="BG26" s="152">
        <f>IF('Indicator Date hidden'!BG26="x","x",$BG$3-'Indicator Date hidden'!BG26)</f>
        <v>0</v>
      </c>
      <c r="BH26" s="152">
        <f>IF('Indicator Date hidden'!BH26="x","x",$BH$3-'Indicator Date hidden'!BH26)</f>
        <v>0</v>
      </c>
      <c r="BI26" s="152">
        <f>IF('Indicator Date hidden'!BI26="x","x",$BI$3-'Indicator Date hidden'!BI26)</f>
        <v>4</v>
      </c>
      <c r="BJ26" s="152">
        <f>IF('Indicator Date hidden'!BJ26="x","x",$BJ$3-'Indicator Date hidden'!BJ26)</f>
        <v>0</v>
      </c>
      <c r="BK26" s="152">
        <f>IF('Indicator Date hidden'!BK26="x","x",$BK$3-'Indicator Date hidden'!BK26)</f>
        <v>0</v>
      </c>
      <c r="BL26" s="152">
        <f>IF('Indicator Date hidden'!BL26="x","x",$BL$3-'Indicator Date hidden'!BL26)</f>
        <v>0</v>
      </c>
      <c r="BM26" s="152">
        <f>IF('Indicator Date hidden'!BM26="x","x",$BM$3-'Indicator Date hidden'!BM26)</f>
        <v>1</v>
      </c>
      <c r="BN26" s="152">
        <f>IF('Indicator Date hidden'!BN26="x","x",$BN$3-'Indicator Date hidden'!BN26)</f>
        <v>0</v>
      </c>
      <c r="BO26" s="152">
        <f>IF('Indicator Date hidden'!BO26="x","x",$BO$3-'Indicator Date hidden'!BO26)</f>
        <v>2</v>
      </c>
      <c r="BP26" s="152">
        <f>IF('Indicator Date hidden'!BP26="x","x",$BP$3-'Indicator Date hidden'!BP26)</f>
        <v>0</v>
      </c>
      <c r="BQ26" s="152">
        <f>IF('Indicator Date hidden'!BQ26="x","x",$BQ$3-'Indicator Date hidden'!BQ26)</f>
        <v>0</v>
      </c>
      <c r="BR26" s="152">
        <f>IF('Indicator Date hidden'!BR26="x","x",$BR$3-'Indicator Date hidden'!BR26)</f>
        <v>0</v>
      </c>
      <c r="BS26" s="152">
        <f>IF('Indicator Date hidden'!BS26="x","x",$BS$3-'Indicator Date hidden'!BS26)</f>
        <v>0</v>
      </c>
      <c r="BT26" s="152">
        <f>IF('Indicator Date hidden'!BT26="x","x",$BT$3-'Indicator Date hidden'!BT26)</f>
        <v>0</v>
      </c>
      <c r="BU26" s="152">
        <f>IF('Indicator Date hidden'!BU26="x","x",$BU$3-'Indicator Date hidden'!BU26)</f>
        <v>0</v>
      </c>
      <c r="BV26" s="152">
        <f>IF('Indicator Date hidden'!BV26="x","x",$BV$3-'Indicator Date hidden'!BV26)</f>
        <v>0</v>
      </c>
      <c r="BW26" s="152">
        <f>IF('Indicator Date hidden'!BW26="x","x",$BW$3-'Indicator Date hidden'!BW26)</f>
        <v>0</v>
      </c>
      <c r="BX26" s="152">
        <f>IF('Indicator Date hidden'!BX26="x","x",$BX$3-'Indicator Date hidden'!BX26)</f>
        <v>0</v>
      </c>
      <c r="BY26" s="152">
        <f>IF('Indicator Date hidden'!BY26="x","x",$BY$3-'Indicator Date hidden'!BY26)</f>
        <v>1</v>
      </c>
      <c r="BZ26" s="152">
        <f>IF('Indicator Date hidden'!BZ26="x","x",$BZ$3-'Indicator Date hidden'!BZ26)</f>
        <v>1</v>
      </c>
      <c r="CA26" s="152">
        <f>IF('Indicator Date hidden'!CA26="x","x",$CA$3-'Indicator Date hidden'!CA26)</f>
        <v>3</v>
      </c>
      <c r="CB26" s="152">
        <f>IF('Indicator Date hidden'!CB26="x","x",$CB$3-'Indicator Date hidden'!CB26)</f>
        <v>0</v>
      </c>
      <c r="CC26" s="152">
        <f>IF('Indicator Date hidden'!CC26="x","x",$CC$3-'Indicator Date hidden'!CC26)</f>
        <v>1</v>
      </c>
      <c r="CD26" s="152">
        <f>IF('Indicator Date hidden'!CD26="x","x",$CD$3-'Indicator Date hidden'!CD26)</f>
        <v>0</v>
      </c>
      <c r="CE26" s="152">
        <f>IF('Indicator Date hidden'!CE26="x","x",$CE$3-'Indicator Date hidden'!CE26)</f>
        <v>1</v>
      </c>
      <c r="CF26" s="152">
        <f>IF('Indicator Date hidden'!CF26="x","x",$CF$3-'Indicator Date hidden'!CF26)</f>
        <v>0</v>
      </c>
      <c r="CG26" s="152">
        <f>IF('Indicator Date hidden'!CG26="x","x",$CG$3-'Indicator Date hidden'!CG26)</f>
        <v>0</v>
      </c>
      <c r="CH26" s="153">
        <f t="shared" si="1"/>
        <v>53</v>
      </c>
      <c r="CI26" s="154">
        <f t="shared" si="2"/>
        <v>0.64634146341463417</v>
      </c>
      <c r="CJ26" s="153">
        <f t="shared" si="0"/>
        <v>18</v>
      </c>
      <c r="CK26" s="154">
        <f t="shared" si="4"/>
        <v>1.5328541427327167</v>
      </c>
      <c r="CL26" s="155">
        <f t="shared" si="3"/>
        <v>0</v>
      </c>
    </row>
    <row r="27" spans="1:90" x14ac:dyDescent="0.25">
      <c r="A27" s="3" t="str">
        <f>VLOOKUP(C27,Regiones!B$3:H$35,7,FALSE)</f>
        <v>South America</v>
      </c>
      <c r="B27" s="99" t="s">
        <v>12</v>
      </c>
      <c r="C27" s="86" t="s">
        <v>11</v>
      </c>
      <c r="D27" s="152">
        <f>IF('Indicator Date hidden'!D27="x","x",$D$3-'Indicator Date hidden'!D27)</f>
        <v>0</v>
      </c>
      <c r="E27" s="152">
        <f>IF('Indicator Date hidden'!E27="x","x",$E$3-'Indicator Date hidden'!E27)</f>
        <v>0</v>
      </c>
      <c r="F27" s="152">
        <f>IF('Indicator Date hidden'!F27="x","x",$F$3-'Indicator Date hidden'!F27)</f>
        <v>0</v>
      </c>
      <c r="G27" s="152">
        <f>IF('Indicator Date hidden'!G27="x","x",$G$3-'Indicator Date hidden'!G27)</f>
        <v>0</v>
      </c>
      <c r="H27" s="152">
        <f>IF('Indicator Date hidden'!H27="x","x",$H$3-'Indicator Date hidden'!H27)</f>
        <v>0</v>
      </c>
      <c r="I27" s="152">
        <f>IF('Indicator Date hidden'!I27="x","x",$I$3-'Indicator Date hidden'!I27)</f>
        <v>0</v>
      </c>
      <c r="J27" s="152">
        <f>IF('Indicator Date hidden'!J27="x","x",$J$3-'Indicator Date hidden'!J27)</f>
        <v>0</v>
      </c>
      <c r="K27" s="152">
        <f>IF('Indicator Date hidden'!K27="x","x",$K$3-'Indicator Date hidden'!K27)</f>
        <v>0</v>
      </c>
      <c r="L27" s="152">
        <f>IF('Indicator Date hidden'!L27="x","x",$L$3-'Indicator Date hidden'!L27)</f>
        <v>0</v>
      </c>
      <c r="M27" s="152">
        <f>IF('Indicator Date hidden'!M27="x","x",$M$3-'Indicator Date hidden'!M27)</f>
        <v>0</v>
      </c>
      <c r="N27" s="152">
        <f>IF('Indicator Date hidden'!N27="x","x",$N$3-'Indicator Date hidden'!N27)</f>
        <v>0</v>
      </c>
      <c r="O27" s="152">
        <f>IF('Indicator Date hidden'!O27="x","x",$O$3-'Indicator Date hidden'!O27)</f>
        <v>0</v>
      </c>
      <c r="P27" s="152">
        <f>IF('Indicator Date hidden'!P27="x","x",$P$3-'Indicator Date hidden'!P27)</f>
        <v>4</v>
      </c>
      <c r="Q27" s="152">
        <f>IF('Indicator Date hidden'!Q27="x","x",$Q$3-'Indicator Date hidden'!Q27)</f>
        <v>0</v>
      </c>
      <c r="R27" s="152">
        <f>IF('Indicator Date hidden'!R27="x","x",$R$3-'Indicator Date hidden'!R27)</f>
        <v>0</v>
      </c>
      <c r="S27" s="152">
        <f>IF('Indicator Date hidden'!S27="x","x",$S$3-'Indicator Date hidden'!S27)</f>
        <v>0</v>
      </c>
      <c r="T27" s="152">
        <f>IF('Indicator Date hidden'!T27="x","x",$T$3-'Indicator Date hidden'!T27)</f>
        <v>0</v>
      </c>
      <c r="U27" s="152">
        <f>IF('Indicator Date hidden'!U27="x","x",$U$3-'Indicator Date hidden'!U27)</f>
        <v>0</v>
      </c>
      <c r="V27" s="152">
        <f>IF('Indicator Date hidden'!V27="x","x",$V$3-'Indicator Date hidden'!V27)</f>
        <v>0</v>
      </c>
      <c r="W27" s="152">
        <f>IF('Indicator Date hidden'!W27="x","x",$W$3-'Indicator Date hidden'!W27)</f>
        <v>0</v>
      </c>
      <c r="X27" s="152">
        <f>IF('Indicator Date hidden'!X27="x","x",$X$3-'Indicator Date hidden'!X27)</f>
        <v>0</v>
      </c>
      <c r="Y27" s="152">
        <f>IF('Indicator Date hidden'!Y27="x","x",$Y$3-'Indicator Date hidden'!Y27)</f>
        <v>1</v>
      </c>
      <c r="Z27" s="152">
        <f>IF('Indicator Date hidden'!Z27="x","x",$Z$3-'Indicator Date hidden'!Z27)</f>
        <v>1</v>
      </c>
      <c r="AA27" s="152">
        <f>IF('Indicator Date hidden'!AA27="x","x",$AA$3-'Indicator Date hidden'!AA27)</f>
        <v>1</v>
      </c>
      <c r="AB27" s="152">
        <f>IF('Indicator Date hidden'!AB27="x","x",$AB$3-'Indicator Date hidden'!AB27)</f>
        <v>0</v>
      </c>
      <c r="AC27" s="152">
        <f>IF('Indicator Date hidden'!AC27="x","x",$AC$3-'Indicator Date hidden'!AC27)</f>
        <v>0</v>
      </c>
      <c r="AD27" s="152">
        <f>IF('Indicator Date hidden'!AD27="x","x",$AD$3-'Indicator Date hidden'!AD27)</f>
        <v>2</v>
      </c>
      <c r="AE27" s="152">
        <f>IF('Indicator Date hidden'!AE27="x","x",$AE$3-'Indicator Date hidden'!AE27)</f>
        <v>0</v>
      </c>
      <c r="AF27" s="152">
        <f>IF('Indicator Date hidden'!AF27="x","x",$AF$3-'Indicator Date hidden'!AF27)</f>
        <v>8</v>
      </c>
      <c r="AG27" s="250">
        <f>IF('Indicator Date hidden'!AG27="x","x",$AG$3-'Indicator Date hidden'!AG27)</f>
        <v>0</v>
      </c>
      <c r="AH27" s="152">
        <f>IF('Indicator Date hidden'!AH27="x","x",$AH$3-'Indicator Date hidden'!AH27)</f>
        <v>1</v>
      </c>
      <c r="AI27" s="152">
        <f>IF('Indicator Date hidden'!AI27="x","x",$AI$3-'Indicator Date hidden'!AI27)</f>
        <v>2</v>
      </c>
      <c r="AJ27" s="152">
        <f>IF('Indicator Date hidden'!AJ27="x","x",$AJ$3-'Indicator Date hidden'!AJ27)</f>
        <v>0</v>
      </c>
      <c r="AK27" s="152">
        <f>IF('Indicator Date hidden'!AK27="x","x",$AK$3-'Indicator Date hidden'!AK27)</f>
        <v>0</v>
      </c>
      <c r="AL27" s="152">
        <f>IF('Indicator Date hidden'!AL27="x","x",$AL$3-'Indicator Date hidden'!AL27)</f>
        <v>0</v>
      </c>
      <c r="AM27" s="152">
        <f>IF('Indicator Date hidden'!AM27="x","x",$AM$3-'Indicator Date hidden'!AM27)</f>
        <v>0</v>
      </c>
      <c r="AN27" s="152">
        <f>IF('Indicator Date hidden'!AN27="x","x",$AN$3-'Indicator Date hidden'!AN27)</f>
        <v>0</v>
      </c>
      <c r="AO27" s="152">
        <f>IF('Indicator Date hidden'!AO27="x","x",$AO$3-'Indicator Date hidden'!AO27)</f>
        <v>0</v>
      </c>
      <c r="AP27" s="152">
        <f>IF('Indicator Date hidden'!AP27="x","x",$AP$3-'Indicator Date hidden'!AP27)</f>
        <v>0</v>
      </c>
      <c r="AQ27" s="152">
        <f>IF('Indicator Date hidden'!AQ27="x","x",$AQ$3-'Indicator Date hidden'!AQ27)</f>
        <v>0</v>
      </c>
      <c r="AR27" s="152">
        <f>IF('Indicator Date hidden'!AR27="x","x",$AR$3-'Indicator Date hidden'!AR27)</f>
        <v>0</v>
      </c>
      <c r="AS27" s="152">
        <f>IF('Indicator Date hidden'!AS27="x","x",$AS$3-'Indicator Date hidden'!AS27)</f>
        <v>0</v>
      </c>
      <c r="AT27" s="152">
        <f>IF('Indicator Date hidden'!AT27="x","x",$AT$3-'Indicator Date hidden'!AT27)</f>
        <v>0</v>
      </c>
      <c r="AU27" s="152">
        <f>IF('Indicator Date hidden'!AU27="x","x",$AU$3-'Indicator Date hidden'!AU27)</f>
        <v>0</v>
      </c>
      <c r="AV27" s="152">
        <f>IF('Indicator Date hidden'!AV27="x","x",$AV$3-'Indicator Date hidden'!AV27)</f>
        <v>0</v>
      </c>
      <c r="AW27" s="152">
        <f>IF('Indicator Date hidden'!AW27="x","x",$AW$3-'Indicator Date hidden'!AW27)</f>
        <v>0</v>
      </c>
      <c r="AX27" s="152">
        <f>IF('Indicator Date hidden'!AX27="x","x",$AX$3-'Indicator Date hidden'!AX27)</f>
        <v>0</v>
      </c>
      <c r="AY27" s="152" t="str">
        <f>IF('Indicator Date hidden'!AY27="x","x",$AY$3-'Indicator Date hidden'!AY27)</f>
        <v>x</v>
      </c>
      <c r="AZ27" s="152">
        <f>IF('Indicator Date hidden'!AZ27="x","x",$AZ$3-'Indicator Date hidden'!AZ27)</f>
        <v>1</v>
      </c>
      <c r="BA27" s="152">
        <f>IF('Indicator Date hidden'!BA27="x","x",$BA$3-'Indicator Date hidden'!BA27)</f>
        <v>0</v>
      </c>
      <c r="BB27" s="152">
        <f>IF('Indicator Date hidden'!BB27="x","x",$BB$3-'Indicator Date hidden'!BB27)</f>
        <v>0</v>
      </c>
      <c r="BC27" s="152">
        <f>IF('Indicator Date hidden'!BC27="x","x",$BC$3-'Indicator Date hidden'!BC27)</f>
        <v>0</v>
      </c>
      <c r="BD27" s="152">
        <f>IF('Indicator Date hidden'!BD27="x","x",$BD$3-'Indicator Date hidden'!BD27)</f>
        <v>0</v>
      </c>
      <c r="BE27" s="152">
        <f>IF('Indicator Date hidden'!BE27="x","x",$BE$3-'Indicator Date hidden'!BE27)</f>
        <v>0</v>
      </c>
      <c r="BF27" s="152">
        <f>IF('Indicator Date hidden'!BF27="x","x",$BF$3-'Indicator Date hidden'!BF27)</f>
        <v>0</v>
      </c>
      <c r="BG27" s="152">
        <f>IF('Indicator Date hidden'!BG27="x","x",$BG$3-'Indicator Date hidden'!BG27)</f>
        <v>0</v>
      </c>
      <c r="BH27" s="152">
        <f>IF('Indicator Date hidden'!BH27="x","x",$BH$3-'Indicator Date hidden'!BH27)</f>
        <v>0</v>
      </c>
      <c r="BI27" s="152">
        <f>IF('Indicator Date hidden'!BI27="x","x",$BI$3-'Indicator Date hidden'!BI27)</f>
        <v>4</v>
      </c>
      <c r="BJ27" s="152" t="str">
        <f>IF('Indicator Date hidden'!BJ27="x","x",$BJ$3-'Indicator Date hidden'!BJ27)</f>
        <v>x</v>
      </c>
      <c r="BK27" s="152">
        <f>IF('Indicator Date hidden'!BK27="x","x",$BK$3-'Indicator Date hidden'!BK27)</f>
        <v>0</v>
      </c>
      <c r="BL27" s="152">
        <f>IF('Indicator Date hidden'!BL27="x","x",$BL$3-'Indicator Date hidden'!BL27)</f>
        <v>0</v>
      </c>
      <c r="BM27" s="152">
        <f>IF('Indicator Date hidden'!BM27="x","x",$BM$3-'Indicator Date hidden'!BM27)</f>
        <v>1</v>
      </c>
      <c r="BN27" s="152">
        <f>IF('Indicator Date hidden'!BN27="x","x",$BN$3-'Indicator Date hidden'!BN27)</f>
        <v>0</v>
      </c>
      <c r="BO27" s="152">
        <f>IF('Indicator Date hidden'!BO27="x","x",$BO$3-'Indicator Date hidden'!BO27)</f>
        <v>2</v>
      </c>
      <c r="BP27" s="152">
        <f>IF('Indicator Date hidden'!BP27="x","x",$BP$3-'Indicator Date hidden'!BP27)</f>
        <v>0</v>
      </c>
      <c r="BQ27" s="152">
        <f>IF('Indicator Date hidden'!BQ27="x","x",$BQ$3-'Indicator Date hidden'!BQ27)</f>
        <v>0</v>
      </c>
      <c r="BR27" s="152">
        <f>IF('Indicator Date hidden'!BR27="x","x",$BR$3-'Indicator Date hidden'!BR27)</f>
        <v>0</v>
      </c>
      <c r="BS27" s="152">
        <f>IF('Indicator Date hidden'!BS27="x","x",$BS$3-'Indicator Date hidden'!BS27)</f>
        <v>0</v>
      </c>
      <c r="BT27" s="152">
        <f>IF('Indicator Date hidden'!BT27="x","x",$BT$3-'Indicator Date hidden'!BT27)</f>
        <v>0</v>
      </c>
      <c r="BU27" s="152">
        <f>IF('Indicator Date hidden'!BU27="x","x",$BU$3-'Indicator Date hidden'!BU27)</f>
        <v>0</v>
      </c>
      <c r="BV27" s="152">
        <f>IF('Indicator Date hidden'!BV27="x","x",$BV$3-'Indicator Date hidden'!BV27)</f>
        <v>0</v>
      </c>
      <c r="BW27" s="152">
        <f>IF('Indicator Date hidden'!BW27="x","x",$BW$3-'Indicator Date hidden'!BW27)</f>
        <v>0</v>
      </c>
      <c r="BX27" s="152">
        <f>IF('Indicator Date hidden'!BX27="x","x",$BX$3-'Indicator Date hidden'!BX27)</f>
        <v>0</v>
      </c>
      <c r="BY27" s="152" t="str">
        <f>IF('Indicator Date hidden'!BY27="x","x",$BY$3-'Indicator Date hidden'!BY27)</f>
        <v>x</v>
      </c>
      <c r="BZ27" s="152" t="str">
        <f>IF('Indicator Date hidden'!BZ27="x","x",$BZ$3-'Indicator Date hidden'!BZ27)</f>
        <v>x</v>
      </c>
      <c r="CA27" s="152">
        <f>IF('Indicator Date hidden'!CA27="x","x",$CA$3-'Indicator Date hidden'!CA27)</f>
        <v>1</v>
      </c>
      <c r="CB27" s="152">
        <f>IF('Indicator Date hidden'!CB27="x","x",$CB$3-'Indicator Date hidden'!CB27)</f>
        <v>0</v>
      </c>
      <c r="CC27" s="152">
        <f>IF('Indicator Date hidden'!CC27="x","x",$CC$3-'Indicator Date hidden'!CC27)</f>
        <v>2</v>
      </c>
      <c r="CD27" s="152">
        <f>IF('Indicator Date hidden'!CD27="x","x",$CD$3-'Indicator Date hidden'!CD27)</f>
        <v>0</v>
      </c>
      <c r="CE27" s="152">
        <f>IF('Indicator Date hidden'!CE27="x","x",$CE$3-'Indicator Date hidden'!CE27)</f>
        <v>1</v>
      </c>
      <c r="CF27" s="152">
        <f>IF('Indicator Date hidden'!CF27="x","x",$CF$3-'Indicator Date hidden'!CF27)</f>
        <v>0</v>
      </c>
      <c r="CG27" s="152">
        <f>IF('Indicator Date hidden'!CG27="x","x",$CG$3-'Indicator Date hidden'!CG27)</f>
        <v>0</v>
      </c>
      <c r="CH27" s="153">
        <f t="shared" si="1"/>
        <v>32</v>
      </c>
      <c r="CI27" s="154">
        <f t="shared" si="2"/>
        <v>0.3902439024390244</v>
      </c>
      <c r="CJ27" s="153">
        <f t="shared" si="0"/>
        <v>15</v>
      </c>
      <c r="CK27" s="154">
        <f t="shared" si="4"/>
        <v>1.1705345856936746</v>
      </c>
      <c r="CL27" s="155">
        <f t="shared" si="3"/>
        <v>0</v>
      </c>
    </row>
    <row r="28" spans="1:90" x14ac:dyDescent="0.25">
      <c r="A28" s="3" t="str">
        <f>VLOOKUP(C28,Regiones!B$3:H$35,7,FALSE)</f>
        <v>South America</v>
      </c>
      <c r="B28" s="99" t="s">
        <v>14</v>
      </c>
      <c r="C28" s="86" t="s">
        <v>13</v>
      </c>
      <c r="D28" s="152">
        <f>IF('Indicator Date hidden'!D28="x","x",$D$3-'Indicator Date hidden'!D28)</f>
        <v>0</v>
      </c>
      <c r="E28" s="152">
        <f>IF('Indicator Date hidden'!E28="x","x",$E$3-'Indicator Date hidden'!E28)</f>
        <v>0</v>
      </c>
      <c r="F28" s="152">
        <f>IF('Indicator Date hidden'!F28="x","x",$F$3-'Indicator Date hidden'!F28)</f>
        <v>0</v>
      </c>
      <c r="G28" s="152">
        <f>IF('Indicator Date hidden'!G28="x","x",$G$3-'Indicator Date hidden'!G28)</f>
        <v>0</v>
      </c>
      <c r="H28" s="152">
        <f>IF('Indicator Date hidden'!H28="x","x",$H$3-'Indicator Date hidden'!H28)</f>
        <v>0</v>
      </c>
      <c r="I28" s="152">
        <f>IF('Indicator Date hidden'!I28="x","x",$I$3-'Indicator Date hidden'!I28)</f>
        <v>0</v>
      </c>
      <c r="J28" s="152">
        <f>IF('Indicator Date hidden'!J28="x","x",$J$3-'Indicator Date hidden'!J28)</f>
        <v>0</v>
      </c>
      <c r="K28" s="152">
        <f>IF('Indicator Date hidden'!K28="x","x",$K$3-'Indicator Date hidden'!K28)</f>
        <v>0</v>
      </c>
      <c r="L28" s="152">
        <f>IF('Indicator Date hidden'!L28="x","x",$L$3-'Indicator Date hidden'!L28)</f>
        <v>0</v>
      </c>
      <c r="M28" s="152">
        <f>IF('Indicator Date hidden'!M28="x","x",$M$3-'Indicator Date hidden'!M28)</f>
        <v>0</v>
      </c>
      <c r="N28" s="152">
        <f>IF('Indicator Date hidden'!N28="x","x",$N$3-'Indicator Date hidden'!N28)</f>
        <v>0</v>
      </c>
      <c r="O28" s="152">
        <f>IF('Indicator Date hidden'!O28="x","x",$O$3-'Indicator Date hidden'!O28)</f>
        <v>0</v>
      </c>
      <c r="P28" s="152" t="str">
        <f>IF('Indicator Date hidden'!P28="x","x",$P$3-'Indicator Date hidden'!P28)</f>
        <v>x</v>
      </c>
      <c r="Q28" s="152">
        <f>IF('Indicator Date hidden'!Q28="x","x",$Q$3-'Indicator Date hidden'!Q28)</f>
        <v>0</v>
      </c>
      <c r="R28" s="152">
        <f>IF('Indicator Date hidden'!R28="x","x",$R$3-'Indicator Date hidden'!R28)</f>
        <v>0</v>
      </c>
      <c r="S28" s="152">
        <f>IF('Indicator Date hidden'!S28="x","x",$S$3-'Indicator Date hidden'!S28)</f>
        <v>0</v>
      </c>
      <c r="T28" s="152">
        <f>IF('Indicator Date hidden'!T28="x","x",$T$3-'Indicator Date hidden'!T28)</f>
        <v>0</v>
      </c>
      <c r="U28" s="152">
        <f>IF('Indicator Date hidden'!U28="x","x",$U$3-'Indicator Date hidden'!U28)</f>
        <v>1</v>
      </c>
      <c r="V28" s="152">
        <f>IF('Indicator Date hidden'!V28="x","x",$V$3-'Indicator Date hidden'!V28)</f>
        <v>1</v>
      </c>
      <c r="W28" s="152">
        <f>IF('Indicator Date hidden'!W28="x","x",$W$3-'Indicator Date hidden'!W28)</f>
        <v>0</v>
      </c>
      <c r="X28" s="152">
        <f>IF('Indicator Date hidden'!X28="x","x",$X$3-'Indicator Date hidden'!X28)</f>
        <v>0</v>
      </c>
      <c r="Y28" s="152" t="str">
        <f>IF('Indicator Date hidden'!Y28="x","x",$Y$3-'Indicator Date hidden'!Y28)</f>
        <v>x</v>
      </c>
      <c r="Z28" s="152" t="str">
        <f>IF('Indicator Date hidden'!Z28="x","x",$Z$3-'Indicator Date hidden'!Z28)</f>
        <v>x</v>
      </c>
      <c r="AA28" s="152">
        <f>IF('Indicator Date hidden'!AA28="x","x",$AA$3-'Indicator Date hidden'!AA28)</f>
        <v>2</v>
      </c>
      <c r="AB28" s="152">
        <f>IF('Indicator Date hidden'!AB28="x","x",$AB$3-'Indicator Date hidden'!AB28)</f>
        <v>0</v>
      </c>
      <c r="AC28" s="152">
        <f>IF('Indicator Date hidden'!AC28="x","x",$AC$3-'Indicator Date hidden'!AC28)</f>
        <v>0</v>
      </c>
      <c r="AD28" s="152">
        <f>IF('Indicator Date hidden'!AD28="x","x",$AD$3-'Indicator Date hidden'!AD28)</f>
        <v>1</v>
      </c>
      <c r="AE28" s="152">
        <f>IF('Indicator Date hidden'!AE28="x","x",$AE$3-'Indicator Date hidden'!AE28)</f>
        <v>0</v>
      </c>
      <c r="AF28" s="152">
        <f>IF('Indicator Date hidden'!AF28="x","x",$AF$3-'Indicator Date hidden'!AF28)</f>
        <v>1</v>
      </c>
      <c r="AG28" s="250">
        <f>IF('Indicator Date hidden'!AG28="x","x",$AG$3-'Indicator Date hidden'!AG28)</f>
        <v>0</v>
      </c>
      <c r="AH28" s="152">
        <f>IF('Indicator Date hidden'!AH28="x","x",$AH$3-'Indicator Date hidden'!AH28)</f>
        <v>1</v>
      </c>
      <c r="AI28" s="152">
        <f>IF('Indicator Date hidden'!AI28="x","x",$AI$3-'Indicator Date hidden'!AI28)</f>
        <v>5</v>
      </c>
      <c r="AJ28" s="152">
        <f>IF('Indicator Date hidden'!AJ28="x","x",$AJ$3-'Indicator Date hidden'!AJ28)</f>
        <v>0</v>
      </c>
      <c r="AK28" s="152">
        <f>IF('Indicator Date hidden'!AK28="x","x",$AK$3-'Indicator Date hidden'!AK28)</f>
        <v>0</v>
      </c>
      <c r="AL28" s="152">
        <f>IF('Indicator Date hidden'!AL28="x","x",$AL$3-'Indicator Date hidden'!AL28)</f>
        <v>0</v>
      </c>
      <c r="AM28" s="152">
        <f>IF('Indicator Date hidden'!AM28="x","x",$AM$3-'Indicator Date hidden'!AM28)</f>
        <v>0</v>
      </c>
      <c r="AN28" s="152">
        <f>IF('Indicator Date hidden'!AN28="x","x",$AN$3-'Indicator Date hidden'!AN28)</f>
        <v>0</v>
      </c>
      <c r="AO28" s="152">
        <f>IF('Indicator Date hidden'!AO28="x","x",$AO$3-'Indicator Date hidden'!AO28)</f>
        <v>0</v>
      </c>
      <c r="AP28" s="152">
        <f>IF('Indicator Date hidden'!AP28="x","x",$AP$3-'Indicator Date hidden'!AP28)</f>
        <v>0</v>
      </c>
      <c r="AQ28" s="152">
        <f>IF('Indicator Date hidden'!AQ28="x","x",$AQ$3-'Indicator Date hidden'!AQ28)</f>
        <v>0</v>
      </c>
      <c r="AR28" s="152">
        <f>IF('Indicator Date hidden'!AR28="x","x",$AR$3-'Indicator Date hidden'!AR28)</f>
        <v>0</v>
      </c>
      <c r="AS28" s="152">
        <f>IF('Indicator Date hidden'!AS28="x","x",$AS$3-'Indicator Date hidden'!AS28)</f>
        <v>0</v>
      </c>
      <c r="AT28" s="152">
        <f>IF('Indicator Date hidden'!AT28="x","x",$AT$3-'Indicator Date hidden'!AT28)</f>
        <v>1</v>
      </c>
      <c r="AU28" s="152" t="str">
        <f>IF('Indicator Date hidden'!AU28="x","x",$AU$3-'Indicator Date hidden'!AU28)</f>
        <v>x</v>
      </c>
      <c r="AV28" s="152">
        <f>IF('Indicator Date hidden'!AV28="x","x",$AV$3-'Indicator Date hidden'!AV28)</f>
        <v>0</v>
      </c>
      <c r="AW28" s="152">
        <f>IF('Indicator Date hidden'!AW28="x","x",$AW$3-'Indicator Date hidden'!AW28)</f>
        <v>0</v>
      </c>
      <c r="AX28" s="152">
        <f>IF('Indicator Date hidden'!AX28="x","x",$AX$3-'Indicator Date hidden'!AX28)</f>
        <v>0</v>
      </c>
      <c r="AY28" s="152" t="str">
        <f>IF('Indicator Date hidden'!AY28="x","x",$AY$3-'Indicator Date hidden'!AY28)</f>
        <v>x</v>
      </c>
      <c r="AZ28" s="152">
        <f>IF('Indicator Date hidden'!AZ28="x","x",$AZ$3-'Indicator Date hidden'!AZ28)</f>
        <v>1</v>
      </c>
      <c r="BA28" s="152">
        <f>IF('Indicator Date hidden'!BA28="x","x",$BA$3-'Indicator Date hidden'!BA28)</f>
        <v>0</v>
      </c>
      <c r="BB28" s="152">
        <f>IF('Indicator Date hidden'!BB28="x","x",$BB$3-'Indicator Date hidden'!BB28)</f>
        <v>0</v>
      </c>
      <c r="BC28" s="152">
        <f>IF('Indicator Date hidden'!BC28="x","x",$BC$3-'Indicator Date hidden'!BC28)</f>
        <v>0</v>
      </c>
      <c r="BD28" s="152">
        <f>IF('Indicator Date hidden'!BD28="x","x",$BD$3-'Indicator Date hidden'!BD28)</f>
        <v>0</v>
      </c>
      <c r="BE28" s="152">
        <f>IF('Indicator Date hidden'!BE28="x","x",$BE$3-'Indicator Date hidden'!BE28)</f>
        <v>0</v>
      </c>
      <c r="BF28" s="152">
        <f>IF('Indicator Date hidden'!BF28="x","x",$BF$3-'Indicator Date hidden'!BF28)</f>
        <v>0</v>
      </c>
      <c r="BG28" s="152">
        <f>IF('Indicator Date hidden'!BG28="x","x",$BG$3-'Indicator Date hidden'!BG28)</f>
        <v>0</v>
      </c>
      <c r="BH28" s="152">
        <f>IF('Indicator Date hidden'!BH28="x","x",$BH$3-'Indicator Date hidden'!BH28)</f>
        <v>0</v>
      </c>
      <c r="BI28" s="152">
        <f>IF('Indicator Date hidden'!BI28="x","x",$BI$3-'Indicator Date hidden'!BI28)</f>
        <v>4</v>
      </c>
      <c r="BJ28" s="152">
        <f>IF('Indicator Date hidden'!BJ28="x","x",$BJ$3-'Indicator Date hidden'!BJ28)</f>
        <v>0</v>
      </c>
      <c r="BK28" s="152">
        <f>IF('Indicator Date hidden'!BK28="x","x",$BK$3-'Indicator Date hidden'!BK28)</f>
        <v>0</v>
      </c>
      <c r="BL28" s="152">
        <f>IF('Indicator Date hidden'!BL28="x","x",$BL$3-'Indicator Date hidden'!BL28)</f>
        <v>0</v>
      </c>
      <c r="BM28" s="152">
        <f>IF('Indicator Date hidden'!BM28="x","x",$BM$3-'Indicator Date hidden'!BM28)</f>
        <v>0</v>
      </c>
      <c r="BN28" s="152">
        <f>IF('Indicator Date hidden'!BN28="x","x",$BN$3-'Indicator Date hidden'!BN28)</f>
        <v>0</v>
      </c>
      <c r="BO28" s="152">
        <f>IF('Indicator Date hidden'!BO28="x","x",$BO$3-'Indicator Date hidden'!BO28)</f>
        <v>2</v>
      </c>
      <c r="BP28" s="152">
        <f>IF('Indicator Date hidden'!BP28="x","x",$BP$3-'Indicator Date hidden'!BP28)</f>
        <v>0</v>
      </c>
      <c r="BQ28" s="152">
        <f>IF('Indicator Date hidden'!BQ28="x","x",$BQ$3-'Indicator Date hidden'!BQ28)</f>
        <v>0</v>
      </c>
      <c r="BR28" s="152">
        <f>IF('Indicator Date hidden'!BR28="x","x",$BR$3-'Indicator Date hidden'!BR28)</f>
        <v>0</v>
      </c>
      <c r="BS28" s="152">
        <f>IF('Indicator Date hidden'!BS28="x","x",$BS$3-'Indicator Date hidden'!BS28)</f>
        <v>0</v>
      </c>
      <c r="BT28" s="152">
        <f>IF('Indicator Date hidden'!BT28="x","x",$BT$3-'Indicator Date hidden'!BT28)</f>
        <v>0</v>
      </c>
      <c r="BU28" s="152">
        <f>IF('Indicator Date hidden'!BU28="x","x",$BU$3-'Indicator Date hidden'!BU28)</f>
        <v>0</v>
      </c>
      <c r="BV28" s="152">
        <f>IF('Indicator Date hidden'!BV28="x","x",$BV$3-'Indicator Date hidden'!BV28)</f>
        <v>0</v>
      </c>
      <c r="BW28" s="152">
        <f>IF('Indicator Date hidden'!BW28="x","x",$BW$3-'Indicator Date hidden'!BW28)</f>
        <v>0</v>
      </c>
      <c r="BX28" s="152">
        <f>IF('Indicator Date hidden'!BX28="x","x",$BX$3-'Indicator Date hidden'!BX28)</f>
        <v>0</v>
      </c>
      <c r="BY28" s="152">
        <f>IF('Indicator Date hidden'!BY28="x","x",$BY$3-'Indicator Date hidden'!BY28)</f>
        <v>1</v>
      </c>
      <c r="BZ28" s="152">
        <f>IF('Indicator Date hidden'!BZ28="x","x",$BZ$3-'Indicator Date hidden'!BZ28)</f>
        <v>1</v>
      </c>
      <c r="CA28" s="152">
        <f>IF('Indicator Date hidden'!CA28="x","x",$CA$3-'Indicator Date hidden'!CA28)</f>
        <v>2</v>
      </c>
      <c r="CB28" s="152">
        <f>IF('Indicator Date hidden'!CB28="x","x",$CB$3-'Indicator Date hidden'!CB28)</f>
        <v>0</v>
      </c>
      <c r="CC28" s="152">
        <f>IF('Indicator Date hidden'!CC28="x","x",$CC$3-'Indicator Date hidden'!CC28)</f>
        <v>3</v>
      </c>
      <c r="CD28" s="152">
        <f>IF('Indicator Date hidden'!CD28="x","x",$CD$3-'Indicator Date hidden'!CD28)</f>
        <v>0</v>
      </c>
      <c r="CE28" s="152">
        <f>IF('Indicator Date hidden'!CE28="x","x",$CE$3-'Indicator Date hidden'!CE28)</f>
        <v>1</v>
      </c>
      <c r="CF28" s="152">
        <f>IF('Indicator Date hidden'!CF28="x","x",$CF$3-'Indicator Date hidden'!CF28)</f>
        <v>0</v>
      </c>
      <c r="CG28" s="152">
        <f>IF('Indicator Date hidden'!CG28="x","x",$CG$3-'Indicator Date hidden'!CG28)</f>
        <v>0</v>
      </c>
      <c r="CH28" s="153">
        <f t="shared" si="1"/>
        <v>28</v>
      </c>
      <c r="CI28" s="154">
        <f t="shared" si="2"/>
        <v>0.34146341463414637</v>
      </c>
      <c r="CJ28" s="153">
        <f t="shared" si="0"/>
        <v>16</v>
      </c>
      <c r="CK28" s="154">
        <f t="shared" si="4"/>
        <v>0.89600978237196571</v>
      </c>
      <c r="CL28" s="155">
        <f t="shared" si="3"/>
        <v>0</v>
      </c>
    </row>
    <row r="29" spans="1:90" x14ac:dyDescent="0.25">
      <c r="A29" s="3" t="str">
        <f>VLOOKUP(C29,Regiones!B$3:H$35,7,FALSE)</f>
        <v>South America</v>
      </c>
      <c r="B29" s="99" t="s">
        <v>16</v>
      </c>
      <c r="C29" s="86" t="s">
        <v>15</v>
      </c>
      <c r="D29" s="152">
        <f>IF('Indicator Date hidden'!D29="x","x",$D$3-'Indicator Date hidden'!D29)</f>
        <v>0</v>
      </c>
      <c r="E29" s="152">
        <f>IF('Indicator Date hidden'!E29="x","x",$E$3-'Indicator Date hidden'!E29)</f>
        <v>0</v>
      </c>
      <c r="F29" s="152">
        <f>IF('Indicator Date hidden'!F29="x","x",$F$3-'Indicator Date hidden'!F29)</f>
        <v>0</v>
      </c>
      <c r="G29" s="152">
        <f>IF('Indicator Date hidden'!G29="x","x",$G$3-'Indicator Date hidden'!G29)</f>
        <v>0</v>
      </c>
      <c r="H29" s="152">
        <f>IF('Indicator Date hidden'!H29="x","x",$H$3-'Indicator Date hidden'!H29)</f>
        <v>0</v>
      </c>
      <c r="I29" s="152">
        <f>IF('Indicator Date hidden'!I29="x","x",$I$3-'Indicator Date hidden'!I29)</f>
        <v>0</v>
      </c>
      <c r="J29" s="152">
        <f>IF('Indicator Date hidden'!J29="x","x",$J$3-'Indicator Date hidden'!J29)</f>
        <v>0</v>
      </c>
      <c r="K29" s="152">
        <f>IF('Indicator Date hidden'!K29="x","x",$K$3-'Indicator Date hidden'!K29)</f>
        <v>0</v>
      </c>
      <c r="L29" s="152">
        <f>IF('Indicator Date hidden'!L29="x","x",$L$3-'Indicator Date hidden'!L29)</f>
        <v>0</v>
      </c>
      <c r="M29" s="152">
        <f>IF('Indicator Date hidden'!M29="x","x",$M$3-'Indicator Date hidden'!M29)</f>
        <v>0</v>
      </c>
      <c r="N29" s="152">
        <f>IF('Indicator Date hidden'!N29="x","x",$N$3-'Indicator Date hidden'!N29)</f>
        <v>0</v>
      </c>
      <c r="O29" s="152">
        <f>IF('Indicator Date hidden'!O29="x","x",$O$3-'Indicator Date hidden'!O29)</f>
        <v>0</v>
      </c>
      <c r="P29" s="152">
        <f>IF('Indicator Date hidden'!P29="x","x",$P$3-'Indicator Date hidden'!P29)</f>
        <v>6</v>
      </c>
      <c r="Q29" s="152">
        <f>IF('Indicator Date hidden'!Q29="x","x",$Q$3-'Indicator Date hidden'!Q29)</f>
        <v>0</v>
      </c>
      <c r="R29" s="152">
        <f>IF('Indicator Date hidden'!R29="x","x",$R$3-'Indicator Date hidden'!R29)</f>
        <v>0</v>
      </c>
      <c r="S29" s="152">
        <f>IF('Indicator Date hidden'!S29="x","x",$S$3-'Indicator Date hidden'!S29)</f>
        <v>0</v>
      </c>
      <c r="T29" s="152">
        <f>IF('Indicator Date hidden'!T29="x","x",$T$3-'Indicator Date hidden'!T29)</f>
        <v>0</v>
      </c>
      <c r="U29" s="152">
        <f>IF('Indicator Date hidden'!U29="x","x",$U$3-'Indicator Date hidden'!U29)</f>
        <v>0</v>
      </c>
      <c r="V29" s="152">
        <f>IF('Indicator Date hidden'!V29="x","x",$V$3-'Indicator Date hidden'!V29)</f>
        <v>0</v>
      </c>
      <c r="W29" s="152">
        <f>IF('Indicator Date hidden'!W29="x","x",$W$3-'Indicator Date hidden'!W29)</f>
        <v>0</v>
      </c>
      <c r="X29" s="152">
        <f>IF('Indicator Date hidden'!X29="x","x",$X$3-'Indicator Date hidden'!X29)</f>
        <v>0</v>
      </c>
      <c r="Y29" s="152">
        <f>IF('Indicator Date hidden'!Y29="x","x",$Y$3-'Indicator Date hidden'!Y29)</f>
        <v>5</v>
      </c>
      <c r="Z29" s="152">
        <f>IF('Indicator Date hidden'!Z29="x","x",$Z$3-'Indicator Date hidden'!Z29)</f>
        <v>5</v>
      </c>
      <c r="AA29" s="152">
        <f>IF('Indicator Date hidden'!AA29="x","x",$AA$3-'Indicator Date hidden'!AA29)</f>
        <v>0</v>
      </c>
      <c r="AB29" s="152">
        <f>IF('Indicator Date hidden'!AB29="x","x",$AB$3-'Indicator Date hidden'!AB29)</f>
        <v>0</v>
      </c>
      <c r="AC29" s="152">
        <f>IF('Indicator Date hidden'!AC29="x","x",$AC$3-'Indicator Date hidden'!AC29)</f>
        <v>0</v>
      </c>
      <c r="AD29" s="152">
        <f>IF('Indicator Date hidden'!AD29="x","x",$AD$3-'Indicator Date hidden'!AD29)</f>
        <v>1</v>
      </c>
      <c r="AE29" s="152">
        <f>IF('Indicator Date hidden'!AE29="x","x",$AE$3-'Indicator Date hidden'!AE29)</f>
        <v>0</v>
      </c>
      <c r="AF29" s="152">
        <f>IF('Indicator Date hidden'!AF29="x","x",$AF$3-'Indicator Date hidden'!AF29)</f>
        <v>5</v>
      </c>
      <c r="AG29" s="250">
        <f>IF('Indicator Date hidden'!AG29="x","x",$AG$3-'Indicator Date hidden'!AG29)</f>
        <v>0</v>
      </c>
      <c r="AH29" s="152">
        <f>IF('Indicator Date hidden'!AH29="x","x",$AH$3-'Indicator Date hidden'!AH29)</f>
        <v>0</v>
      </c>
      <c r="AI29" s="152">
        <f>IF('Indicator Date hidden'!AI29="x","x",$AI$3-'Indicator Date hidden'!AI29)</f>
        <v>5</v>
      </c>
      <c r="AJ29" s="152">
        <f>IF('Indicator Date hidden'!AJ29="x","x",$AJ$3-'Indicator Date hidden'!AJ29)</f>
        <v>0</v>
      </c>
      <c r="AK29" s="152">
        <f>IF('Indicator Date hidden'!AK29="x","x",$AK$3-'Indicator Date hidden'!AK29)</f>
        <v>0</v>
      </c>
      <c r="AL29" s="152">
        <f>IF('Indicator Date hidden'!AL29="x","x",$AL$3-'Indicator Date hidden'!AL29)</f>
        <v>0</v>
      </c>
      <c r="AM29" s="152">
        <f>IF('Indicator Date hidden'!AM29="x","x",$AM$3-'Indicator Date hidden'!AM29)</f>
        <v>0</v>
      </c>
      <c r="AN29" s="152">
        <f>IF('Indicator Date hidden'!AN29="x","x",$AN$3-'Indicator Date hidden'!AN29)</f>
        <v>0</v>
      </c>
      <c r="AO29" s="152">
        <f>IF('Indicator Date hidden'!AO29="x","x",$AO$3-'Indicator Date hidden'!AO29)</f>
        <v>0</v>
      </c>
      <c r="AP29" s="152">
        <f>IF('Indicator Date hidden'!AP29="x","x",$AP$3-'Indicator Date hidden'!AP29)</f>
        <v>0</v>
      </c>
      <c r="AQ29" s="152">
        <f>IF('Indicator Date hidden'!AQ29="x","x",$AQ$3-'Indicator Date hidden'!AQ29)</f>
        <v>0</v>
      </c>
      <c r="AR29" s="152">
        <f>IF('Indicator Date hidden'!AR29="x","x",$AR$3-'Indicator Date hidden'!AR29)</f>
        <v>0</v>
      </c>
      <c r="AS29" s="152">
        <f>IF('Indicator Date hidden'!AS29="x","x",$AS$3-'Indicator Date hidden'!AS29)</f>
        <v>0</v>
      </c>
      <c r="AT29" s="152">
        <f>IF('Indicator Date hidden'!AT29="x","x",$AT$3-'Indicator Date hidden'!AT29)</f>
        <v>0</v>
      </c>
      <c r="AU29" s="152">
        <f>IF('Indicator Date hidden'!AU29="x","x",$AU$3-'Indicator Date hidden'!AU29)</f>
        <v>0</v>
      </c>
      <c r="AV29" s="152">
        <f>IF('Indicator Date hidden'!AV29="x","x",$AV$3-'Indicator Date hidden'!AV29)</f>
        <v>0</v>
      </c>
      <c r="AW29" s="152">
        <f>IF('Indicator Date hidden'!AW29="x","x",$AW$3-'Indicator Date hidden'!AW29)</f>
        <v>0</v>
      </c>
      <c r="AX29" s="152">
        <f>IF('Indicator Date hidden'!AX29="x","x",$AX$3-'Indicator Date hidden'!AX29)</f>
        <v>0</v>
      </c>
      <c r="AY29" s="152">
        <f>IF('Indicator Date hidden'!AY29="x","x",$AY$3-'Indicator Date hidden'!AY29)</f>
        <v>1</v>
      </c>
      <c r="AZ29" s="152">
        <f>IF('Indicator Date hidden'!AZ29="x","x",$AZ$3-'Indicator Date hidden'!AZ29)</f>
        <v>1</v>
      </c>
      <c r="BA29" s="152">
        <f>IF('Indicator Date hidden'!BA29="x","x",$BA$3-'Indicator Date hidden'!BA29)</f>
        <v>0</v>
      </c>
      <c r="BB29" s="152">
        <f>IF('Indicator Date hidden'!BB29="x","x",$BB$3-'Indicator Date hidden'!BB29)</f>
        <v>0</v>
      </c>
      <c r="BC29" s="152">
        <f>IF('Indicator Date hidden'!BC29="x","x",$BC$3-'Indicator Date hidden'!BC29)</f>
        <v>0</v>
      </c>
      <c r="BD29" s="152">
        <f>IF('Indicator Date hidden'!BD29="x","x",$BD$3-'Indicator Date hidden'!BD29)</f>
        <v>0</v>
      </c>
      <c r="BE29" s="152">
        <f>IF('Indicator Date hidden'!BE29="x","x",$BE$3-'Indicator Date hidden'!BE29)</f>
        <v>0</v>
      </c>
      <c r="BF29" s="152">
        <f>IF('Indicator Date hidden'!BF29="x","x",$BF$3-'Indicator Date hidden'!BF29)</f>
        <v>0</v>
      </c>
      <c r="BG29" s="152">
        <f>IF('Indicator Date hidden'!BG29="x","x",$BG$3-'Indicator Date hidden'!BG29)</f>
        <v>0</v>
      </c>
      <c r="BH29" s="152">
        <f>IF('Indicator Date hidden'!BH29="x","x",$BH$3-'Indicator Date hidden'!BH29)</f>
        <v>0</v>
      </c>
      <c r="BI29" s="152">
        <f>IF('Indicator Date hidden'!BI29="x","x",$BI$3-'Indicator Date hidden'!BI29)</f>
        <v>0</v>
      </c>
      <c r="BJ29" s="152">
        <f>IF('Indicator Date hidden'!BJ29="x","x",$BJ$3-'Indicator Date hidden'!BJ29)</f>
        <v>0</v>
      </c>
      <c r="BK29" s="152">
        <f>IF('Indicator Date hidden'!BK29="x","x",$BK$3-'Indicator Date hidden'!BK29)</f>
        <v>0</v>
      </c>
      <c r="BL29" s="152">
        <f>IF('Indicator Date hidden'!BL29="x","x",$BL$3-'Indicator Date hidden'!BL29)</f>
        <v>0</v>
      </c>
      <c r="BM29" s="152">
        <f>IF('Indicator Date hidden'!BM29="x","x",$BM$3-'Indicator Date hidden'!BM29)</f>
        <v>1</v>
      </c>
      <c r="BN29" s="152">
        <f>IF('Indicator Date hidden'!BN29="x","x",$BN$3-'Indicator Date hidden'!BN29)</f>
        <v>0</v>
      </c>
      <c r="BO29" s="152">
        <f>IF('Indicator Date hidden'!BO29="x","x",$BO$3-'Indicator Date hidden'!BO29)</f>
        <v>2</v>
      </c>
      <c r="BP29" s="152">
        <f>IF('Indicator Date hidden'!BP29="x","x",$BP$3-'Indicator Date hidden'!BP29)</f>
        <v>0</v>
      </c>
      <c r="BQ29" s="152">
        <f>IF('Indicator Date hidden'!BQ29="x","x",$BQ$3-'Indicator Date hidden'!BQ29)</f>
        <v>0</v>
      </c>
      <c r="BR29" s="152">
        <f>IF('Indicator Date hidden'!BR29="x","x",$BR$3-'Indicator Date hidden'!BR29)</f>
        <v>0</v>
      </c>
      <c r="BS29" s="152">
        <f>IF('Indicator Date hidden'!BS29="x","x",$BS$3-'Indicator Date hidden'!BS29)</f>
        <v>0</v>
      </c>
      <c r="BT29" s="152">
        <f>IF('Indicator Date hidden'!BT29="x","x",$BT$3-'Indicator Date hidden'!BT29)</f>
        <v>0</v>
      </c>
      <c r="BU29" s="152">
        <f>IF('Indicator Date hidden'!BU29="x","x",$BU$3-'Indicator Date hidden'!BU29)</f>
        <v>0</v>
      </c>
      <c r="BV29" s="152">
        <f>IF('Indicator Date hidden'!BV29="x","x",$BV$3-'Indicator Date hidden'!BV29)</f>
        <v>0</v>
      </c>
      <c r="BW29" s="152">
        <f>IF('Indicator Date hidden'!BW29="x","x",$BW$3-'Indicator Date hidden'!BW29)</f>
        <v>0</v>
      </c>
      <c r="BX29" s="152">
        <f>IF('Indicator Date hidden'!BX29="x","x",$BX$3-'Indicator Date hidden'!BX29)</f>
        <v>0</v>
      </c>
      <c r="BY29" s="152">
        <f>IF('Indicator Date hidden'!BY29="x","x",$BY$3-'Indicator Date hidden'!BY29)</f>
        <v>1</v>
      </c>
      <c r="BZ29" s="152">
        <f>IF('Indicator Date hidden'!BZ29="x","x",$BZ$3-'Indicator Date hidden'!BZ29)</f>
        <v>1</v>
      </c>
      <c r="CA29" s="152">
        <f>IF('Indicator Date hidden'!CA29="x","x",$CA$3-'Indicator Date hidden'!CA29)</f>
        <v>0</v>
      </c>
      <c r="CB29" s="152">
        <f>IF('Indicator Date hidden'!CB29="x","x",$CB$3-'Indicator Date hidden'!CB29)</f>
        <v>0</v>
      </c>
      <c r="CC29" s="152">
        <f>IF('Indicator Date hidden'!CC29="x","x",$CC$3-'Indicator Date hidden'!CC29)</f>
        <v>1</v>
      </c>
      <c r="CD29" s="152">
        <f>IF('Indicator Date hidden'!CD29="x","x",$CD$3-'Indicator Date hidden'!CD29)</f>
        <v>0</v>
      </c>
      <c r="CE29" s="152">
        <f>IF('Indicator Date hidden'!CE29="x","x",$CE$3-'Indicator Date hidden'!CE29)</f>
        <v>1</v>
      </c>
      <c r="CF29" s="152">
        <f>IF('Indicator Date hidden'!CF29="x","x",$CF$3-'Indicator Date hidden'!CF29)</f>
        <v>0</v>
      </c>
      <c r="CG29" s="152">
        <f>IF('Indicator Date hidden'!CG29="x","x",$CG$3-'Indicator Date hidden'!CG29)</f>
        <v>0</v>
      </c>
      <c r="CH29" s="153">
        <f t="shared" si="1"/>
        <v>36</v>
      </c>
      <c r="CI29" s="154">
        <f t="shared" si="2"/>
        <v>0.43902439024390244</v>
      </c>
      <c r="CJ29" s="153">
        <f t="shared" si="0"/>
        <v>14</v>
      </c>
      <c r="CK29" s="154">
        <f t="shared" si="4"/>
        <v>1.2696990326654018</v>
      </c>
      <c r="CL29" s="155">
        <f t="shared" si="3"/>
        <v>0</v>
      </c>
    </row>
    <row r="30" spans="1:90" x14ac:dyDescent="0.25">
      <c r="A30" s="3" t="str">
        <f>VLOOKUP(C30,Regiones!B$3:H$35,7,FALSE)</f>
        <v>South America</v>
      </c>
      <c r="B30" s="99" t="s">
        <v>26</v>
      </c>
      <c r="C30" s="86" t="s">
        <v>25</v>
      </c>
      <c r="D30" s="152">
        <f>IF('Indicator Date hidden'!D30="x","x",$D$3-'Indicator Date hidden'!D30)</f>
        <v>0</v>
      </c>
      <c r="E30" s="152">
        <f>IF('Indicator Date hidden'!E30="x","x",$E$3-'Indicator Date hidden'!E30)</f>
        <v>0</v>
      </c>
      <c r="F30" s="152">
        <f>IF('Indicator Date hidden'!F30="x","x",$F$3-'Indicator Date hidden'!F30)</f>
        <v>0</v>
      </c>
      <c r="G30" s="152">
        <f>IF('Indicator Date hidden'!G30="x","x",$G$3-'Indicator Date hidden'!G30)</f>
        <v>0</v>
      </c>
      <c r="H30" s="152">
        <f>IF('Indicator Date hidden'!H30="x","x",$H$3-'Indicator Date hidden'!H30)</f>
        <v>0</v>
      </c>
      <c r="I30" s="152">
        <f>IF('Indicator Date hidden'!I30="x","x",$I$3-'Indicator Date hidden'!I30)</f>
        <v>0</v>
      </c>
      <c r="J30" s="152">
        <f>IF('Indicator Date hidden'!J30="x","x",$J$3-'Indicator Date hidden'!J30)</f>
        <v>0</v>
      </c>
      <c r="K30" s="152">
        <f>IF('Indicator Date hidden'!K30="x","x",$K$3-'Indicator Date hidden'!K30)</f>
        <v>0</v>
      </c>
      <c r="L30" s="152">
        <f>IF('Indicator Date hidden'!L30="x","x",$L$3-'Indicator Date hidden'!L30)</f>
        <v>0</v>
      </c>
      <c r="M30" s="152">
        <f>IF('Indicator Date hidden'!M30="x","x",$M$3-'Indicator Date hidden'!M30)</f>
        <v>0</v>
      </c>
      <c r="N30" s="152">
        <f>IF('Indicator Date hidden'!N30="x","x",$N$3-'Indicator Date hidden'!N30)</f>
        <v>0</v>
      </c>
      <c r="O30" s="152">
        <f>IF('Indicator Date hidden'!O30="x","x",$O$3-'Indicator Date hidden'!O30)</f>
        <v>0</v>
      </c>
      <c r="P30" s="152" t="str">
        <f>IF('Indicator Date hidden'!P30="x","x",$P$3-'Indicator Date hidden'!P30)</f>
        <v>x</v>
      </c>
      <c r="Q30" s="152">
        <f>IF('Indicator Date hidden'!Q30="x","x",$Q$3-'Indicator Date hidden'!Q30)</f>
        <v>0</v>
      </c>
      <c r="R30" s="152">
        <f>IF('Indicator Date hidden'!R30="x","x",$R$3-'Indicator Date hidden'!R30)</f>
        <v>0</v>
      </c>
      <c r="S30" s="152">
        <f>IF('Indicator Date hidden'!S30="x","x",$S$3-'Indicator Date hidden'!S30)</f>
        <v>0</v>
      </c>
      <c r="T30" s="152">
        <f>IF('Indicator Date hidden'!T30="x","x",$T$3-'Indicator Date hidden'!T30)</f>
        <v>0</v>
      </c>
      <c r="U30" s="152">
        <f>IF('Indicator Date hidden'!U30="x","x",$U$3-'Indicator Date hidden'!U30)</f>
        <v>1</v>
      </c>
      <c r="V30" s="152">
        <f>IF('Indicator Date hidden'!V30="x","x",$V$3-'Indicator Date hidden'!V30)</f>
        <v>1</v>
      </c>
      <c r="W30" s="152">
        <f>IF('Indicator Date hidden'!W30="x","x",$W$3-'Indicator Date hidden'!W30)</f>
        <v>0</v>
      </c>
      <c r="X30" s="152">
        <f>IF('Indicator Date hidden'!X30="x","x",$X$3-'Indicator Date hidden'!X30)</f>
        <v>0</v>
      </c>
      <c r="Y30" s="152">
        <f>IF('Indicator Date hidden'!Y30="x","x",$Y$3-'Indicator Date hidden'!Y30)</f>
        <v>1</v>
      </c>
      <c r="Z30" s="152">
        <f>IF('Indicator Date hidden'!Z30="x","x",$Z$3-'Indicator Date hidden'!Z30)</f>
        <v>1</v>
      </c>
      <c r="AA30" s="152">
        <f>IF('Indicator Date hidden'!AA30="x","x",$AA$3-'Indicator Date hidden'!AA30)</f>
        <v>0</v>
      </c>
      <c r="AB30" s="152">
        <f>IF('Indicator Date hidden'!AB30="x","x",$AB$3-'Indicator Date hidden'!AB30)</f>
        <v>0</v>
      </c>
      <c r="AC30" s="152">
        <f>IF('Indicator Date hidden'!AC30="x","x",$AC$3-'Indicator Date hidden'!AC30)</f>
        <v>0</v>
      </c>
      <c r="AD30" s="152">
        <f>IF('Indicator Date hidden'!AD30="x","x",$AD$3-'Indicator Date hidden'!AD30)</f>
        <v>1</v>
      </c>
      <c r="AE30" s="152">
        <f>IF('Indicator Date hidden'!AE30="x","x",$AE$3-'Indicator Date hidden'!AE30)</f>
        <v>0</v>
      </c>
      <c r="AF30" s="152">
        <f>IF('Indicator Date hidden'!AF30="x","x",$AF$3-'Indicator Date hidden'!AF30)</f>
        <v>3</v>
      </c>
      <c r="AG30" s="250">
        <f>IF('Indicator Date hidden'!AG30="x","x",$AG$3-'Indicator Date hidden'!AG30)</f>
        <v>0</v>
      </c>
      <c r="AH30" s="152">
        <f>IF('Indicator Date hidden'!AH30="x","x",$AH$3-'Indicator Date hidden'!AH30)</f>
        <v>0</v>
      </c>
      <c r="AI30" s="152">
        <f>IF('Indicator Date hidden'!AI30="x","x",$AI$3-'Indicator Date hidden'!AI30)</f>
        <v>4</v>
      </c>
      <c r="AJ30" s="152">
        <f>IF('Indicator Date hidden'!AJ30="x","x",$AJ$3-'Indicator Date hidden'!AJ30)</f>
        <v>0</v>
      </c>
      <c r="AK30" s="152">
        <f>IF('Indicator Date hidden'!AK30="x","x",$AK$3-'Indicator Date hidden'!AK30)</f>
        <v>0</v>
      </c>
      <c r="AL30" s="152">
        <f>IF('Indicator Date hidden'!AL30="x","x",$AL$3-'Indicator Date hidden'!AL30)</f>
        <v>0</v>
      </c>
      <c r="AM30" s="152">
        <f>IF('Indicator Date hidden'!AM30="x","x",$AM$3-'Indicator Date hidden'!AM30)</f>
        <v>0</v>
      </c>
      <c r="AN30" s="152">
        <f>IF('Indicator Date hidden'!AN30="x","x",$AN$3-'Indicator Date hidden'!AN30)</f>
        <v>0</v>
      </c>
      <c r="AO30" s="152">
        <f>IF('Indicator Date hidden'!AO30="x","x",$AO$3-'Indicator Date hidden'!AO30)</f>
        <v>0</v>
      </c>
      <c r="AP30" s="152">
        <f>IF('Indicator Date hidden'!AP30="x","x",$AP$3-'Indicator Date hidden'!AP30)</f>
        <v>0</v>
      </c>
      <c r="AQ30" s="152">
        <f>IF('Indicator Date hidden'!AQ30="x","x",$AQ$3-'Indicator Date hidden'!AQ30)</f>
        <v>0</v>
      </c>
      <c r="AR30" s="152">
        <f>IF('Indicator Date hidden'!AR30="x","x",$AR$3-'Indicator Date hidden'!AR30)</f>
        <v>0</v>
      </c>
      <c r="AS30" s="152">
        <f>IF('Indicator Date hidden'!AS30="x","x",$AS$3-'Indicator Date hidden'!AS30)</f>
        <v>0</v>
      </c>
      <c r="AT30" s="152">
        <f>IF('Indicator Date hidden'!AT30="x","x",$AT$3-'Indicator Date hidden'!AT30)</f>
        <v>0</v>
      </c>
      <c r="AU30" s="152">
        <f>IF('Indicator Date hidden'!AU30="x","x",$AU$3-'Indicator Date hidden'!AU30)</f>
        <v>0</v>
      </c>
      <c r="AV30" s="152">
        <f>IF('Indicator Date hidden'!AV30="x","x",$AV$3-'Indicator Date hidden'!AV30)</f>
        <v>0</v>
      </c>
      <c r="AW30" s="152">
        <f>IF('Indicator Date hidden'!AW30="x","x",$AW$3-'Indicator Date hidden'!AW30)</f>
        <v>0</v>
      </c>
      <c r="AX30" s="152">
        <f>IF('Indicator Date hidden'!AX30="x","x",$AX$3-'Indicator Date hidden'!AX30)</f>
        <v>0</v>
      </c>
      <c r="AY30" s="152" t="str">
        <f>IF('Indicator Date hidden'!AY30="x","x",$AY$3-'Indicator Date hidden'!AY30)</f>
        <v>x</v>
      </c>
      <c r="AZ30" s="152">
        <f>IF('Indicator Date hidden'!AZ30="x","x",$AZ$3-'Indicator Date hidden'!AZ30)</f>
        <v>1</v>
      </c>
      <c r="BA30" s="152">
        <f>IF('Indicator Date hidden'!BA30="x","x",$BA$3-'Indicator Date hidden'!BA30)</f>
        <v>0</v>
      </c>
      <c r="BB30" s="152">
        <f>IF('Indicator Date hidden'!BB30="x","x",$BB$3-'Indicator Date hidden'!BB30)</f>
        <v>0</v>
      </c>
      <c r="BC30" s="152">
        <f>IF('Indicator Date hidden'!BC30="x","x",$BC$3-'Indicator Date hidden'!BC30)</f>
        <v>0</v>
      </c>
      <c r="BD30" s="152">
        <f>IF('Indicator Date hidden'!BD30="x","x",$BD$3-'Indicator Date hidden'!BD30)</f>
        <v>0</v>
      </c>
      <c r="BE30" s="152">
        <f>IF('Indicator Date hidden'!BE30="x","x",$BE$3-'Indicator Date hidden'!BE30)</f>
        <v>0</v>
      </c>
      <c r="BF30" s="152">
        <f>IF('Indicator Date hidden'!BF30="x","x",$BF$3-'Indicator Date hidden'!BF30)</f>
        <v>0</v>
      </c>
      <c r="BG30" s="152">
        <f>IF('Indicator Date hidden'!BG30="x","x",$BG$3-'Indicator Date hidden'!BG30)</f>
        <v>0</v>
      </c>
      <c r="BH30" s="152">
        <f>IF('Indicator Date hidden'!BH30="x","x",$BH$3-'Indicator Date hidden'!BH30)</f>
        <v>0</v>
      </c>
      <c r="BI30" s="152">
        <f>IF('Indicator Date hidden'!BI30="x","x",$BI$3-'Indicator Date hidden'!BI30)</f>
        <v>0</v>
      </c>
      <c r="BJ30" s="152">
        <f>IF('Indicator Date hidden'!BJ30="x","x",$BJ$3-'Indicator Date hidden'!BJ30)</f>
        <v>5</v>
      </c>
      <c r="BK30" s="152">
        <f>IF('Indicator Date hidden'!BK30="x","x",$BK$3-'Indicator Date hidden'!BK30)</f>
        <v>0</v>
      </c>
      <c r="BL30" s="152">
        <f>IF('Indicator Date hidden'!BL30="x","x",$BL$3-'Indicator Date hidden'!BL30)</f>
        <v>0</v>
      </c>
      <c r="BM30" s="152">
        <f>IF('Indicator Date hidden'!BM30="x","x",$BM$3-'Indicator Date hidden'!BM30)</f>
        <v>1</v>
      </c>
      <c r="BN30" s="152">
        <f>IF('Indicator Date hidden'!BN30="x","x",$BN$3-'Indicator Date hidden'!BN30)</f>
        <v>0</v>
      </c>
      <c r="BO30" s="152">
        <f>IF('Indicator Date hidden'!BO30="x","x",$BO$3-'Indicator Date hidden'!BO30)</f>
        <v>2</v>
      </c>
      <c r="BP30" s="152">
        <f>IF('Indicator Date hidden'!BP30="x","x",$BP$3-'Indicator Date hidden'!BP30)</f>
        <v>0</v>
      </c>
      <c r="BQ30" s="152">
        <f>IF('Indicator Date hidden'!BQ30="x","x",$BQ$3-'Indicator Date hidden'!BQ30)</f>
        <v>0</v>
      </c>
      <c r="BR30" s="152">
        <f>IF('Indicator Date hidden'!BR30="x","x",$BR$3-'Indicator Date hidden'!BR30)</f>
        <v>0</v>
      </c>
      <c r="BS30" s="152">
        <f>IF('Indicator Date hidden'!BS30="x","x",$BS$3-'Indicator Date hidden'!BS30)</f>
        <v>0</v>
      </c>
      <c r="BT30" s="152">
        <f>IF('Indicator Date hidden'!BT30="x","x",$BT$3-'Indicator Date hidden'!BT30)</f>
        <v>0</v>
      </c>
      <c r="BU30" s="152">
        <f>IF('Indicator Date hidden'!BU30="x","x",$BU$3-'Indicator Date hidden'!BU30)</f>
        <v>0</v>
      </c>
      <c r="BV30" s="152">
        <f>IF('Indicator Date hidden'!BV30="x","x",$BV$3-'Indicator Date hidden'!BV30)</f>
        <v>0</v>
      </c>
      <c r="BW30" s="152">
        <f>IF('Indicator Date hidden'!BW30="x","x",$BW$3-'Indicator Date hidden'!BW30)</f>
        <v>0</v>
      </c>
      <c r="BX30" s="152">
        <f>IF('Indicator Date hidden'!BX30="x","x",$BX$3-'Indicator Date hidden'!BX30)</f>
        <v>0</v>
      </c>
      <c r="BY30" s="152">
        <f>IF('Indicator Date hidden'!BY30="x","x",$BY$3-'Indicator Date hidden'!BY30)</f>
        <v>0</v>
      </c>
      <c r="BZ30" s="152">
        <f>IF('Indicator Date hidden'!BZ30="x","x",$BZ$3-'Indicator Date hidden'!BZ30)</f>
        <v>0</v>
      </c>
      <c r="CA30" s="152">
        <f>IF('Indicator Date hidden'!CA30="x","x",$CA$3-'Indicator Date hidden'!CA30)</f>
        <v>0</v>
      </c>
      <c r="CB30" s="152">
        <f>IF('Indicator Date hidden'!CB30="x","x",$CB$3-'Indicator Date hidden'!CB30)</f>
        <v>0</v>
      </c>
      <c r="CC30" s="152">
        <f>IF('Indicator Date hidden'!CC30="x","x",$CC$3-'Indicator Date hidden'!CC30)</f>
        <v>0</v>
      </c>
      <c r="CD30" s="152">
        <f>IF('Indicator Date hidden'!CD30="x","x",$CD$3-'Indicator Date hidden'!CD30)</f>
        <v>0</v>
      </c>
      <c r="CE30" s="152">
        <f>IF('Indicator Date hidden'!CE30="x","x",$CE$3-'Indicator Date hidden'!CE30)</f>
        <v>1</v>
      </c>
      <c r="CF30" s="152">
        <f>IF('Indicator Date hidden'!CF30="x","x",$CF$3-'Indicator Date hidden'!CF30)</f>
        <v>0</v>
      </c>
      <c r="CG30" s="152">
        <f>IF('Indicator Date hidden'!CG30="x","x",$CG$3-'Indicator Date hidden'!CG30)</f>
        <v>0</v>
      </c>
      <c r="CH30" s="153">
        <f t="shared" si="1"/>
        <v>22</v>
      </c>
      <c r="CI30" s="154">
        <f t="shared" si="2"/>
        <v>0.26829268292682928</v>
      </c>
      <c r="CJ30" s="153">
        <f t="shared" si="0"/>
        <v>12</v>
      </c>
      <c r="CK30" s="154">
        <f t="shared" si="4"/>
        <v>0.83628643418388648</v>
      </c>
      <c r="CL30" s="155">
        <f t="shared" si="3"/>
        <v>0</v>
      </c>
    </row>
    <row r="31" spans="1:90" x14ac:dyDescent="0.25">
      <c r="A31" s="3" t="str">
        <f>VLOOKUP(C31,Regiones!B$3:H$35,7,FALSE)</f>
        <v>South America</v>
      </c>
      <c r="B31" s="99" t="s">
        <v>34</v>
      </c>
      <c r="C31" s="86" t="s">
        <v>33</v>
      </c>
      <c r="D31" s="152">
        <f>IF('Indicator Date hidden'!D31="x","x",$D$3-'Indicator Date hidden'!D31)</f>
        <v>0</v>
      </c>
      <c r="E31" s="152">
        <f>IF('Indicator Date hidden'!E31="x","x",$E$3-'Indicator Date hidden'!E31)</f>
        <v>0</v>
      </c>
      <c r="F31" s="152">
        <f>IF('Indicator Date hidden'!F31="x","x",$F$3-'Indicator Date hidden'!F31)</f>
        <v>0</v>
      </c>
      <c r="G31" s="152">
        <f>IF('Indicator Date hidden'!G31="x","x",$G$3-'Indicator Date hidden'!G31)</f>
        <v>0</v>
      </c>
      <c r="H31" s="152">
        <f>IF('Indicator Date hidden'!H31="x","x",$H$3-'Indicator Date hidden'!H31)</f>
        <v>0</v>
      </c>
      <c r="I31" s="152">
        <f>IF('Indicator Date hidden'!I31="x","x",$I$3-'Indicator Date hidden'!I31)</f>
        <v>0</v>
      </c>
      <c r="J31" s="152">
        <f>IF('Indicator Date hidden'!J31="x","x",$J$3-'Indicator Date hidden'!J31)</f>
        <v>0</v>
      </c>
      <c r="K31" s="152">
        <f>IF('Indicator Date hidden'!K31="x","x",$K$3-'Indicator Date hidden'!K31)</f>
        <v>0</v>
      </c>
      <c r="L31" s="152">
        <f>IF('Indicator Date hidden'!L31="x","x",$L$3-'Indicator Date hidden'!L31)</f>
        <v>0</v>
      </c>
      <c r="M31" s="152">
        <f>IF('Indicator Date hidden'!M31="x","x",$M$3-'Indicator Date hidden'!M31)</f>
        <v>0</v>
      </c>
      <c r="N31" s="152">
        <f>IF('Indicator Date hidden'!N31="x","x",$N$3-'Indicator Date hidden'!N31)</f>
        <v>0</v>
      </c>
      <c r="O31" s="152">
        <f>IF('Indicator Date hidden'!O31="x","x",$O$3-'Indicator Date hidden'!O31)</f>
        <v>0</v>
      </c>
      <c r="P31" s="152">
        <f>IF('Indicator Date hidden'!P31="x","x",$P$3-'Indicator Date hidden'!P31)</f>
        <v>4</v>
      </c>
      <c r="Q31" s="152">
        <f>IF('Indicator Date hidden'!Q31="x","x",$Q$3-'Indicator Date hidden'!Q31)</f>
        <v>0</v>
      </c>
      <c r="R31" s="152">
        <f>IF('Indicator Date hidden'!R31="x","x",$R$3-'Indicator Date hidden'!R31)</f>
        <v>0</v>
      </c>
      <c r="S31" s="152">
        <f>IF('Indicator Date hidden'!S31="x","x",$S$3-'Indicator Date hidden'!S31)</f>
        <v>0</v>
      </c>
      <c r="T31" s="152">
        <f>IF('Indicator Date hidden'!T31="x","x",$T$3-'Indicator Date hidden'!T31)</f>
        <v>0</v>
      </c>
      <c r="U31" s="152">
        <f>IF('Indicator Date hidden'!U31="x","x",$U$3-'Indicator Date hidden'!U31)</f>
        <v>0</v>
      </c>
      <c r="V31" s="152">
        <f>IF('Indicator Date hidden'!V31="x","x",$V$3-'Indicator Date hidden'!V31)</f>
        <v>0</v>
      </c>
      <c r="W31" s="152">
        <f>IF('Indicator Date hidden'!W31="x","x",$W$3-'Indicator Date hidden'!W31)</f>
        <v>0</v>
      </c>
      <c r="X31" s="152">
        <f>IF('Indicator Date hidden'!X31="x","x",$X$3-'Indicator Date hidden'!X31)</f>
        <v>0</v>
      </c>
      <c r="Y31" s="152">
        <f>IF('Indicator Date hidden'!Y31="x","x",$Y$3-'Indicator Date hidden'!Y31)</f>
        <v>6</v>
      </c>
      <c r="Z31" s="152">
        <f>IF('Indicator Date hidden'!Z31="x","x",$Z$3-'Indicator Date hidden'!Z31)</f>
        <v>6</v>
      </c>
      <c r="AA31" s="152">
        <f>IF('Indicator Date hidden'!AA31="x","x",$AA$3-'Indicator Date hidden'!AA31)</f>
        <v>9</v>
      </c>
      <c r="AB31" s="152">
        <f>IF('Indicator Date hidden'!AB31="x","x",$AB$3-'Indicator Date hidden'!AB31)</f>
        <v>0</v>
      </c>
      <c r="AC31" s="152">
        <f>IF('Indicator Date hidden'!AC31="x","x",$AC$3-'Indicator Date hidden'!AC31)</f>
        <v>0</v>
      </c>
      <c r="AD31" s="152" t="str">
        <f>IF('Indicator Date hidden'!AD31="x","x",$AD$3-'Indicator Date hidden'!AD31)</f>
        <v>x</v>
      </c>
      <c r="AE31" s="152">
        <f>IF('Indicator Date hidden'!AE31="x","x",$AE$3-'Indicator Date hidden'!AE31)</f>
        <v>0</v>
      </c>
      <c r="AF31" s="152">
        <f>IF('Indicator Date hidden'!AF31="x","x",$AF$3-'Indicator Date hidden'!AF31)</f>
        <v>1</v>
      </c>
      <c r="AG31" s="250">
        <f>IF('Indicator Date hidden'!AG31="x","x",$AG$3-'Indicator Date hidden'!AG31)</f>
        <v>0</v>
      </c>
      <c r="AH31" s="152">
        <f>IF('Indicator Date hidden'!AH31="x","x",$AH$3-'Indicator Date hidden'!AH31)</f>
        <v>3</v>
      </c>
      <c r="AI31" s="152">
        <f>IF('Indicator Date hidden'!AI31="x","x",$AI$3-'Indicator Date hidden'!AI31)</f>
        <v>5</v>
      </c>
      <c r="AJ31" s="152">
        <f>IF('Indicator Date hidden'!AJ31="x","x",$AJ$3-'Indicator Date hidden'!AJ31)</f>
        <v>0</v>
      </c>
      <c r="AK31" s="152">
        <f>IF('Indicator Date hidden'!AK31="x","x",$AK$3-'Indicator Date hidden'!AK31)</f>
        <v>0</v>
      </c>
      <c r="AL31" s="152">
        <f>IF('Indicator Date hidden'!AL31="x","x",$AL$3-'Indicator Date hidden'!AL31)</f>
        <v>0</v>
      </c>
      <c r="AM31" s="152">
        <f>IF('Indicator Date hidden'!AM31="x","x",$AM$3-'Indicator Date hidden'!AM31)</f>
        <v>0</v>
      </c>
      <c r="AN31" s="152">
        <f>IF('Indicator Date hidden'!AN31="x","x",$AN$3-'Indicator Date hidden'!AN31)</f>
        <v>0</v>
      </c>
      <c r="AO31" s="152">
        <f>IF('Indicator Date hidden'!AO31="x","x",$AO$3-'Indicator Date hidden'!AO31)</f>
        <v>0</v>
      </c>
      <c r="AP31" s="152">
        <f>IF('Indicator Date hidden'!AP31="x","x",$AP$3-'Indicator Date hidden'!AP31)</f>
        <v>0</v>
      </c>
      <c r="AQ31" s="152">
        <f>IF('Indicator Date hidden'!AQ31="x","x",$AQ$3-'Indicator Date hidden'!AQ31)</f>
        <v>0</v>
      </c>
      <c r="AR31" s="152">
        <f>IF('Indicator Date hidden'!AR31="x","x",$AR$3-'Indicator Date hidden'!AR31)</f>
        <v>0</v>
      </c>
      <c r="AS31" s="152">
        <f>IF('Indicator Date hidden'!AS31="x","x",$AS$3-'Indicator Date hidden'!AS31)</f>
        <v>0</v>
      </c>
      <c r="AT31" s="152">
        <f>IF('Indicator Date hidden'!AT31="x","x",$AT$3-'Indicator Date hidden'!AT31)</f>
        <v>8</v>
      </c>
      <c r="AU31" s="152">
        <f>IF('Indicator Date hidden'!AU31="x","x",$AU$3-'Indicator Date hidden'!AU31)</f>
        <v>0</v>
      </c>
      <c r="AV31" s="152">
        <f>IF('Indicator Date hidden'!AV31="x","x",$AV$3-'Indicator Date hidden'!AV31)</f>
        <v>0</v>
      </c>
      <c r="AW31" s="152">
        <f>IF('Indicator Date hidden'!AW31="x","x",$AW$3-'Indicator Date hidden'!AW31)</f>
        <v>0</v>
      </c>
      <c r="AX31" s="152">
        <f>IF('Indicator Date hidden'!AX31="x","x",$AX$3-'Indicator Date hidden'!AX31)</f>
        <v>0</v>
      </c>
      <c r="AY31" s="152" t="str">
        <f>IF('Indicator Date hidden'!AY31="x","x",$AY$3-'Indicator Date hidden'!AY31)</f>
        <v>x</v>
      </c>
      <c r="AZ31" s="152">
        <f>IF('Indicator Date hidden'!AZ31="x","x",$AZ$3-'Indicator Date hidden'!AZ31)</f>
        <v>1</v>
      </c>
      <c r="BA31" s="152">
        <f>IF('Indicator Date hidden'!BA31="x","x",$BA$3-'Indicator Date hidden'!BA31)</f>
        <v>0</v>
      </c>
      <c r="BB31" s="152">
        <f>IF('Indicator Date hidden'!BB31="x","x",$BB$3-'Indicator Date hidden'!BB31)</f>
        <v>0</v>
      </c>
      <c r="BC31" s="152">
        <f>IF('Indicator Date hidden'!BC31="x","x",$BC$3-'Indicator Date hidden'!BC31)</f>
        <v>0</v>
      </c>
      <c r="BD31" s="152">
        <f>IF('Indicator Date hidden'!BD31="x","x",$BD$3-'Indicator Date hidden'!BD31)</f>
        <v>0</v>
      </c>
      <c r="BE31" s="152">
        <f>IF('Indicator Date hidden'!BE31="x","x",$BE$3-'Indicator Date hidden'!BE31)</f>
        <v>0</v>
      </c>
      <c r="BF31" s="152">
        <f>IF('Indicator Date hidden'!BF31="x","x",$BF$3-'Indicator Date hidden'!BF31)</f>
        <v>0</v>
      </c>
      <c r="BG31" s="152" t="str">
        <f>IF('Indicator Date hidden'!BG31="x","x",$BG$3-'Indicator Date hidden'!BG31)</f>
        <v>x</v>
      </c>
      <c r="BH31" s="152" t="str">
        <f>IF('Indicator Date hidden'!BH31="x","x",$BH$3-'Indicator Date hidden'!BH31)</f>
        <v>x</v>
      </c>
      <c r="BI31" s="152" t="str">
        <f>IF('Indicator Date hidden'!BI31="x","x",$BI$3-'Indicator Date hidden'!BI31)</f>
        <v>x</v>
      </c>
      <c r="BJ31" s="152" t="str">
        <f>IF('Indicator Date hidden'!BJ31="x","x",$BJ$3-'Indicator Date hidden'!BJ31)</f>
        <v>x</v>
      </c>
      <c r="BK31" s="152">
        <f>IF('Indicator Date hidden'!BK31="x","x",$BK$3-'Indicator Date hidden'!BK31)</f>
        <v>0</v>
      </c>
      <c r="BL31" s="152">
        <f>IF('Indicator Date hidden'!BL31="x","x",$BL$3-'Indicator Date hidden'!BL31)</f>
        <v>0</v>
      </c>
      <c r="BM31" s="152" t="str">
        <f>IF('Indicator Date hidden'!BM31="x","x",$BM$3-'Indicator Date hidden'!BM31)</f>
        <v>x</v>
      </c>
      <c r="BN31" s="152" t="str">
        <f>IF('Indicator Date hidden'!BN31="x","x",$BN$3-'Indicator Date hidden'!BN31)</f>
        <v>x</v>
      </c>
      <c r="BO31" s="152">
        <f>IF('Indicator Date hidden'!BO31="x","x",$BO$3-'Indicator Date hidden'!BO31)</f>
        <v>2</v>
      </c>
      <c r="BP31" s="152">
        <f>IF('Indicator Date hidden'!BP31="x","x",$BP$3-'Indicator Date hidden'!BP31)</f>
        <v>0</v>
      </c>
      <c r="BQ31" s="152">
        <f>IF('Indicator Date hidden'!BQ31="x","x",$BQ$3-'Indicator Date hidden'!BQ31)</f>
        <v>0</v>
      </c>
      <c r="BR31" s="152">
        <f>IF('Indicator Date hidden'!BR31="x","x",$BR$3-'Indicator Date hidden'!BR31)</f>
        <v>0</v>
      </c>
      <c r="BS31" s="152">
        <f>IF('Indicator Date hidden'!BS31="x","x",$BS$3-'Indicator Date hidden'!BS31)</f>
        <v>0</v>
      </c>
      <c r="BT31" s="152">
        <f>IF('Indicator Date hidden'!BT31="x","x",$BT$3-'Indicator Date hidden'!BT31)</f>
        <v>0</v>
      </c>
      <c r="BU31" s="152">
        <f>IF('Indicator Date hidden'!BU31="x","x",$BU$3-'Indicator Date hidden'!BU31)</f>
        <v>0</v>
      </c>
      <c r="BV31" s="152">
        <f>IF('Indicator Date hidden'!BV31="x","x",$BV$3-'Indicator Date hidden'!BV31)</f>
        <v>0</v>
      </c>
      <c r="BW31" s="152">
        <f>IF('Indicator Date hidden'!BW31="x","x",$BW$3-'Indicator Date hidden'!BW31)</f>
        <v>0</v>
      </c>
      <c r="BX31" s="152">
        <f>IF('Indicator Date hidden'!BX31="x","x",$BX$3-'Indicator Date hidden'!BX31)</f>
        <v>0</v>
      </c>
      <c r="BY31" s="152">
        <f>IF('Indicator Date hidden'!BY31="x","x",$BY$3-'Indicator Date hidden'!BY31)</f>
        <v>1</v>
      </c>
      <c r="BZ31" s="152" t="str">
        <f>IF('Indicator Date hidden'!BZ31="x","x",$BZ$3-'Indicator Date hidden'!BZ31)</f>
        <v>x</v>
      </c>
      <c r="CA31" s="152">
        <f>IF('Indicator Date hidden'!CA31="x","x",$CA$3-'Indicator Date hidden'!CA31)</f>
        <v>6</v>
      </c>
      <c r="CB31" s="152">
        <f>IF('Indicator Date hidden'!CB31="x","x",$CB$3-'Indicator Date hidden'!CB31)</f>
        <v>0</v>
      </c>
      <c r="CC31" s="152">
        <f>IF('Indicator Date hidden'!CC31="x","x",$CC$3-'Indicator Date hidden'!CC31)</f>
        <v>4</v>
      </c>
      <c r="CD31" s="152">
        <f>IF('Indicator Date hidden'!CD31="x","x",$CD$3-'Indicator Date hidden'!CD31)</f>
        <v>0</v>
      </c>
      <c r="CE31" s="152">
        <f>IF('Indicator Date hidden'!CE31="x","x",$CE$3-'Indicator Date hidden'!CE31)</f>
        <v>1</v>
      </c>
      <c r="CF31" s="152">
        <f>IF('Indicator Date hidden'!CF31="x","x",$CF$3-'Indicator Date hidden'!CF31)</f>
        <v>0</v>
      </c>
      <c r="CG31" s="152">
        <f>IF('Indicator Date hidden'!CG31="x","x",$CG$3-'Indicator Date hidden'!CG31)</f>
        <v>0</v>
      </c>
      <c r="CH31" s="153">
        <f t="shared" si="1"/>
        <v>57</v>
      </c>
      <c r="CI31" s="154">
        <f t="shared" si="2"/>
        <v>0.69512195121951215</v>
      </c>
      <c r="CJ31" s="153">
        <f t="shared" si="0"/>
        <v>14</v>
      </c>
      <c r="CK31" s="154">
        <f t="shared" si="4"/>
        <v>1.9671728921131499</v>
      </c>
      <c r="CL31" s="155">
        <f t="shared" si="3"/>
        <v>0</v>
      </c>
    </row>
    <row r="32" spans="1:90" x14ac:dyDescent="0.25">
      <c r="A32" s="3" t="str">
        <f>VLOOKUP(C32,Regiones!B$3:H$35,7,FALSE)</f>
        <v>South America</v>
      </c>
      <c r="B32" s="99" t="s">
        <v>48</v>
      </c>
      <c r="C32" s="86" t="s">
        <v>47</v>
      </c>
      <c r="D32" s="152">
        <f>IF('Indicator Date hidden'!D32="x","x",$D$3-'Indicator Date hidden'!D32)</f>
        <v>0</v>
      </c>
      <c r="E32" s="152">
        <f>IF('Indicator Date hidden'!E32="x","x",$E$3-'Indicator Date hidden'!E32)</f>
        <v>0</v>
      </c>
      <c r="F32" s="152">
        <f>IF('Indicator Date hidden'!F32="x","x",$F$3-'Indicator Date hidden'!F32)</f>
        <v>0</v>
      </c>
      <c r="G32" s="152">
        <f>IF('Indicator Date hidden'!G32="x","x",$G$3-'Indicator Date hidden'!G32)</f>
        <v>0</v>
      </c>
      <c r="H32" s="152">
        <f>IF('Indicator Date hidden'!H32="x","x",$H$3-'Indicator Date hidden'!H32)</f>
        <v>0</v>
      </c>
      <c r="I32" s="152">
        <f>IF('Indicator Date hidden'!I32="x","x",$I$3-'Indicator Date hidden'!I32)</f>
        <v>0</v>
      </c>
      <c r="J32" s="152">
        <f>IF('Indicator Date hidden'!J32="x","x",$J$3-'Indicator Date hidden'!J32)</f>
        <v>0</v>
      </c>
      <c r="K32" s="152">
        <f>IF('Indicator Date hidden'!K32="x","x",$K$3-'Indicator Date hidden'!K32)</f>
        <v>0</v>
      </c>
      <c r="L32" s="152">
        <f>IF('Indicator Date hidden'!L32="x","x",$L$3-'Indicator Date hidden'!L32)</f>
        <v>0</v>
      </c>
      <c r="M32" s="152">
        <f>IF('Indicator Date hidden'!M32="x","x",$M$3-'Indicator Date hidden'!M32)</f>
        <v>0</v>
      </c>
      <c r="N32" s="152">
        <f>IF('Indicator Date hidden'!N32="x","x",$N$3-'Indicator Date hidden'!N32)</f>
        <v>0</v>
      </c>
      <c r="O32" s="152">
        <f>IF('Indicator Date hidden'!O32="x","x",$O$3-'Indicator Date hidden'!O32)</f>
        <v>0</v>
      </c>
      <c r="P32" s="152">
        <f>IF('Indicator Date hidden'!P32="x","x",$P$3-'Indicator Date hidden'!P32)</f>
        <v>2</v>
      </c>
      <c r="Q32" s="152">
        <f>IF('Indicator Date hidden'!Q32="x","x",$Q$3-'Indicator Date hidden'!Q32)</f>
        <v>0</v>
      </c>
      <c r="R32" s="152">
        <f>IF('Indicator Date hidden'!R32="x","x",$R$3-'Indicator Date hidden'!R32)</f>
        <v>0</v>
      </c>
      <c r="S32" s="152">
        <f>IF('Indicator Date hidden'!S32="x","x",$S$3-'Indicator Date hidden'!S32)</f>
        <v>0</v>
      </c>
      <c r="T32" s="152">
        <f>IF('Indicator Date hidden'!T32="x","x",$T$3-'Indicator Date hidden'!T32)</f>
        <v>0</v>
      </c>
      <c r="U32" s="152">
        <f>IF('Indicator Date hidden'!U32="x","x",$U$3-'Indicator Date hidden'!U32)</f>
        <v>0</v>
      </c>
      <c r="V32" s="152">
        <f>IF('Indicator Date hidden'!V32="x","x",$V$3-'Indicator Date hidden'!V32)</f>
        <v>0</v>
      </c>
      <c r="W32" s="152">
        <f>IF('Indicator Date hidden'!W32="x","x",$W$3-'Indicator Date hidden'!W32)</f>
        <v>0</v>
      </c>
      <c r="X32" s="152">
        <f>IF('Indicator Date hidden'!X32="x","x",$X$3-'Indicator Date hidden'!X32)</f>
        <v>0</v>
      </c>
      <c r="Y32" s="152" t="str">
        <f>IF('Indicator Date hidden'!Y32="x","x",$Y$3-'Indicator Date hidden'!Y32)</f>
        <v>x</v>
      </c>
      <c r="Z32" s="152" t="str">
        <f>IF('Indicator Date hidden'!Z32="x","x",$Z$3-'Indicator Date hidden'!Z32)</f>
        <v>x</v>
      </c>
      <c r="AA32" s="152">
        <f>IF('Indicator Date hidden'!AA32="x","x",$AA$3-'Indicator Date hidden'!AA32)</f>
        <v>0</v>
      </c>
      <c r="AB32" s="152">
        <f>IF('Indicator Date hidden'!AB32="x","x",$AB$3-'Indicator Date hidden'!AB32)</f>
        <v>0</v>
      </c>
      <c r="AC32" s="152">
        <f>IF('Indicator Date hidden'!AC32="x","x",$AC$3-'Indicator Date hidden'!AC32)</f>
        <v>0</v>
      </c>
      <c r="AD32" s="152">
        <f>IF('Indicator Date hidden'!AD32="x","x",$AD$3-'Indicator Date hidden'!AD32)</f>
        <v>1</v>
      </c>
      <c r="AE32" s="152">
        <f>IF('Indicator Date hidden'!AE32="x","x",$AE$3-'Indicator Date hidden'!AE32)</f>
        <v>0</v>
      </c>
      <c r="AF32" s="152">
        <f>IF('Indicator Date hidden'!AF32="x","x",$AF$3-'Indicator Date hidden'!AF32)</f>
        <v>3</v>
      </c>
      <c r="AG32" s="250">
        <f>IF('Indicator Date hidden'!AG32="x","x",$AG$3-'Indicator Date hidden'!AG32)</f>
        <v>0</v>
      </c>
      <c r="AH32" s="152">
        <f>IF('Indicator Date hidden'!AH32="x","x",$AH$3-'Indicator Date hidden'!AH32)</f>
        <v>3</v>
      </c>
      <c r="AI32" s="152">
        <f>IF('Indicator Date hidden'!AI32="x","x",$AI$3-'Indicator Date hidden'!AI32)</f>
        <v>3</v>
      </c>
      <c r="AJ32" s="152">
        <f>IF('Indicator Date hidden'!AJ32="x","x",$AJ$3-'Indicator Date hidden'!AJ32)</f>
        <v>0</v>
      </c>
      <c r="AK32" s="152">
        <f>IF('Indicator Date hidden'!AK32="x","x",$AK$3-'Indicator Date hidden'!AK32)</f>
        <v>0</v>
      </c>
      <c r="AL32" s="152">
        <f>IF('Indicator Date hidden'!AL32="x","x",$AL$3-'Indicator Date hidden'!AL32)</f>
        <v>0</v>
      </c>
      <c r="AM32" s="152">
        <f>IF('Indicator Date hidden'!AM32="x","x",$AM$3-'Indicator Date hidden'!AM32)</f>
        <v>0</v>
      </c>
      <c r="AN32" s="152">
        <f>IF('Indicator Date hidden'!AN32="x","x",$AN$3-'Indicator Date hidden'!AN32)</f>
        <v>0</v>
      </c>
      <c r="AO32" s="152">
        <f>IF('Indicator Date hidden'!AO32="x","x",$AO$3-'Indicator Date hidden'!AO32)</f>
        <v>0</v>
      </c>
      <c r="AP32" s="152">
        <f>IF('Indicator Date hidden'!AP32="x","x",$AP$3-'Indicator Date hidden'!AP32)</f>
        <v>0</v>
      </c>
      <c r="AQ32" s="152">
        <f>IF('Indicator Date hidden'!AQ32="x","x",$AQ$3-'Indicator Date hidden'!AQ32)</f>
        <v>0</v>
      </c>
      <c r="AR32" s="152">
        <f>IF('Indicator Date hidden'!AR32="x","x",$AR$3-'Indicator Date hidden'!AR32)</f>
        <v>0</v>
      </c>
      <c r="AS32" s="152">
        <f>IF('Indicator Date hidden'!AS32="x","x",$AS$3-'Indicator Date hidden'!AS32)</f>
        <v>0</v>
      </c>
      <c r="AT32" s="152">
        <f>IF('Indicator Date hidden'!AT32="x","x",$AT$3-'Indicator Date hidden'!AT32)</f>
        <v>0</v>
      </c>
      <c r="AU32" s="152" t="str">
        <f>IF('Indicator Date hidden'!AU32="x","x",$AU$3-'Indicator Date hidden'!AU32)</f>
        <v>x</v>
      </c>
      <c r="AV32" s="152">
        <f>IF('Indicator Date hidden'!AV32="x","x",$AV$3-'Indicator Date hidden'!AV32)</f>
        <v>0</v>
      </c>
      <c r="AW32" s="152">
        <f>IF('Indicator Date hidden'!AW32="x","x",$AW$3-'Indicator Date hidden'!AW32)</f>
        <v>0</v>
      </c>
      <c r="AX32" s="152">
        <f>IF('Indicator Date hidden'!AX32="x","x",$AX$3-'Indicator Date hidden'!AX32)</f>
        <v>0</v>
      </c>
      <c r="AY32" s="152" t="str">
        <f>IF('Indicator Date hidden'!AY32="x","x",$AY$3-'Indicator Date hidden'!AY32)</f>
        <v>x</v>
      </c>
      <c r="AZ32" s="152">
        <f>IF('Indicator Date hidden'!AZ32="x","x",$AZ$3-'Indicator Date hidden'!AZ32)</f>
        <v>1</v>
      </c>
      <c r="BA32" s="152">
        <f>IF('Indicator Date hidden'!BA32="x","x",$BA$3-'Indicator Date hidden'!BA32)</f>
        <v>0</v>
      </c>
      <c r="BB32" s="152">
        <f>IF('Indicator Date hidden'!BB32="x","x",$BB$3-'Indicator Date hidden'!BB32)</f>
        <v>0</v>
      </c>
      <c r="BC32" s="152">
        <f>IF('Indicator Date hidden'!BC32="x","x",$BC$3-'Indicator Date hidden'!BC32)</f>
        <v>0</v>
      </c>
      <c r="BD32" s="152">
        <f>IF('Indicator Date hidden'!BD32="x","x",$BD$3-'Indicator Date hidden'!BD32)</f>
        <v>0</v>
      </c>
      <c r="BE32" s="152">
        <f>IF('Indicator Date hidden'!BE32="x","x",$BE$3-'Indicator Date hidden'!BE32)</f>
        <v>0</v>
      </c>
      <c r="BF32" s="152">
        <f>IF('Indicator Date hidden'!BF32="x","x",$BF$3-'Indicator Date hidden'!BF32)</f>
        <v>0</v>
      </c>
      <c r="BG32" s="152">
        <f>IF('Indicator Date hidden'!BG32="x","x",$BG$3-'Indicator Date hidden'!BG32)</f>
        <v>1</v>
      </c>
      <c r="BH32" s="152">
        <f>IF('Indicator Date hidden'!BH32="x","x",$BH$3-'Indicator Date hidden'!BH32)</f>
        <v>1</v>
      </c>
      <c r="BI32" s="152">
        <f>IF('Indicator Date hidden'!BI32="x","x",$BI$3-'Indicator Date hidden'!BI32)</f>
        <v>6</v>
      </c>
      <c r="BJ32" s="152">
        <f>IF('Indicator Date hidden'!BJ32="x","x",$BJ$3-'Indicator Date hidden'!BJ32)</f>
        <v>3</v>
      </c>
      <c r="BK32" s="152">
        <f>IF('Indicator Date hidden'!BK32="x","x",$BK$3-'Indicator Date hidden'!BK32)</f>
        <v>0</v>
      </c>
      <c r="BL32" s="152">
        <f>IF('Indicator Date hidden'!BL32="x","x",$BL$3-'Indicator Date hidden'!BL32)</f>
        <v>0</v>
      </c>
      <c r="BM32" s="152">
        <f>IF('Indicator Date hidden'!BM32="x","x",$BM$3-'Indicator Date hidden'!BM32)</f>
        <v>2</v>
      </c>
      <c r="BN32" s="152">
        <f>IF('Indicator Date hidden'!BN32="x","x",$BN$3-'Indicator Date hidden'!BN32)</f>
        <v>0</v>
      </c>
      <c r="BO32" s="152">
        <f>IF('Indicator Date hidden'!BO32="x","x",$BO$3-'Indicator Date hidden'!BO32)</f>
        <v>2</v>
      </c>
      <c r="BP32" s="152">
        <f>IF('Indicator Date hidden'!BP32="x","x",$BP$3-'Indicator Date hidden'!BP32)</f>
        <v>0</v>
      </c>
      <c r="BQ32" s="152">
        <f>IF('Indicator Date hidden'!BQ32="x","x",$BQ$3-'Indicator Date hidden'!BQ32)</f>
        <v>0</v>
      </c>
      <c r="BR32" s="152">
        <f>IF('Indicator Date hidden'!BR32="x","x",$BR$3-'Indicator Date hidden'!BR32)</f>
        <v>0</v>
      </c>
      <c r="BS32" s="152">
        <f>IF('Indicator Date hidden'!BS32="x","x",$BS$3-'Indicator Date hidden'!BS32)</f>
        <v>0</v>
      </c>
      <c r="BT32" s="152">
        <f>IF('Indicator Date hidden'!BT32="x","x",$BT$3-'Indicator Date hidden'!BT32)</f>
        <v>0</v>
      </c>
      <c r="BU32" s="152">
        <f>IF('Indicator Date hidden'!BU32="x","x",$BU$3-'Indicator Date hidden'!BU32)</f>
        <v>0</v>
      </c>
      <c r="BV32" s="152">
        <f>IF('Indicator Date hidden'!BV32="x","x",$BV$3-'Indicator Date hidden'!BV32)</f>
        <v>0</v>
      </c>
      <c r="BW32" s="152">
        <f>IF('Indicator Date hidden'!BW32="x","x",$BW$3-'Indicator Date hidden'!BW32)</f>
        <v>0</v>
      </c>
      <c r="BX32" s="152">
        <f>IF('Indicator Date hidden'!BX32="x","x",$BX$3-'Indicator Date hidden'!BX32)</f>
        <v>0</v>
      </c>
      <c r="BY32" s="152">
        <f>IF('Indicator Date hidden'!BY32="x","x",$BY$3-'Indicator Date hidden'!BY32)</f>
        <v>4</v>
      </c>
      <c r="BZ32" s="152">
        <f>IF('Indicator Date hidden'!BZ32="x","x",$BZ$3-'Indicator Date hidden'!BZ32)</f>
        <v>4</v>
      </c>
      <c r="CA32" s="152">
        <f>IF('Indicator Date hidden'!CA32="x","x",$CA$3-'Indicator Date hidden'!CA32)</f>
        <v>0</v>
      </c>
      <c r="CB32" s="152">
        <f>IF('Indicator Date hidden'!CB32="x","x",$CB$3-'Indicator Date hidden'!CB32)</f>
        <v>0</v>
      </c>
      <c r="CC32" s="152">
        <f>IF('Indicator Date hidden'!CC32="x","x",$CC$3-'Indicator Date hidden'!CC32)</f>
        <v>4</v>
      </c>
      <c r="CD32" s="152">
        <f>IF('Indicator Date hidden'!CD32="x","x",$CD$3-'Indicator Date hidden'!CD32)</f>
        <v>0</v>
      </c>
      <c r="CE32" s="152">
        <f>IF('Indicator Date hidden'!CE32="x","x",$CE$3-'Indicator Date hidden'!CE32)</f>
        <v>1</v>
      </c>
      <c r="CF32" s="152">
        <f>IF('Indicator Date hidden'!CF32="x","x",$CF$3-'Indicator Date hidden'!CF32)</f>
        <v>0</v>
      </c>
      <c r="CG32" s="152">
        <f>IF('Indicator Date hidden'!CG32="x","x",$CG$3-'Indicator Date hidden'!CG32)</f>
        <v>0</v>
      </c>
      <c r="CH32" s="153">
        <f t="shared" si="1"/>
        <v>41</v>
      </c>
      <c r="CI32" s="154">
        <f t="shared" si="2"/>
        <v>0.5</v>
      </c>
      <c r="CJ32" s="153">
        <f t="shared" si="0"/>
        <v>16</v>
      </c>
      <c r="CK32" s="154">
        <f t="shared" si="4"/>
        <v>1.2165984417930622</v>
      </c>
      <c r="CL32" s="155">
        <f t="shared" si="3"/>
        <v>0</v>
      </c>
    </row>
    <row r="33" spans="1:90" x14ac:dyDescent="0.25">
      <c r="A33" s="3" t="str">
        <f>VLOOKUP(C33,Regiones!B$3:H$35,7,FALSE)</f>
        <v>South America</v>
      </c>
      <c r="B33" s="99" t="s">
        <v>50</v>
      </c>
      <c r="C33" s="86" t="s">
        <v>49</v>
      </c>
      <c r="D33" s="152">
        <f>IF('Indicator Date hidden'!D33="x","x",$D$3-'Indicator Date hidden'!D33)</f>
        <v>0</v>
      </c>
      <c r="E33" s="152">
        <f>IF('Indicator Date hidden'!E33="x","x",$E$3-'Indicator Date hidden'!E33)</f>
        <v>0</v>
      </c>
      <c r="F33" s="152">
        <f>IF('Indicator Date hidden'!F33="x","x",$F$3-'Indicator Date hidden'!F33)</f>
        <v>0</v>
      </c>
      <c r="G33" s="152">
        <f>IF('Indicator Date hidden'!G33="x","x",$G$3-'Indicator Date hidden'!G33)</f>
        <v>0</v>
      </c>
      <c r="H33" s="152">
        <f>IF('Indicator Date hidden'!H33="x","x",$H$3-'Indicator Date hidden'!H33)</f>
        <v>0</v>
      </c>
      <c r="I33" s="152">
        <f>IF('Indicator Date hidden'!I33="x","x",$I$3-'Indicator Date hidden'!I33)</f>
        <v>0</v>
      </c>
      <c r="J33" s="152">
        <f>IF('Indicator Date hidden'!J33="x","x",$J$3-'Indicator Date hidden'!J33)</f>
        <v>0</v>
      </c>
      <c r="K33" s="152">
        <f>IF('Indicator Date hidden'!K33="x","x",$K$3-'Indicator Date hidden'!K33)</f>
        <v>0</v>
      </c>
      <c r="L33" s="152">
        <f>IF('Indicator Date hidden'!L33="x","x",$L$3-'Indicator Date hidden'!L33)</f>
        <v>0</v>
      </c>
      <c r="M33" s="152">
        <f>IF('Indicator Date hidden'!M33="x","x",$M$3-'Indicator Date hidden'!M33)</f>
        <v>0</v>
      </c>
      <c r="N33" s="152">
        <f>IF('Indicator Date hidden'!N33="x","x",$N$3-'Indicator Date hidden'!N33)</f>
        <v>0</v>
      </c>
      <c r="O33" s="152">
        <f>IF('Indicator Date hidden'!O33="x","x",$O$3-'Indicator Date hidden'!O33)</f>
        <v>0</v>
      </c>
      <c r="P33" s="152">
        <f>IF('Indicator Date hidden'!P33="x","x",$P$3-'Indicator Date hidden'!P33)</f>
        <v>6</v>
      </c>
      <c r="Q33" s="152">
        <f>IF('Indicator Date hidden'!Q33="x","x",$Q$3-'Indicator Date hidden'!Q33)</f>
        <v>0</v>
      </c>
      <c r="R33" s="152">
        <f>IF('Indicator Date hidden'!R33="x","x",$R$3-'Indicator Date hidden'!R33)</f>
        <v>0</v>
      </c>
      <c r="S33" s="152">
        <f>IF('Indicator Date hidden'!S33="x","x",$S$3-'Indicator Date hidden'!S33)</f>
        <v>0</v>
      </c>
      <c r="T33" s="152">
        <f>IF('Indicator Date hidden'!T33="x","x",$T$3-'Indicator Date hidden'!T33)</f>
        <v>0</v>
      </c>
      <c r="U33" s="152">
        <f>IF('Indicator Date hidden'!U33="x","x",$U$3-'Indicator Date hidden'!U33)</f>
        <v>0</v>
      </c>
      <c r="V33" s="152">
        <f>IF('Indicator Date hidden'!V33="x","x",$V$3-'Indicator Date hidden'!V33)</f>
        <v>0</v>
      </c>
      <c r="W33" s="152">
        <f>IF('Indicator Date hidden'!W33="x","x",$W$3-'Indicator Date hidden'!W33)</f>
        <v>0</v>
      </c>
      <c r="X33" s="152">
        <f>IF('Indicator Date hidden'!X33="x","x",$X$3-'Indicator Date hidden'!X33)</f>
        <v>0</v>
      </c>
      <c r="Y33" s="152">
        <f>IF('Indicator Date hidden'!Y33="x","x",$Y$3-'Indicator Date hidden'!Y33)</f>
        <v>3</v>
      </c>
      <c r="Z33" s="152">
        <f>IF('Indicator Date hidden'!Z33="x","x",$Z$3-'Indicator Date hidden'!Z33)</f>
        <v>3</v>
      </c>
      <c r="AA33" s="152">
        <f>IF('Indicator Date hidden'!AA33="x","x",$AA$3-'Indicator Date hidden'!AA33)</f>
        <v>1</v>
      </c>
      <c r="AB33" s="152">
        <f>IF('Indicator Date hidden'!AB33="x","x",$AB$3-'Indicator Date hidden'!AB33)</f>
        <v>0</v>
      </c>
      <c r="AC33" s="152">
        <f>IF('Indicator Date hidden'!AC33="x","x",$AC$3-'Indicator Date hidden'!AC33)</f>
        <v>0</v>
      </c>
      <c r="AD33" s="152">
        <f>IF('Indicator Date hidden'!AD33="x","x",$AD$3-'Indicator Date hidden'!AD33)</f>
        <v>1</v>
      </c>
      <c r="AE33" s="152">
        <f>IF('Indicator Date hidden'!AE33="x","x",$AE$3-'Indicator Date hidden'!AE33)</f>
        <v>0</v>
      </c>
      <c r="AF33" s="152">
        <f>IF('Indicator Date hidden'!AF33="x","x",$AF$3-'Indicator Date hidden'!AF33)</f>
        <v>1</v>
      </c>
      <c r="AG33" s="250">
        <f>IF('Indicator Date hidden'!AG33="x","x",$AG$3-'Indicator Date hidden'!AG33)</f>
        <v>0</v>
      </c>
      <c r="AH33" s="152">
        <f>IF('Indicator Date hidden'!AH33="x","x",$AH$3-'Indicator Date hidden'!AH33)</f>
        <v>1</v>
      </c>
      <c r="AI33" s="152">
        <f>IF('Indicator Date hidden'!AI33="x","x",$AI$3-'Indicator Date hidden'!AI33)</f>
        <v>3</v>
      </c>
      <c r="AJ33" s="152">
        <f>IF('Indicator Date hidden'!AJ33="x","x",$AJ$3-'Indicator Date hidden'!AJ33)</f>
        <v>0</v>
      </c>
      <c r="AK33" s="152">
        <f>IF('Indicator Date hidden'!AK33="x","x",$AK$3-'Indicator Date hidden'!AK33)</f>
        <v>0</v>
      </c>
      <c r="AL33" s="152">
        <f>IF('Indicator Date hidden'!AL33="x","x",$AL$3-'Indicator Date hidden'!AL33)</f>
        <v>0</v>
      </c>
      <c r="AM33" s="152">
        <f>IF('Indicator Date hidden'!AM33="x","x",$AM$3-'Indicator Date hidden'!AM33)</f>
        <v>0</v>
      </c>
      <c r="AN33" s="152">
        <f>IF('Indicator Date hidden'!AN33="x","x",$AN$3-'Indicator Date hidden'!AN33)</f>
        <v>0</v>
      </c>
      <c r="AO33" s="152">
        <f>IF('Indicator Date hidden'!AO33="x","x",$AO$3-'Indicator Date hidden'!AO33)</f>
        <v>0</v>
      </c>
      <c r="AP33" s="152">
        <f>IF('Indicator Date hidden'!AP33="x","x",$AP$3-'Indicator Date hidden'!AP33)</f>
        <v>0</v>
      </c>
      <c r="AQ33" s="152">
        <f>IF('Indicator Date hidden'!AQ33="x","x",$AQ$3-'Indicator Date hidden'!AQ33)</f>
        <v>0</v>
      </c>
      <c r="AR33" s="152">
        <f>IF('Indicator Date hidden'!AR33="x","x",$AR$3-'Indicator Date hidden'!AR33)</f>
        <v>0</v>
      </c>
      <c r="AS33" s="152">
        <f>IF('Indicator Date hidden'!AS33="x","x",$AS$3-'Indicator Date hidden'!AS33)</f>
        <v>0</v>
      </c>
      <c r="AT33" s="152">
        <f>IF('Indicator Date hidden'!AT33="x","x",$AT$3-'Indicator Date hidden'!AT33)</f>
        <v>0</v>
      </c>
      <c r="AU33" s="152">
        <f>IF('Indicator Date hidden'!AU33="x","x",$AU$3-'Indicator Date hidden'!AU33)</f>
        <v>0</v>
      </c>
      <c r="AV33" s="152">
        <f>IF('Indicator Date hidden'!AV33="x","x",$AV$3-'Indicator Date hidden'!AV33)</f>
        <v>0</v>
      </c>
      <c r="AW33" s="152">
        <f>IF('Indicator Date hidden'!AW33="x","x",$AW$3-'Indicator Date hidden'!AW33)</f>
        <v>0</v>
      </c>
      <c r="AX33" s="152">
        <f>IF('Indicator Date hidden'!AX33="x","x",$AX$3-'Indicator Date hidden'!AX33)</f>
        <v>0</v>
      </c>
      <c r="AY33" s="152">
        <f>IF('Indicator Date hidden'!AY33="x","x",$AY$3-'Indicator Date hidden'!AY33)</f>
        <v>1</v>
      </c>
      <c r="AZ33" s="152">
        <f>IF('Indicator Date hidden'!AZ33="x","x",$AZ$3-'Indicator Date hidden'!AZ33)</f>
        <v>1</v>
      </c>
      <c r="BA33" s="152">
        <f>IF('Indicator Date hidden'!BA33="x","x",$BA$3-'Indicator Date hidden'!BA33)</f>
        <v>0</v>
      </c>
      <c r="BB33" s="152">
        <f>IF('Indicator Date hidden'!BB33="x","x",$BB$3-'Indicator Date hidden'!BB33)</f>
        <v>0</v>
      </c>
      <c r="BC33" s="152">
        <f>IF('Indicator Date hidden'!BC33="x","x",$BC$3-'Indicator Date hidden'!BC33)</f>
        <v>0</v>
      </c>
      <c r="BD33" s="152">
        <f>IF('Indicator Date hidden'!BD33="x","x",$BD$3-'Indicator Date hidden'!BD33)</f>
        <v>0</v>
      </c>
      <c r="BE33" s="152">
        <f>IF('Indicator Date hidden'!BE33="x","x",$BE$3-'Indicator Date hidden'!BE33)</f>
        <v>0</v>
      </c>
      <c r="BF33" s="152">
        <f>IF('Indicator Date hidden'!BF33="x","x",$BF$3-'Indicator Date hidden'!BF33)</f>
        <v>0</v>
      </c>
      <c r="BG33" s="152">
        <f>IF('Indicator Date hidden'!BG33="x","x",$BG$3-'Indicator Date hidden'!BG33)</f>
        <v>0</v>
      </c>
      <c r="BH33" s="152">
        <f>IF('Indicator Date hidden'!BH33="x","x",$BH$3-'Indicator Date hidden'!BH33)</f>
        <v>0</v>
      </c>
      <c r="BI33" s="152">
        <f>IF('Indicator Date hidden'!BI33="x","x",$BI$3-'Indicator Date hidden'!BI33)</f>
        <v>0</v>
      </c>
      <c r="BJ33" s="152">
        <f>IF('Indicator Date hidden'!BJ33="x","x",$BJ$3-'Indicator Date hidden'!BJ33)</f>
        <v>0</v>
      </c>
      <c r="BK33" s="152">
        <f>IF('Indicator Date hidden'!BK33="x","x",$BK$3-'Indicator Date hidden'!BK33)</f>
        <v>0</v>
      </c>
      <c r="BL33" s="152">
        <f>IF('Indicator Date hidden'!BL33="x","x",$BL$3-'Indicator Date hidden'!BL33)</f>
        <v>0</v>
      </c>
      <c r="BM33" s="152">
        <f>IF('Indicator Date hidden'!BM33="x","x",$BM$3-'Indicator Date hidden'!BM33)</f>
        <v>1</v>
      </c>
      <c r="BN33" s="152">
        <f>IF('Indicator Date hidden'!BN33="x","x",$BN$3-'Indicator Date hidden'!BN33)</f>
        <v>0</v>
      </c>
      <c r="BO33" s="152">
        <f>IF('Indicator Date hidden'!BO33="x","x",$BO$3-'Indicator Date hidden'!BO33)</f>
        <v>2</v>
      </c>
      <c r="BP33" s="152">
        <f>IF('Indicator Date hidden'!BP33="x","x",$BP$3-'Indicator Date hidden'!BP33)</f>
        <v>0</v>
      </c>
      <c r="BQ33" s="152">
        <f>IF('Indicator Date hidden'!BQ33="x","x",$BQ$3-'Indicator Date hidden'!BQ33)</f>
        <v>0</v>
      </c>
      <c r="BR33" s="152">
        <f>IF('Indicator Date hidden'!BR33="x","x",$BR$3-'Indicator Date hidden'!BR33)</f>
        <v>0</v>
      </c>
      <c r="BS33" s="152">
        <f>IF('Indicator Date hidden'!BS33="x","x",$BS$3-'Indicator Date hidden'!BS33)</f>
        <v>0</v>
      </c>
      <c r="BT33" s="152">
        <f>IF('Indicator Date hidden'!BT33="x","x",$BT$3-'Indicator Date hidden'!BT33)</f>
        <v>0</v>
      </c>
      <c r="BU33" s="152">
        <f>IF('Indicator Date hidden'!BU33="x","x",$BU$3-'Indicator Date hidden'!BU33)</f>
        <v>0</v>
      </c>
      <c r="BV33" s="152">
        <f>IF('Indicator Date hidden'!BV33="x","x",$BV$3-'Indicator Date hidden'!BV33)</f>
        <v>0</v>
      </c>
      <c r="BW33" s="152">
        <f>IF('Indicator Date hidden'!BW33="x","x",$BW$3-'Indicator Date hidden'!BW33)</f>
        <v>0</v>
      </c>
      <c r="BX33" s="152">
        <f>IF('Indicator Date hidden'!BX33="x","x",$BX$3-'Indicator Date hidden'!BX33)</f>
        <v>0</v>
      </c>
      <c r="BY33" s="152">
        <f>IF('Indicator Date hidden'!BY33="x","x",$BY$3-'Indicator Date hidden'!BY33)</f>
        <v>2</v>
      </c>
      <c r="BZ33" s="152">
        <f>IF('Indicator Date hidden'!BZ33="x","x",$BZ$3-'Indicator Date hidden'!BZ33)</f>
        <v>1</v>
      </c>
      <c r="CA33" s="152">
        <f>IF('Indicator Date hidden'!CA33="x","x",$CA$3-'Indicator Date hidden'!CA33)</f>
        <v>0</v>
      </c>
      <c r="CB33" s="152">
        <f>IF('Indicator Date hidden'!CB33="x","x",$CB$3-'Indicator Date hidden'!CB33)</f>
        <v>0</v>
      </c>
      <c r="CC33" s="152">
        <f>IF('Indicator Date hidden'!CC33="x","x",$CC$3-'Indicator Date hidden'!CC33)</f>
        <v>1</v>
      </c>
      <c r="CD33" s="152">
        <f>IF('Indicator Date hidden'!CD33="x","x",$CD$3-'Indicator Date hidden'!CD33)</f>
        <v>0</v>
      </c>
      <c r="CE33" s="152">
        <f>IF('Indicator Date hidden'!CE33="x","x",$CE$3-'Indicator Date hidden'!CE33)</f>
        <v>1</v>
      </c>
      <c r="CF33" s="152">
        <f>IF('Indicator Date hidden'!CF33="x","x",$CF$3-'Indicator Date hidden'!CF33)</f>
        <v>0</v>
      </c>
      <c r="CG33" s="152">
        <f>IF('Indicator Date hidden'!CG33="x","x",$CG$3-'Indicator Date hidden'!CG33)</f>
        <v>0</v>
      </c>
      <c r="CH33" s="153">
        <f t="shared" si="1"/>
        <v>29</v>
      </c>
      <c r="CI33" s="154">
        <f t="shared" si="2"/>
        <v>0.35365853658536583</v>
      </c>
      <c r="CJ33" s="153">
        <f t="shared" si="0"/>
        <v>16</v>
      </c>
      <c r="CK33" s="154">
        <f t="shared" si="4"/>
        <v>0.92883287923559099</v>
      </c>
      <c r="CL33" s="155">
        <f t="shared" si="3"/>
        <v>0</v>
      </c>
    </row>
    <row r="34" spans="1:90" x14ac:dyDescent="0.25">
      <c r="A34" s="3" t="str">
        <f>VLOOKUP(C34,Regiones!B$3:H$35,7,FALSE)</f>
        <v>South America</v>
      </c>
      <c r="B34" s="99" t="s">
        <v>58</v>
      </c>
      <c r="C34" s="86" t="s">
        <v>57</v>
      </c>
      <c r="D34" s="152">
        <f>IF('Indicator Date hidden'!D34="x","x",$D$3-'Indicator Date hidden'!D34)</f>
        <v>0</v>
      </c>
      <c r="E34" s="152">
        <f>IF('Indicator Date hidden'!E34="x","x",$E$3-'Indicator Date hidden'!E34)</f>
        <v>0</v>
      </c>
      <c r="F34" s="152">
        <f>IF('Indicator Date hidden'!F34="x","x",$F$3-'Indicator Date hidden'!F34)</f>
        <v>0</v>
      </c>
      <c r="G34" s="152">
        <f>IF('Indicator Date hidden'!G34="x","x",$G$3-'Indicator Date hidden'!G34)</f>
        <v>0</v>
      </c>
      <c r="H34" s="152">
        <f>IF('Indicator Date hidden'!H34="x","x",$H$3-'Indicator Date hidden'!H34)</f>
        <v>0</v>
      </c>
      <c r="I34" s="152">
        <f>IF('Indicator Date hidden'!I34="x","x",$I$3-'Indicator Date hidden'!I34)</f>
        <v>0</v>
      </c>
      <c r="J34" s="152">
        <f>IF('Indicator Date hidden'!J34="x","x",$J$3-'Indicator Date hidden'!J34)</f>
        <v>0</v>
      </c>
      <c r="K34" s="152">
        <f>IF('Indicator Date hidden'!K34="x","x",$K$3-'Indicator Date hidden'!K34)</f>
        <v>0</v>
      </c>
      <c r="L34" s="152">
        <f>IF('Indicator Date hidden'!L34="x","x",$L$3-'Indicator Date hidden'!L34)</f>
        <v>0</v>
      </c>
      <c r="M34" s="152">
        <f>IF('Indicator Date hidden'!M34="x","x",$M$3-'Indicator Date hidden'!M34)</f>
        <v>0</v>
      </c>
      <c r="N34" s="152">
        <f>IF('Indicator Date hidden'!N34="x","x",$N$3-'Indicator Date hidden'!N34)</f>
        <v>0</v>
      </c>
      <c r="O34" s="152">
        <f>IF('Indicator Date hidden'!O34="x","x",$O$3-'Indicator Date hidden'!O34)</f>
        <v>0</v>
      </c>
      <c r="P34" s="152" t="str">
        <f>IF('Indicator Date hidden'!P34="x","x",$P$3-'Indicator Date hidden'!P34)</f>
        <v>x</v>
      </c>
      <c r="Q34" s="152">
        <f>IF('Indicator Date hidden'!Q34="x","x",$Q$3-'Indicator Date hidden'!Q34)</f>
        <v>0</v>
      </c>
      <c r="R34" s="152">
        <f>IF('Indicator Date hidden'!R34="x","x",$R$3-'Indicator Date hidden'!R34)</f>
        <v>0</v>
      </c>
      <c r="S34" s="152">
        <f>IF('Indicator Date hidden'!S34="x","x",$S$3-'Indicator Date hidden'!S34)</f>
        <v>0</v>
      </c>
      <c r="T34" s="152">
        <f>IF('Indicator Date hidden'!T34="x","x",$T$3-'Indicator Date hidden'!T34)</f>
        <v>0</v>
      </c>
      <c r="U34" s="152">
        <f>IF('Indicator Date hidden'!U34="x","x",$U$3-'Indicator Date hidden'!U34)</f>
        <v>0</v>
      </c>
      <c r="V34" s="152">
        <f>IF('Indicator Date hidden'!V34="x","x",$V$3-'Indicator Date hidden'!V34)</f>
        <v>0</v>
      </c>
      <c r="W34" s="152">
        <f>IF('Indicator Date hidden'!W34="x","x",$W$3-'Indicator Date hidden'!W34)</f>
        <v>0</v>
      </c>
      <c r="X34" s="152">
        <f>IF('Indicator Date hidden'!X34="x","x",$X$3-'Indicator Date hidden'!X34)</f>
        <v>0</v>
      </c>
      <c r="Y34" s="152">
        <f>IF('Indicator Date hidden'!Y34="x","x",$Y$3-'Indicator Date hidden'!Y34)</f>
        <v>5</v>
      </c>
      <c r="Z34" s="152">
        <f>IF('Indicator Date hidden'!Z34="x","x",$Z$3-'Indicator Date hidden'!Z34)</f>
        <v>5</v>
      </c>
      <c r="AA34" s="152">
        <f>IF('Indicator Date hidden'!AA34="x","x",$AA$3-'Indicator Date hidden'!AA34)</f>
        <v>5</v>
      </c>
      <c r="AB34" s="152">
        <f>IF('Indicator Date hidden'!AB34="x","x",$AB$3-'Indicator Date hidden'!AB34)</f>
        <v>0</v>
      </c>
      <c r="AC34" s="152">
        <f>IF('Indicator Date hidden'!AC34="x","x",$AC$3-'Indicator Date hidden'!AC34)</f>
        <v>0</v>
      </c>
      <c r="AD34" s="152">
        <f>IF('Indicator Date hidden'!AD34="x","x",$AD$3-'Indicator Date hidden'!AD34)</f>
        <v>2</v>
      </c>
      <c r="AE34" s="152">
        <f>IF('Indicator Date hidden'!AE34="x","x",$AE$3-'Indicator Date hidden'!AE34)</f>
        <v>0</v>
      </c>
      <c r="AF34" s="152">
        <f>IF('Indicator Date hidden'!AF34="x","x",$AF$3-'Indicator Date hidden'!AF34)</f>
        <v>5</v>
      </c>
      <c r="AG34" s="250">
        <f>IF('Indicator Date hidden'!AG34="x","x",$AG$3-'Indicator Date hidden'!AG34)</f>
        <v>0</v>
      </c>
      <c r="AH34" s="152">
        <f>IF('Indicator Date hidden'!AH34="x","x",$AH$3-'Indicator Date hidden'!AH34)</f>
        <v>2</v>
      </c>
      <c r="AI34" s="152">
        <f>IF('Indicator Date hidden'!AI34="x","x",$AI$3-'Indicator Date hidden'!AI34)</f>
        <v>3</v>
      </c>
      <c r="AJ34" s="152">
        <f>IF('Indicator Date hidden'!AJ34="x","x",$AJ$3-'Indicator Date hidden'!AJ34)</f>
        <v>0</v>
      </c>
      <c r="AK34" s="152">
        <f>IF('Indicator Date hidden'!AK34="x","x",$AK$3-'Indicator Date hidden'!AK34)</f>
        <v>0</v>
      </c>
      <c r="AL34" s="152">
        <f>IF('Indicator Date hidden'!AL34="x","x",$AL$3-'Indicator Date hidden'!AL34)</f>
        <v>0</v>
      </c>
      <c r="AM34" s="152">
        <f>IF('Indicator Date hidden'!AM34="x","x",$AM$3-'Indicator Date hidden'!AM34)</f>
        <v>0</v>
      </c>
      <c r="AN34" s="152">
        <f>IF('Indicator Date hidden'!AN34="x","x",$AN$3-'Indicator Date hidden'!AN34)</f>
        <v>0</v>
      </c>
      <c r="AO34" s="152">
        <f>IF('Indicator Date hidden'!AO34="x","x",$AO$3-'Indicator Date hidden'!AO34)</f>
        <v>0</v>
      </c>
      <c r="AP34" s="152">
        <f>IF('Indicator Date hidden'!AP34="x","x",$AP$3-'Indicator Date hidden'!AP34)</f>
        <v>0</v>
      </c>
      <c r="AQ34" s="152">
        <f>IF('Indicator Date hidden'!AQ34="x","x",$AQ$3-'Indicator Date hidden'!AQ34)</f>
        <v>0</v>
      </c>
      <c r="AR34" s="152">
        <f>IF('Indicator Date hidden'!AR34="x","x",$AR$3-'Indicator Date hidden'!AR34)</f>
        <v>0</v>
      </c>
      <c r="AS34" s="152">
        <f>IF('Indicator Date hidden'!AS34="x","x",$AS$3-'Indicator Date hidden'!AS34)</f>
        <v>0</v>
      </c>
      <c r="AT34" s="152" t="str">
        <f>IF('Indicator Date hidden'!AT34="x","x",$AT$3-'Indicator Date hidden'!AT34)</f>
        <v>x</v>
      </c>
      <c r="AU34" s="152">
        <f>IF('Indicator Date hidden'!AU34="x","x",$AU$3-'Indicator Date hidden'!AU34)</f>
        <v>0</v>
      </c>
      <c r="AV34" s="152">
        <f>IF('Indicator Date hidden'!AV34="x","x",$AV$3-'Indicator Date hidden'!AV34)</f>
        <v>0</v>
      </c>
      <c r="AW34" s="152">
        <f>IF('Indicator Date hidden'!AW34="x","x",$AW$3-'Indicator Date hidden'!AW34)</f>
        <v>0</v>
      </c>
      <c r="AX34" s="152">
        <f>IF('Indicator Date hidden'!AX34="x","x",$AX$3-'Indicator Date hidden'!AX34)</f>
        <v>0</v>
      </c>
      <c r="AY34" s="152" t="str">
        <f>IF('Indicator Date hidden'!AY34="x","x",$AY$3-'Indicator Date hidden'!AY34)</f>
        <v>x</v>
      </c>
      <c r="AZ34" s="152">
        <f>IF('Indicator Date hidden'!AZ34="x","x",$AZ$3-'Indicator Date hidden'!AZ34)</f>
        <v>1</v>
      </c>
      <c r="BA34" s="152">
        <f>IF('Indicator Date hidden'!BA34="x","x",$BA$3-'Indicator Date hidden'!BA34)</f>
        <v>0</v>
      </c>
      <c r="BB34" s="152">
        <f>IF('Indicator Date hidden'!BB34="x","x",$BB$3-'Indicator Date hidden'!BB34)</f>
        <v>0</v>
      </c>
      <c r="BC34" s="152">
        <f>IF('Indicator Date hidden'!BC34="x","x",$BC$3-'Indicator Date hidden'!BC34)</f>
        <v>0</v>
      </c>
      <c r="BD34" s="152">
        <f>IF('Indicator Date hidden'!BD34="x","x",$BD$3-'Indicator Date hidden'!BD34)</f>
        <v>0</v>
      </c>
      <c r="BE34" s="152">
        <f>IF('Indicator Date hidden'!BE34="x","x",$BE$3-'Indicator Date hidden'!BE34)</f>
        <v>0</v>
      </c>
      <c r="BF34" s="152">
        <f>IF('Indicator Date hidden'!BF34="x","x",$BF$3-'Indicator Date hidden'!BF34)</f>
        <v>0</v>
      </c>
      <c r="BG34" s="152">
        <f>IF('Indicator Date hidden'!BG34="x","x",$BG$3-'Indicator Date hidden'!BG34)</f>
        <v>1</v>
      </c>
      <c r="BH34" s="152">
        <f>IF('Indicator Date hidden'!BH34="x","x",$BH$3-'Indicator Date hidden'!BH34)</f>
        <v>1</v>
      </c>
      <c r="BI34" s="152" t="str">
        <f>IF('Indicator Date hidden'!BI34="x","x",$BI$3-'Indicator Date hidden'!BI34)</f>
        <v>x</v>
      </c>
      <c r="BJ34" s="152" t="str">
        <f>IF('Indicator Date hidden'!BJ34="x","x",$BJ$3-'Indicator Date hidden'!BJ34)</f>
        <v>x</v>
      </c>
      <c r="BK34" s="152">
        <f>IF('Indicator Date hidden'!BK34="x","x",$BK$3-'Indicator Date hidden'!BK34)</f>
        <v>0</v>
      </c>
      <c r="BL34" s="152">
        <f>IF('Indicator Date hidden'!BL34="x","x",$BL$3-'Indicator Date hidden'!BL34)</f>
        <v>0</v>
      </c>
      <c r="BM34" s="152" t="str">
        <f>IF('Indicator Date hidden'!BM34="x","x",$BM$3-'Indicator Date hidden'!BM34)</f>
        <v>x</v>
      </c>
      <c r="BN34" s="152" t="str">
        <f>IF('Indicator Date hidden'!BN34="x","x",$BN$3-'Indicator Date hidden'!BN34)</f>
        <v>x</v>
      </c>
      <c r="BO34" s="152" t="str">
        <f>IF('Indicator Date hidden'!BO34="x","x",$BO$3-'Indicator Date hidden'!BO34)</f>
        <v>x</v>
      </c>
      <c r="BP34" s="152" t="str">
        <f>IF('Indicator Date hidden'!BP34="x","x",$BP$3-'Indicator Date hidden'!BP34)</f>
        <v>x</v>
      </c>
      <c r="BQ34" s="152">
        <f>IF('Indicator Date hidden'!BQ34="x","x",$BQ$3-'Indicator Date hidden'!BQ34)</f>
        <v>0</v>
      </c>
      <c r="BR34" s="152">
        <f>IF('Indicator Date hidden'!BR34="x","x",$BR$3-'Indicator Date hidden'!BR34)</f>
        <v>0</v>
      </c>
      <c r="BS34" s="152">
        <f>IF('Indicator Date hidden'!BS34="x","x",$BS$3-'Indicator Date hidden'!BS34)</f>
        <v>0</v>
      </c>
      <c r="BT34" s="152">
        <f>IF('Indicator Date hidden'!BT34="x","x",$BT$3-'Indicator Date hidden'!BT34)</f>
        <v>0</v>
      </c>
      <c r="BU34" s="152">
        <f>IF('Indicator Date hidden'!BU34="x","x",$BU$3-'Indicator Date hidden'!BU34)</f>
        <v>0</v>
      </c>
      <c r="BV34" s="152">
        <f>IF('Indicator Date hidden'!BV34="x","x",$BV$3-'Indicator Date hidden'!BV34)</f>
        <v>0</v>
      </c>
      <c r="BW34" s="152">
        <f>IF('Indicator Date hidden'!BW34="x","x",$BW$3-'Indicator Date hidden'!BW34)</f>
        <v>0</v>
      </c>
      <c r="BX34" s="152">
        <f>IF('Indicator Date hidden'!BX34="x","x",$BX$3-'Indicator Date hidden'!BX34)</f>
        <v>0</v>
      </c>
      <c r="BY34" s="152">
        <f>IF('Indicator Date hidden'!BY34="x","x",$BY$3-'Indicator Date hidden'!BY34)</f>
        <v>1</v>
      </c>
      <c r="BZ34" s="152">
        <f>IF('Indicator Date hidden'!BZ34="x","x",$BZ$3-'Indicator Date hidden'!BZ34)</f>
        <v>1</v>
      </c>
      <c r="CA34" s="152">
        <f>IF('Indicator Date hidden'!CA34="x","x",$CA$3-'Indicator Date hidden'!CA34)</f>
        <v>3</v>
      </c>
      <c r="CB34" s="152">
        <f>IF('Indicator Date hidden'!CB34="x","x",$CB$3-'Indicator Date hidden'!CB34)</f>
        <v>0</v>
      </c>
      <c r="CC34" s="152">
        <f>IF('Indicator Date hidden'!CC34="x","x",$CC$3-'Indicator Date hidden'!CC34)</f>
        <v>1</v>
      </c>
      <c r="CD34" s="152">
        <f>IF('Indicator Date hidden'!CD34="x","x",$CD$3-'Indicator Date hidden'!CD34)</f>
        <v>0</v>
      </c>
      <c r="CE34" s="152">
        <f>IF('Indicator Date hidden'!CE34="x","x",$CE$3-'Indicator Date hidden'!CE34)</f>
        <v>1</v>
      </c>
      <c r="CF34" s="152">
        <f>IF('Indicator Date hidden'!CF34="x","x",$CF$3-'Indicator Date hidden'!CF34)</f>
        <v>0</v>
      </c>
      <c r="CG34" s="152">
        <f>IF('Indicator Date hidden'!CG34="x","x",$CG$3-'Indicator Date hidden'!CG34)</f>
        <v>0</v>
      </c>
      <c r="CH34" s="153">
        <f t="shared" si="1"/>
        <v>37</v>
      </c>
      <c r="CI34" s="154">
        <f t="shared" si="2"/>
        <v>0.45121951219512196</v>
      </c>
      <c r="CJ34" s="153">
        <f t="shared" si="0"/>
        <v>15</v>
      </c>
      <c r="CK34" s="154">
        <f t="shared" si="4"/>
        <v>1.2510082254061232</v>
      </c>
      <c r="CL34" s="155">
        <f t="shared" si="3"/>
        <v>0</v>
      </c>
    </row>
    <row r="35" spans="1:90" x14ac:dyDescent="0.25">
      <c r="A35" s="3" t="str">
        <f>VLOOKUP(C35,Regiones!B$3:H$35,7,FALSE)</f>
        <v>South America</v>
      </c>
      <c r="B35" s="99" t="s">
        <v>62</v>
      </c>
      <c r="C35" s="86" t="s">
        <v>61</v>
      </c>
      <c r="D35" s="152">
        <f>IF('Indicator Date hidden'!D35="x","x",$D$3-'Indicator Date hidden'!D35)</f>
        <v>0</v>
      </c>
      <c r="E35" s="152">
        <f>IF('Indicator Date hidden'!E35="x","x",$E$3-'Indicator Date hidden'!E35)</f>
        <v>0</v>
      </c>
      <c r="F35" s="152">
        <f>IF('Indicator Date hidden'!F35="x","x",$F$3-'Indicator Date hidden'!F35)</f>
        <v>0</v>
      </c>
      <c r="G35" s="152">
        <f>IF('Indicator Date hidden'!G35="x","x",$G$3-'Indicator Date hidden'!G35)</f>
        <v>0</v>
      </c>
      <c r="H35" s="152">
        <f>IF('Indicator Date hidden'!H35="x","x",$H$3-'Indicator Date hidden'!H35)</f>
        <v>0</v>
      </c>
      <c r="I35" s="152">
        <f>IF('Indicator Date hidden'!I35="x","x",$I$3-'Indicator Date hidden'!I35)</f>
        <v>0</v>
      </c>
      <c r="J35" s="152">
        <f>IF('Indicator Date hidden'!J35="x","x",$J$3-'Indicator Date hidden'!J35)</f>
        <v>0</v>
      </c>
      <c r="K35" s="152">
        <f>IF('Indicator Date hidden'!K35="x","x",$K$3-'Indicator Date hidden'!K35)</f>
        <v>0</v>
      </c>
      <c r="L35" s="152">
        <f>IF('Indicator Date hidden'!L35="x","x",$L$3-'Indicator Date hidden'!L35)</f>
        <v>0</v>
      </c>
      <c r="M35" s="152">
        <f>IF('Indicator Date hidden'!M35="x","x",$M$3-'Indicator Date hidden'!M35)</f>
        <v>0</v>
      </c>
      <c r="N35" s="152">
        <f>IF('Indicator Date hidden'!N35="x","x",$N$3-'Indicator Date hidden'!N35)</f>
        <v>0</v>
      </c>
      <c r="O35" s="152">
        <f>IF('Indicator Date hidden'!O35="x","x",$O$3-'Indicator Date hidden'!O35)</f>
        <v>0</v>
      </c>
      <c r="P35" s="152" t="str">
        <f>IF('Indicator Date hidden'!P35="x","x",$P$3-'Indicator Date hidden'!P35)</f>
        <v>x</v>
      </c>
      <c r="Q35" s="152">
        <f>IF('Indicator Date hidden'!Q35="x","x",$Q$3-'Indicator Date hidden'!Q35)</f>
        <v>0</v>
      </c>
      <c r="R35" s="152">
        <f>IF('Indicator Date hidden'!R35="x","x",$R$3-'Indicator Date hidden'!R35)</f>
        <v>0</v>
      </c>
      <c r="S35" s="152">
        <f>IF('Indicator Date hidden'!S35="x","x",$S$3-'Indicator Date hidden'!S35)</f>
        <v>0</v>
      </c>
      <c r="T35" s="152">
        <f>IF('Indicator Date hidden'!T35="x","x",$T$3-'Indicator Date hidden'!T35)</f>
        <v>0</v>
      </c>
      <c r="U35" s="152">
        <f>IF('Indicator Date hidden'!U35="x","x",$U$3-'Indicator Date hidden'!U35)</f>
        <v>0</v>
      </c>
      <c r="V35" s="152">
        <f>IF('Indicator Date hidden'!V35="x","x",$V$3-'Indicator Date hidden'!V35)</f>
        <v>0</v>
      </c>
      <c r="W35" s="152">
        <f>IF('Indicator Date hidden'!W35="x","x",$W$3-'Indicator Date hidden'!W35)</f>
        <v>0</v>
      </c>
      <c r="X35" s="152">
        <f>IF('Indicator Date hidden'!X35="x","x",$X$3-'Indicator Date hidden'!X35)</f>
        <v>0</v>
      </c>
      <c r="Y35" s="152" t="str">
        <f>IF('Indicator Date hidden'!Y35="x","x",$Y$3-'Indicator Date hidden'!Y35)</f>
        <v>x</v>
      </c>
      <c r="Z35" s="152" t="str">
        <f>IF('Indicator Date hidden'!Z35="x","x",$Z$3-'Indicator Date hidden'!Z35)</f>
        <v>x</v>
      </c>
      <c r="AA35" s="152">
        <f>IF('Indicator Date hidden'!AA35="x","x",$AA$3-'Indicator Date hidden'!AA35)</f>
        <v>0</v>
      </c>
      <c r="AB35" s="152">
        <f>IF('Indicator Date hidden'!AB35="x","x",$AB$3-'Indicator Date hidden'!AB35)</f>
        <v>0</v>
      </c>
      <c r="AC35" s="152">
        <f>IF('Indicator Date hidden'!AC35="x","x",$AC$3-'Indicator Date hidden'!AC35)</f>
        <v>0</v>
      </c>
      <c r="AD35" s="152">
        <f>IF('Indicator Date hidden'!AD35="x","x",$AD$3-'Indicator Date hidden'!AD35)</f>
        <v>2</v>
      </c>
      <c r="AE35" s="152">
        <f>IF('Indicator Date hidden'!AE35="x","x",$AE$3-'Indicator Date hidden'!AE35)</f>
        <v>0</v>
      </c>
      <c r="AF35" s="152">
        <f>IF('Indicator Date hidden'!AF35="x","x",$AF$3-'Indicator Date hidden'!AF35)</f>
        <v>4</v>
      </c>
      <c r="AG35" s="250">
        <f>IF('Indicator Date hidden'!AG35="x","x",$AG$3-'Indicator Date hidden'!AG35)</f>
        <v>0</v>
      </c>
      <c r="AH35" s="152">
        <f>IF('Indicator Date hidden'!AH35="x","x",$AH$3-'Indicator Date hidden'!AH35)</f>
        <v>0</v>
      </c>
      <c r="AI35" s="152">
        <f>IF('Indicator Date hidden'!AI35="x","x",$AI$3-'Indicator Date hidden'!AI35)</f>
        <v>5</v>
      </c>
      <c r="AJ35" s="152">
        <f>IF('Indicator Date hidden'!AJ35="x","x",$AJ$3-'Indicator Date hidden'!AJ35)</f>
        <v>0</v>
      </c>
      <c r="AK35" s="152">
        <f>IF('Indicator Date hidden'!AK35="x","x",$AK$3-'Indicator Date hidden'!AK35)</f>
        <v>0</v>
      </c>
      <c r="AL35" s="152">
        <f>IF('Indicator Date hidden'!AL35="x","x",$AL$3-'Indicator Date hidden'!AL35)</f>
        <v>0</v>
      </c>
      <c r="AM35" s="152">
        <f>IF('Indicator Date hidden'!AM35="x","x",$AM$3-'Indicator Date hidden'!AM35)</f>
        <v>0</v>
      </c>
      <c r="AN35" s="152">
        <f>IF('Indicator Date hidden'!AN35="x","x",$AN$3-'Indicator Date hidden'!AN35)</f>
        <v>0</v>
      </c>
      <c r="AO35" s="152">
        <f>IF('Indicator Date hidden'!AO35="x","x",$AO$3-'Indicator Date hidden'!AO35)</f>
        <v>0</v>
      </c>
      <c r="AP35" s="152">
        <f>IF('Indicator Date hidden'!AP35="x","x",$AP$3-'Indicator Date hidden'!AP35)</f>
        <v>0</v>
      </c>
      <c r="AQ35" s="152">
        <f>IF('Indicator Date hidden'!AQ35="x","x",$AQ$3-'Indicator Date hidden'!AQ35)</f>
        <v>0</v>
      </c>
      <c r="AR35" s="152">
        <f>IF('Indicator Date hidden'!AR35="x","x",$AR$3-'Indicator Date hidden'!AR35)</f>
        <v>0</v>
      </c>
      <c r="AS35" s="152">
        <f>IF('Indicator Date hidden'!AS35="x","x",$AS$3-'Indicator Date hidden'!AS35)</f>
        <v>0</v>
      </c>
      <c r="AT35" s="152">
        <f>IF('Indicator Date hidden'!AT35="x","x",$AT$3-'Indicator Date hidden'!AT35)</f>
        <v>0</v>
      </c>
      <c r="AU35" s="152" t="str">
        <f>IF('Indicator Date hidden'!AU35="x","x",$AU$3-'Indicator Date hidden'!AU35)</f>
        <v>x</v>
      </c>
      <c r="AV35" s="152">
        <f>IF('Indicator Date hidden'!AV35="x","x",$AV$3-'Indicator Date hidden'!AV35)</f>
        <v>0</v>
      </c>
      <c r="AW35" s="152">
        <f>IF('Indicator Date hidden'!AW35="x","x",$AW$3-'Indicator Date hidden'!AW35)</f>
        <v>0</v>
      </c>
      <c r="AX35" s="152">
        <f>IF('Indicator Date hidden'!AX35="x","x",$AX$3-'Indicator Date hidden'!AX35)</f>
        <v>0</v>
      </c>
      <c r="AY35" s="152" t="str">
        <f>IF('Indicator Date hidden'!AY35="x","x",$AY$3-'Indicator Date hidden'!AY35)</f>
        <v>x</v>
      </c>
      <c r="AZ35" s="152">
        <f>IF('Indicator Date hidden'!AZ35="x","x",$AZ$3-'Indicator Date hidden'!AZ35)</f>
        <v>1</v>
      </c>
      <c r="BA35" s="152">
        <f>IF('Indicator Date hidden'!BA35="x","x",$BA$3-'Indicator Date hidden'!BA35)</f>
        <v>0</v>
      </c>
      <c r="BB35" s="152">
        <f>IF('Indicator Date hidden'!BB35="x","x",$BB$3-'Indicator Date hidden'!BB35)</f>
        <v>0</v>
      </c>
      <c r="BC35" s="152">
        <f>IF('Indicator Date hidden'!BC35="x","x",$BC$3-'Indicator Date hidden'!BC35)</f>
        <v>0</v>
      </c>
      <c r="BD35" s="152">
        <f>IF('Indicator Date hidden'!BD35="x","x",$BD$3-'Indicator Date hidden'!BD35)</f>
        <v>0</v>
      </c>
      <c r="BE35" s="152">
        <f>IF('Indicator Date hidden'!BE35="x","x",$BE$3-'Indicator Date hidden'!BE35)</f>
        <v>0</v>
      </c>
      <c r="BF35" s="152">
        <f>IF('Indicator Date hidden'!BF35="x","x",$BF$3-'Indicator Date hidden'!BF35)</f>
        <v>0</v>
      </c>
      <c r="BG35" s="152">
        <f>IF('Indicator Date hidden'!BG35="x","x",$BG$3-'Indicator Date hidden'!BG35)</f>
        <v>0</v>
      </c>
      <c r="BH35" s="152">
        <f>IF('Indicator Date hidden'!BH35="x","x",$BH$3-'Indicator Date hidden'!BH35)</f>
        <v>0</v>
      </c>
      <c r="BI35" s="152">
        <f>IF('Indicator Date hidden'!BI35="x","x",$BI$3-'Indicator Date hidden'!BI35)</f>
        <v>4</v>
      </c>
      <c r="BJ35" s="152">
        <f>IF('Indicator Date hidden'!BJ35="x","x",$BJ$3-'Indicator Date hidden'!BJ35)</f>
        <v>3</v>
      </c>
      <c r="BK35" s="152">
        <f>IF('Indicator Date hidden'!BK35="x","x",$BK$3-'Indicator Date hidden'!BK35)</f>
        <v>0</v>
      </c>
      <c r="BL35" s="152">
        <f>IF('Indicator Date hidden'!BL35="x","x",$BL$3-'Indicator Date hidden'!BL35)</f>
        <v>0</v>
      </c>
      <c r="BM35" s="152">
        <f>IF('Indicator Date hidden'!BM35="x","x",$BM$3-'Indicator Date hidden'!BM35)</f>
        <v>1</v>
      </c>
      <c r="BN35" s="152">
        <f>IF('Indicator Date hidden'!BN35="x","x",$BN$3-'Indicator Date hidden'!BN35)</f>
        <v>0</v>
      </c>
      <c r="BO35" s="152">
        <f>IF('Indicator Date hidden'!BO35="x","x",$BO$3-'Indicator Date hidden'!BO35)</f>
        <v>2</v>
      </c>
      <c r="BP35" s="152">
        <f>IF('Indicator Date hidden'!BP35="x","x",$BP$3-'Indicator Date hidden'!BP35)</f>
        <v>0</v>
      </c>
      <c r="BQ35" s="152">
        <f>IF('Indicator Date hidden'!BQ35="x","x",$BQ$3-'Indicator Date hidden'!BQ35)</f>
        <v>0</v>
      </c>
      <c r="BR35" s="152">
        <f>IF('Indicator Date hidden'!BR35="x","x",$BR$3-'Indicator Date hidden'!BR35)</f>
        <v>0</v>
      </c>
      <c r="BS35" s="152">
        <f>IF('Indicator Date hidden'!BS35="x","x",$BS$3-'Indicator Date hidden'!BS35)</f>
        <v>0</v>
      </c>
      <c r="BT35" s="152">
        <f>IF('Indicator Date hidden'!BT35="x","x",$BT$3-'Indicator Date hidden'!BT35)</f>
        <v>0</v>
      </c>
      <c r="BU35" s="152">
        <f>IF('Indicator Date hidden'!BU35="x","x",$BU$3-'Indicator Date hidden'!BU35)</f>
        <v>0</v>
      </c>
      <c r="BV35" s="152">
        <f>IF('Indicator Date hidden'!BV35="x","x",$BV$3-'Indicator Date hidden'!BV35)</f>
        <v>0</v>
      </c>
      <c r="BW35" s="152">
        <f>IF('Indicator Date hidden'!BW35="x","x",$BW$3-'Indicator Date hidden'!BW35)</f>
        <v>0</v>
      </c>
      <c r="BX35" s="152">
        <f>IF('Indicator Date hidden'!BX35="x","x",$BX$3-'Indicator Date hidden'!BX35)</f>
        <v>0</v>
      </c>
      <c r="BY35" s="152">
        <f>IF('Indicator Date hidden'!BY35="x","x",$BY$3-'Indicator Date hidden'!BY35)</f>
        <v>2</v>
      </c>
      <c r="BZ35" s="152" t="str">
        <f>IF('Indicator Date hidden'!BZ35="x","x",$BZ$3-'Indicator Date hidden'!BZ35)</f>
        <v>x</v>
      </c>
      <c r="CA35" s="152">
        <f>IF('Indicator Date hidden'!CA35="x","x",$CA$3-'Indicator Date hidden'!CA35)</f>
        <v>0</v>
      </c>
      <c r="CB35" s="152">
        <f>IF('Indicator Date hidden'!CB35="x","x",$CB$3-'Indicator Date hidden'!CB35)</f>
        <v>0</v>
      </c>
      <c r="CC35" s="152">
        <f>IF('Indicator Date hidden'!CC35="x","x",$CC$3-'Indicator Date hidden'!CC35)</f>
        <v>2</v>
      </c>
      <c r="CD35" s="152">
        <f>IF('Indicator Date hidden'!CD35="x","x",$CD$3-'Indicator Date hidden'!CD35)</f>
        <v>0</v>
      </c>
      <c r="CE35" s="152">
        <f>IF('Indicator Date hidden'!CE35="x","x",$CE$3-'Indicator Date hidden'!CE35)</f>
        <v>1</v>
      </c>
      <c r="CF35" s="152">
        <f>IF('Indicator Date hidden'!CF35="x","x",$CF$3-'Indicator Date hidden'!CF35)</f>
        <v>0</v>
      </c>
      <c r="CG35" s="152">
        <f>IF('Indicator Date hidden'!CG35="x","x",$CG$3-'Indicator Date hidden'!CG35)</f>
        <v>0</v>
      </c>
      <c r="CH35" s="153">
        <f t="shared" si="1"/>
        <v>27</v>
      </c>
      <c r="CI35" s="154">
        <f t="shared" si="2"/>
        <v>0.32926829268292684</v>
      </c>
      <c r="CJ35" s="153">
        <f t="shared" si="0"/>
        <v>11</v>
      </c>
      <c r="CK35" s="154">
        <f t="shared" si="4"/>
        <v>0.99609695375211249</v>
      </c>
      <c r="CL35" s="155">
        <f t="shared" si="3"/>
        <v>0</v>
      </c>
    </row>
    <row r="36" spans="1:90" x14ac:dyDescent="0.25">
      <c r="A36" s="3" t="str">
        <f>VLOOKUP(C36,Regiones!B$3:H$35,7,FALSE)</f>
        <v>South America</v>
      </c>
      <c r="B36" s="99" t="s">
        <v>197</v>
      </c>
      <c r="C36" s="86" t="s">
        <v>63</v>
      </c>
      <c r="D36" s="152">
        <f>IF('Indicator Date hidden'!D36="x","x",$D$3-'Indicator Date hidden'!D36)</f>
        <v>0</v>
      </c>
      <c r="E36" s="152">
        <f>IF('Indicator Date hidden'!E36="x","x",$E$3-'Indicator Date hidden'!E36)</f>
        <v>0</v>
      </c>
      <c r="F36" s="152">
        <f>IF('Indicator Date hidden'!F36="x","x",$F$3-'Indicator Date hidden'!F36)</f>
        <v>0</v>
      </c>
      <c r="G36" s="152">
        <f>IF('Indicator Date hidden'!G36="x","x",$G$3-'Indicator Date hidden'!G36)</f>
        <v>0</v>
      </c>
      <c r="H36" s="152">
        <f>IF('Indicator Date hidden'!H36="x","x",$H$3-'Indicator Date hidden'!H36)</f>
        <v>0</v>
      </c>
      <c r="I36" s="152">
        <f>IF('Indicator Date hidden'!I36="x","x",$I$3-'Indicator Date hidden'!I36)</f>
        <v>0</v>
      </c>
      <c r="J36" s="152">
        <f>IF('Indicator Date hidden'!J36="x","x",$J$3-'Indicator Date hidden'!J36)</f>
        <v>0</v>
      </c>
      <c r="K36" s="152">
        <f>IF('Indicator Date hidden'!K36="x","x",$K$3-'Indicator Date hidden'!K36)</f>
        <v>0</v>
      </c>
      <c r="L36" s="152">
        <f>IF('Indicator Date hidden'!L36="x","x",$L$3-'Indicator Date hidden'!L36)</f>
        <v>0</v>
      </c>
      <c r="M36" s="152">
        <f>IF('Indicator Date hidden'!M36="x","x",$M$3-'Indicator Date hidden'!M36)</f>
        <v>0</v>
      </c>
      <c r="N36" s="152">
        <f>IF('Indicator Date hidden'!N36="x","x",$N$3-'Indicator Date hidden'!N36)</f>
        <v>0</v>
      </c>
      <c r="O36" s="152">
        <f>IF('Indicator Date hidden'!O36="x","x",$O$3-'Indicator Date hidden'!O36)</f>
        <v>0</v>
      </c>
      <c r="P36" s="152">
        <f>IF('Indicator Date hidden'!P36="x","x",$P$3-'Indicator Date hidden'!P36)</f>
        <v>6</v>
      </c>
      <c r="Q36" s="152">
        <f>IF('Indicator Date hidden'!Q36="x","x",$Q$3-'Indicator Date hidden'!Q36)</f>
        <v>0</v>
      </c>
      <c r="R36" s="152">
        <f>IF('Indicator Date hidden'!R36="x","x",$R$3-'Indicator Date hidden'!R36)</f>
        <v>0</v>
      </c>
      <c r="S36" s="152">
        <f>IF('Indicator Date hidden'!S36="x","x",$S$3-'Indicator Date hidden'!S36)</f>
        <v>0</v>
      </c>
      <c r="T36" s="152">
        <f>IF('Indicator Date hidden'!T36="x","x",$T$3-'Indicator Date hidden'!T36)</f>
        <v>0</v>
      </c>
      <c r="U36" s="152">
        <f>IF('Indicator Date hidden'!U36="x","x",$U$3-'Indicator Date hidden'!U36)</f>
        <v>0</v>
      </c>
      <c r="V36" s="152">
        <f>IF('Indicator Date hidden'!V36="x","x",$V$3-'Indicator Date hidden'!V36)</f>
        <v>0</v>
      </c>
      <c r="W36" s="152">
        <f>IF('Indicator Date hidden'!W36="x","x",$W$3-'Indicator Date hidden'!W36)</f>
        <v>0</v>
      </c>
      <c r="X36" s="152">
        <f>IF('Indicator Date hidden'!X36="x","x",$X$3-'Indicator Date hidden'!X36)</f>
        <v>0</v>
      </c>
      <c r="Y36" s="152" t="str">
        <f>IF('Indicator Date hidden'!Y36="x","x",$Y$3-'Indicator Date hidden'!Y36)</f>
        <v>x</v>
      </c>
      <c r="Z36" s="152" t="str">
        <f>IF('Indicator Date hidden'!Z36="x","x",$Z$3-'Indicator Date hidden'!Z36)</f>
        <v>x</v>
      </c>
      <c r="AA36" s="152">
        <f>IF('Indicator Date hidden'!AA36="x","x",$AA$3-'Indicator Date hidden'!AA36)</f>
        <v>0</v>
      </c>
      <c r="AB36" s="152">
        <f>IF('Indicator Date hidden'!AB36="x","x",$AB$3-'Indicator Date hidden'!AB36)</f>
        <v>0</v>
      </c>
      <c r="AC36" s="152">
        <f>IF('Indicator Date hidden'!AC36="x","x",$AC$3-'Indicator Date hidden'!AC36)</f>
        <v>3</v>
      </c>
      <c r="AD36" s="152">
        <f>IF('Indicator Date hidden'!AD36="x","x",$AD$3-'Indicator Date hidden'!AD36)</f>
        <v>3</v>
      </c>
      <c r="AE36" s="152">
        <f>IF('Indicator Date hidden'!AE36="x","x",$AE$3-'Indicator Date hidden'!AE36)</f>
        <v>0</v>
      </c>
      <c r="AF36" s="152">
        <f>IF('Indicator Date hidden'!AF36="x","x",$AF$3-'Indicator Date hidden'!AF36)</f>
        <v>6</v>
      </c>
      <c r="AG36" s="250">
        <f>IF('Indicator Date hidden'!AG36="x","x",$AG$3-'Indicator Date hidden'!AG36)</f>
        <v>0</v>
      </c>
      <c r="AH36" s="152">
        <f>IF('Indicator Date hidden'!AH36="x","x",$AH$3-'Indicator Date hidden'!AH36)</f>
        <v>1</v>
      </c>
      <c r="AI36" s="152" t="str">
        <f>IF('Indicator Date hidden'!AI36="x","x",$AI$3-'Indicator Date hidden'!AI36)</f>
        <v>x</v>
      </c>
      <c r="AJ36" s="152">
        <f>IF('Indicator Date hidden'!AJ36="x","x",$AJ$3-'Indicator Date hidden'!AJ36)</f>
        <v>0</v>
      </c>
      <c r="AK36" s="152">
        <f>IF('Indicator Date hidden'!AK36="x","x",$AK$3-'Indicator Date hidden'!AK36)</f>
        <v>0</v>
      </c>
      <c r="AL36" s="152">
        <f>IF('Indicator Date hidden'!AL36="x","x",$AL$3-'Indicator Date hidden'!AL36)</f>
        <v>0</v>
      </c>
      <c r="AM36" s="152">
        <f>IF('Indicator Date hidden'!AM36="x","x",$AM$3-'Indicator Date hidden'!AM36)</f>
        <v>0</v>
      </c>
      <c r="AN36" s="152">
        <f>IF('Indicator Date hidden'!AN36="x","x",$AN$3-'Indicator Date hidden'!AN36)</f>
        <v>0</v>
      </c>
      <c r="AO36" s="152">
        <f>IF('Indicator Date hidden'!AO36="x","x",$AO$3-'Indicator Date hidden'!AO36)</f>
        <v>0</v>
      </c>
      <c r="AP36" s="152">
        <f>IF('Indicator Date hidden'!AP36="x","x",$AP$3-'Indicator Date hidden'!AP36)</f>
        <v>0</v>
      </c>
      <c r="AQ36" s="152">
        <f>IF('Indicator Date hidden'!AQ36="x","x",$AQ$3-'Indicator Date hidden'!AQ36)</f>
        <v>0</v>
      </c>
      <c r="AR36" s="152">
        <f>IF('Indicator Date hidden'!AR36="x","x",$AR$3-'Indicator Date hidden'!AR36)</f>
        <v>0</v>
      </c>
      <c r="AS36" s="152">
        <f>IF('Indicator Date hidden'!AS36="x","x",$AS$3-'Indicator Date hidden'!AS36)</f>
        <v>0</v>
      </c>
      <c r="AT36" s="152">
        <f>IF('Indicator Date hidden'!AT36="x","x",$AT$3-'Indicator Date hidden'!AT36)</f>
        <v>8</v>
      </c>
      <c r="AU36" s="152" t="str">
        <f>IF('Indicator Date hidden'!AU36="x","x",$AU$3-'Indicator Date hidden'!AU36)</f>
        <v>x</v>
      </c>
      <c r="AV36" s="152">
        <f>IF('Indicator Date hidden'!AV36="x","x",$AV$3-'Indicator Date hidden'!AV36)</f>
        <v>0</v>
      </c>
      <c r="AW36" s="152">
        <f>IF('Indicator Date hidden'!AW36="x","x",$AW$3-'Indicator Date hidden'!AW36)</f>
        <v>0</v>
      </c>
      <c r="AX36" s="152">
        <f>IF('Indicator Date hidden'!AX36="x","x",$AX$3-'Indicator Date hidden'!AX36)</f>
        <v>0</v>
      </c>
      <c r="AY36" s="152" t="str">
        <f>IF('Indicator Date hidden'!AY36="x","x",$AY$3-'Indicator Date hidden'!AY36)</f>
        <v>x</v>
      </c>
      <c r="AZ36" s="152">
        <f>IF('Indicator Date hidden'!AZ36="x","x",$AZ$3-'Indicator Date hidden'!AZ36)</f>
        <v>1</v>
      </c>
      <c r="BA36" s="152">
        <f>IF('Indicator Date hidden'!BA36="x","x",$BA$3-'Indicator Date hidden'!BA36)</f>
        <v>0</v>
      </c>
      <c r="BB36" s="152">
        <f>IF('Indicator Date hidden'!BB36="x","x",$BB$3-'Indicator Date hidden'!BB36)</f>
        <v>0</v>
      </c>
      <c r="BC36" s="152">
        <f>IF('Indicator Date hidden'!BC36="x","x",$BC$3-'Indicator Date hidden'!BC36)</f>
        <v>0</v>
      </c>
      <c r="BD36" s="152">
        <f>IF('Indicator Date hidden'!BD36="x","x",$BD$3-'Indicator Date hidden'!BD36)</f>
        <v>0</v>
      </c>
      <c r="BE36" s="152">
        <f>IF('Indicator Date hidden'!BE36="x","x",$BE$3-'Indicator Date hidden'!BE36)</f>
        <v>0</v>
      </c>
      <c r="BF36" s="152">
        <f>IF('Indicator Date hidden'!BF36="x","x",$BF$3-'Indicator Date hidden'!BF36)</f>
        <v>0</v>
      </c>
      <c r="BG36" s="152">
        <f>IF('Indicator Date hidden'!BG36="x","x",$BG$3-'Indicator Date hidden'!BG36)</f>
        <v>0</v>
      </c>
      <c r="BH36" s="152">
        <f>IF('Indicator Date hidden'!BH36="x","x",$BH$3-'Indicator Date hidden'!BH36)</f>
        <v>0</v>
      </c>
      <c r="BI36" s="152">
        <f>IF('Indicator Date hidden'!BI36="x","x",$BI$3-'Indicator Date hidden'!BI36)</f>
        <v>0</v>
      </c>
      <c r="BJ36" s="152">
        <f>IF('Indicator Date hidden'!BJ36="x","x",$BJ$3-'Indicator Date hidden'!BJ36)</f>
        <v>0</v>
      </c>
      <c r="BK36" s="152">
        <f>IF('Indicator Date hidden'!BK36="x","x",$BK$3-'Indicator Date hidden'!BK36)</f>
        <v>0</v>
      </c>
      <c r="BL36" s="152">
        <f>IF('Indicator Date hidden'!BL36="x","x",$BL$3-'Indicator Date hidden'!BL36)</f>
        <v>0</v>
      </c>
      <c r="BM36" s="152" t="str">
        <f>IF('Indicator Date hidden'!BM36="x","x",$BM$3-'Indicator Date hidden'!BM36)</f>
        <v>x</v>
      </c>
      <c r="BN36" s="152">
        <f>IF('Indicator Date hidden'!BN36="x","x",$BN$3-'Indicator Date hidden'!BN36)</f>
        <v>0</v>
      </c>
      <c r="BO36" s="152">
        <f>IF('Indicator Date hidden'!BO36="x","x",$BO$3-'Indicator Date hidden'!BO36)</f>
        <v>2</v>
      </c>
      <c r="BP36" s="152">
        <f>IF('Indicator Date hidden'!BP36="x","x",$BP$3-'Indicator Date hidden'!BP36)</f>
        <v>0</v>
      </c>
      <c r="BQ36" s="152">
        <f>IF('Indicator Date hidden'!BQ36="x","x",$BQ$3-'Indicator Date hidden'!BQ36)</f>
        <v>0</v>
      </c>
      <c r="BR36" s="152">
        <f>IF('Indicator Date hidden'!BR36="x","x",$BR$3-'Indicator Date hidden'!BR36)</f>
        <v>0</v>
      </c>
      <c r="BS36" s="152">
        <f>IF('Indicator Date hidden'!BS36="x","x",$BS$3-'Indicator Date hidden'!BS36)</f>
        <v>0</v>
      </c>
      <c r="BT36" s="152">
        <f>IF('Indicator Date hidden'!BT36="x","x",$BT$3-'Indicator Date hidden'!BT36)</f>
        <v>0</v>
      </c>
      <c r="BU36" s="152">
        <f>IF('Indicator Date hidden'!BU36="x","x",$BU$3-'Indicator Date hidden'!BU36)</f>
        <v>0</v>
      </c>
      <c r="BV36" s="152">
        <f>IF('Indicator Date hidden'!BV36="x","x",$BV$3-'Indicator Date hidden'!BV36)</f>
        <v>0</v>
      </c>
      <c r="BW36" s="152">
        <f>IF('Indicator Date hidden'!BW36="x","x",$BW$3-'Indicator Date hidden'!BW36)</f>
        <v>0</v>
      </c>
      <c r="BX36" s="152">
        <f>IF('Indicator Date hidden'!BX36="x","x",$BX$3-'Indicator Date hidden'!BX36)</f>
        <v>0</v>
      </c>
      <c r="BY36" s="152">
        <f>IF('Indicator Date hidden'!BY36="x","x",$BY$3-'Indicator Date hidden'!BY36)</f>
        <v>1</v>
      </c>
      <c r="BZ36" s="152">
        <f>IF('Indicator Date hidden'!BZ36="x","x",$BZ$3-'Indicator Date hidden'!BZ36)</f>
        <v>1</v>
      </c>
      <c r="CA36" s="152">
        <f>IF('Indicator Date hidden'!CA36="x","x",$CA$3-'Indicator Date hidden'!CA36)</f>
        <v>0</v>
      </c>
      <c r="CB36" s="152">
        <f>IF('Indicator Date hidden'!CB36="x","x",$CB$3-'Indicator Date hidden'!CB36)</f>
        <v>0</v>
      </c>
      <c r="CC36" s="152" t="str">
        <f>IF('Indicator Date hidden'!CC36="x","x",$CC$3-'Indicator Date hidden'!CC36)</f>
        <v>x</v>
      </c>
      <c r="CD36" s="152">
        <f>IF('Indicator Date hidden'!CD36="x","x",$CD$3-'Indicator Date hidden'!CD36)</f>
        <v>3</v>
      </c>
      <c r="CE36" s="152">
        <f>IF('Indicator Date hidden'!CE36="x","x",$CE$3-'Indicator Date hidden'!CE36)</f>
        <v>1</v>
      </c>
      <c r="CF36" s="152">
        <f>IF('Indicator Date hidden'!CF36="x","x",$CF$3-'Indicator Date hidden'!CF36)</f>
        <v>0</v>
      </c>
      <c r="CG36" s="152">
        <f>IF('Indicator Date hidden'!CG36="x","x",$CG$3-'Indicator Date hidden'!CG36)</f>
        <v>0</v>
      </c>
      <c r="CH36" s="153">
        <f t="shared" si="1"/>
        <v>36</v>
      </c>
      <c r="CI36" s="154">
        <f t="shared" si="2"/>
        <v>0.43902439024390244</v>
      </c>
      <c r="CJ36" s="153">
        <f t="shared" si="0"/>
        <v>12</v>
      </c>
      <c r="CK36" s="154">
        <f t="shared" si="4"/>
        <v>1.4362915210128246</v>
      </c>
      <c r="CL36" s="155">
        <f t="shared" si="3"/>
        <v>0</v>
      </c>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7"/>
  <sheetViews>
    <sheetView showGridLines="0" workbookViewId="0">
      <pane xSplit="3" ySplit="4" topLeftCell="D5" activePane="bottomRight" state="frozen"/>
      <selection activeCell="C9" sqref="C9"/>
      <selection pane="topRight" activeCell="C9" sqref="C9"/>
      <selection pane="bottomLeft" activeCell="C9" sqref="C9"/>
      <selection pane="bottomRight" activeCell="B2" sqref="B2"/>
    </sheetView>
  </sheetViews>
  <sheetFormatPr defaultColWidth="9.140625" defaultRowHeight="15" x14ac:dyDescent="0.25"/>
  <cols>
    <col min="1" max="1" width="15.140625" style="3" customWidth="1"/>
    <col min="2" max="2" width="49.42578125" style="3" bestFit="1" customWidth="1"/>
    <col min="3" max="3" width="5.5703125" style="3" bestFit="1" customWidth="1"/>
    <col min="4" max="84" width="11.42578125" style="3" customWidth="1"/>
    <col min="85" max="16384" width="9.140625" style="3"/>
  </cols>
  <sheetData>
    <row r="1" spans="1:86" x14ac:dyDescent="0.2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row>
    <row r="2" spans="1:86" ht="127.5" customHeight="1" thickBot="1" x14ac:dyDescent="0.3">
      <c r="A2" s="97" t="s">
        <v>941</v>
      </c>
      <c r="B2" s="97" t="s">
        <v>942</v>
      </c>
      <c r="C2" s="227" t="s">
        <v>64</v>
      </c>
      <c r="D2" s="105" t="s">
        <v>993</v>
      </c>
      <c r="E2" s="105" t="s">
        <v>994</v>
      </c>
      <c r="F2" s="105" t="s">
        <v>1072</v>
      </c>
      <c r="G2" s="105" t="s">
        <v>971</v>
      </c>
      <c r="H2" s="105" t="s">
        <v>972</v>
      </c>
      <c r="I2" s="105" t="s">
        <v>973</v>
      </c>
      <c r="J2" s="105" t="s">
        <v>1073</v>
      </c>
      <c r="K2" s="105" t="s">
        <v>1074</v>
      </c>
      <c r="L2" s="105" t="s">
        <v>991</v>
      </c>
      <c r="M2" s="105" t="s">
        <v>757</v>
      </c>
      <c r="N2" s="105" t="s">
        <v>1075</v>
      </c>
      <c r="O2" s="105" t="s">
        <v>1076</v>
      </c>
      <c r="P2" s="105" t="s">
        <v>765</v>
      </c>
      <c r="Q2" s="105" t="s">
        <v>1077</v>
      </c>
      <c r="R2" s="105" t="s">
        <v>1078</v>
      </c>
      <c r="S2" s="105" t="s">
        <v>1079</v>
      </c>
      <c r="T2" s="105" t="s">
        <v>1080</v>
      </c>
      <c r="U2" s="105" t="s">
        <v>773</v>
      </c>
      <c r="V2" s="105" t="s">
        <v>1016</v>
      </c>
      <c r="W2" s="105" t="s">
        <v>1019</v>
      </c>
      <c r="X2" s="105" t="s">
        <v>583</v>
      </c>
      <c r="Y2" s="105" t="s">
        <v>794</v>
      </c>
      <c r="Z2" s="105" t="s">
        <v>1081</v>
      </c>
      <c r="AA2" s="105" t="s">
        <v>1082</v>
      </c>
      <c r="AB2" s="105" t="s">
        <v>816</v>
      </c>
      <c r="AC2" s="105" t="s">
        <v>821</v>
      </c>
      <c r="AD2" s="105" t="s">
        <v>826</v>
      </c>
      <c r="AE2" s="105" t="s">
        <v>1083</v>
      </c>
      <c r="AF2" s="105" t="s">
        <v>1033</v>
      </c>
      <c r="AG2" s="105"/>
      <c r="AH2" s="105" t="s">
        <v>843</v>
      </c>
      <c r="AI2" s="105" t="s">
        <v>716</v>
      </c>
      <c r="AJ2" s="105" t="s">
        <v>1084</v>
      </c>
      <c r="AK2" s="105" t="s">
        <v>899</v>
      </c>
      <c r="AL2" s="105" t="s">
        <v>1031</v>
      </c>
      <c r="AM2" s="105" t="s">
        <v>1030</v>
      </c>
      <c r="AN2" s="105" t="s">
        <v>1085</v>
      </c>
      <c r="AO2" s="105" t="s">
        <v>1086</v>
      </c>
      <c r="AP2" s="105" t="s">
        <v>1061</v>
      </c>
      <c r="AQ2" s="105" t="s">
        <v>1062</v>
      </c>
      <c r="AR2" s="105" t="s">
        <v>721</v>
      </c>
      <c r="AS2" s="105" t="s">
        <v>593</v>
      </c>
      <c r="AT2" s="105" t="s">
        <v>1087</v>
      </c>
      <c r="AU2" s="105" t="s">
        <v>1024</v>
      </c>
      <c r="AV2" s="105" t="s">
        <v>1088</v>
      </c>
      <c r="AW2" s="105" t="s">
        <v>1088</v>
      </c>
      <c r="AX2" s="105" t="s">
        <v>1088</v>
      </c>
      <c r="AY2" s="105" t="s">
        <v>1089</v>
      </c>
      <c r="AZ2" s="105" t="s">
        <v>602</v>
      </c>
      <c r="BA2" s="105" t="s">
        <v>1090</v>
      </c>
      <c r="BB2" s="105" t="s">
        <v>1034</v>
      </c>
      <c r="BC2" s="105" t="s">
        <v>1035</v>
      </c>
      <c r="BD2" s="105" t="s">
        <v>1091</v>
      </c>
      <c r="BE2" s="105" t="s">
        <v>648</v>
      </c>
      <c r="BF2" s="105" t="s">
        <v>1039</v>
      </c>
      <c r="BG2" s="105" t="s">
        <v>654</v>
      </c>
      <c r="BH2" s="105" t="s">
        <v>658</v>
      </c>
      <c r="BI2" s="105" t="s">
        <v>1092</v>
      </c>
      <c r="BJ2" s="105" t="s">
        <v>860</v>
      </c>
      <c r="BK2" s="105" t="s">
        <v>1046</v>
      </c>
      <c r="BL2" s="105" t="s">
        <v>1045</v>
      </c>
      <c r="BM2" s="105" t="s">
        <v>1093</v>
      </c>
      <c r="BN2" s="105" t="s">
        <v>874</v>
      </c>
      <c r="BO2" s="105" t="s">
        <v>1047</v>
      </c>
      <c r="BP2" s="105" t="s">
        <v>885</v>
      </c>
      <c r="BQ2" s="105" t="s">
        <v>1051</v>
      </c>
      <c r="BR2" s="105" t="s">
        <v>1094</v>
      </c>
      <c r="BS2" s="105" t="s">
        <v>1052</v>
      </c>
      <c r="BT2" s="105" t="s">
        <v>1095</v>
      </c>
      <c r="BU2" s="105" t="s">
        <v>694</v>
      </c>
      <c r="BV2" s="105" t="s">
        <v>699</v>
      </c>
      <c r="BW2" s="105" t="s">
        <v>1096</v>
      </c>
      <c r="BX2" s="105" t="s">
        <v>1055</v>
      </c>
      <c r="BY2" s="105" t="s">
        <v>915</v>
      </c>
      <c r="BZ2" s="105" t="s">
        <v>1065</v>
      </c>
      <c r="CA2" s="105" t="s">
        <v>925</v>
      </c>
      <c r="CB2" s="105" t="s">
        <v>930</v>
      </c>
      <c r="CC2" s="105" t="s">
        <v>1068</v>
      </c>
      <c r="CD2" s="105" t="s">
        <v>1097</v>
      </c>
      <c r="CE2" s="105" t="s">
        <v>731</v>
      </c>
      <c r="CF2" s="105" t="s">
        <v>1098</v>
      </c>
      <c r="CG2" s="105" t="s">
        <v>1099</v>
      </c>
    </row>
    <row r="3" spans="1:86" ht="15.75" thickTop="1" x14ac:dyDescent="0.25">
      <c r="B3" s="100" t="s">
        <v>1173</v>
      </c>
      <c r="C3" s="86"/>
      <c r="D3" s="118">
        <v>2014</v>
      </c>
      <c r="E3" s="118">
        <v>2014</v>
      </c>
      <c r="F3" s="118">
        <v>2014</v>
      </c>
      <c r="G3" s="118">
        <v>2014</v>
      </c>
      <c r="H3" s="118">
        <v>2014</v>
      </c>
      <c r="I3" s="118">
        <v>2014</v>
      </c>
      <c r="J3" s="118">
        <v>2014</v>
      </c>
      <c r="K3" s="118" t="s">
        <v>415</v>
      </c>
      <c r="L3" s="118" t="s">
        <v>415</v>
      </c>
      <c r="M3" s="118" t="s">
        <v>270</v>
      </c>
      <c r="N3" s="118">
        <v>2011</v>
      </c>
      <c r="O3" s="118">
        <v>2011</v>
      </c>
      <c r="P3" s="118" t="s">
        <v>219</v>
      </c>
      <c r="Q3" s="118">
        <v>2017</v>
      </c>
      <c r="R3" s="118">
        <v>2017</v>
      </c>
      <c r="S3" s="118">
        <v>2016</v>
      </c>
      <c r="T3" s="118">
        <v>2016</v>
      </c>
      <c r="U3" s="118" t="s">
        <v>419</v>
      </c>
      <c r="V3" s="118" t="s">
        <v>419</v>
      </c>
      <c r="W3" s="118">
        <v>2016</v>
      </c>
      <c r="X3" s="118">
        <v>2015</v>
      </c>
      <c r="Y3" s="118" t="s">
        <v>282</v>
      </c>
      <c r="Z3" s="118" t="s">
        <v>282</v>
      </c>
      <c r="AA3" s="118" t="s">
        <v>294</v>
      </c>
      <c r="AB3" s="118">
        <v>2016</v>
      </c>
      <c r="AC3" s="118" t="s">
        <v>420</v>
      </c>
      <c r="AD3" s="118" t="s">
        <v>421</v>
      </c>
      <c r="AE3" s="118">
        <v>2015</v>
      </c>
      <c r="AF3" s="118" t="s">
        <v>294</v>
      </c>
      <c r="AG3" s="118">
        <v>2016</v>
      </c>
      <c r="AH3" s="118" t="s">
        <v>293</v>
      </c>
      <c r="AI3" s="118" t="s">
        <v>416</v>
      </c>
      <c r="AJ3" s="118">
        <v>2016</v>
      </c>
      <c r="AK3" s="118">
        <v>2016</v>
      </c>
      <c r="AL3" s="118">
        <v>2015</v>
      </c>
      <c r="AM3" s="118">
        <v>2015</v>
      </c>
      <c r="AN3" s="118">
        <v>2016</v>
      </c>
      <c r="AO3" s="118">
        <v>2014</v>
      </c>
      <c r="AP3" s="118">
        <v>2014</v>
      </c>
      <c r="AQ3" s="118">
        <v>2014</v>
      </c>
      <c r="AR3" s="118">
        <v>2015</v>
      </c>
      <c r="AS3" s="118">
        <v>2015</v>
      </c>
      <c r="AT3" s="118" t="s">
        <v>417</v>
      </c>
      <c r="AU3" s="118">
        <v>2014</v>
      </c>
      <c r="AV3" s="118">
        <v>2015</v>
      </c>
      <c r="AW3" s="118">
        <v>2016</v>
      </c>
      <c r="AX3" s="118">
        <v>2017</v>
      </c>
      <c r="AY3" s="118">
        <v>2017</v>
      </c>
      <c r="AZ3" s="118">
        <v>2017</v>
      </c>
      <c r="BA3" s="118">
        <v>2016</v>
      </c>
      <c r="BB3" s="118">
        <v>2015</v>
      </c>
      <c r="BC3" s="118">
        <v>2016</v>
      </c>
      <c r="BD3" s="118" t="s">
        <v>216</v>
      </c>
      <c r="BE3" s="118" t="s">
        <v>216</v>
      </c>
      <c r="BF3" s="118">
        <v>2016</v>
      </c>
      <c r="BG3" s="118" t="s">
        <v>263</v>
      </c>
      <c r="BH3" s="118" t="s">
        <v>264</v>
      </c>
      <c r="BI3" s="118" t="s">
        <v>230</v>
      </c>
      <c r="BJ3" s="118" t="s">
        <v>292</v>
      </c>
      <c r="BK3" s="118">
        <v>2015</v>
      </c>
      <c r="BL3" s="118">
        <v>2016</v>
      </c>
      <c r="BM3" s="118" t="s">
        <v>296</v>
      </c>
      <c r="BN3" s="118">
        <v>2015</v>
      </c>
      <c r="BO3" s="118" t="s">
        <v>326</v>
      </c>
      <c r="BP3" s="118">
        <v>2017</v>
      </c>
      <c r="BQ3" s="118">
        <v>2014</v>
      </c>
      <c r="BR3" s="118">
        <v>2015</v>
      </c>
      <c r="BS3" s="118">
        <v>2015</v>
      </c>
      <c r="BT3" s="118">
        <v>2014</v>
      </c>
      <c r="BU3" s="118">
        <v>2015</v>
      </c>
      <c r="BV3" s="118">
        <v>2015</v>
      </c>
      <c r="BW3" s="118">
        <v>2013</v>
      </c>
      <c r="BX3" s="118">
        <v>2013</v>
      </c>
      <c r="BY3" s="118" t="s">
        <v>422</v>
      </c>
      <c r="BZ3" s="118" t="s">
        <v>419</v>
      </c>
      <c r="CA3" s="118" t="s">
        <v>423</v>
      </c>
      <c r="CB3" s="118">
        <v>2015</v>
      </c>
      <c r="CC3" s="118" t="s">
        <v>424</v>
      </c>
      <c r="CD3" s="118">
        <v>2016</v>
      </c>
      <c r="CE3" s="118">
        <v>2016</v>
      </c>
      <c r="CF3" s="118">
        <v>2014</v>
      </c>
      <c r="CG3" s="118">
        <v>2014</v>
      </c>
    </row>
    <row r="4" spans="1:86" ht="14.25" customHeight="1" x14ac:dyDescent="0.25">
      <c r="B4" s="101" t="s">
        <v>1117</v>
      </c>
      <c r="D4" s="118" t="s">
        <v>1118</v>
      </c>
      <c r="E4" s="118" t="s">
        <v>1118</v>
      </c>
      <c r="F4" s="118" t="s">
        <v>1118</v>
      </c>
      <c r="G4" s="118" t="s">
        <v>1118</v>
      </c>
      <c r="H4" s="118" t="s">
        <v>1118</v>
      </c>
      <c r="I4" s="118" t="s">
        <v>1118</v>
      </c>
      <c r="J4" s="118" t="s">
        <v>1118</v>
      </c>
      <c r="K4" s="118" t="s">
        <v>1118</v>
      </c>
      <c r="L4" s="118" t="s">
        <v>1118</v>
      </c>
      <c r="M4" s="118" t="s">
        <v>1118</v>
      </c>
      <c r="N4" s="118" t="s">
        <v>1118</v>
      </c>
      <c r="O4" s="118" t="s">
        <v>1118</v>
      </c>
      <c r="P4" s="118" t="s">
        <v>1118</v>
      </c>
      <c r="Q4" s="118" t="s">
        <v>1118</v>
      </c>
      <c r="R4" s="118" t="s">
        <v>1118</v>
      </c>
      <c r="S4" s="118" t="s">
        <v>1118</v>
      </c>
      <c r="T4" s="118" t="s">
        <v>1118</v>
      </c>
      <c r="U4" s="118" t="s">
        <v>1118</v>
      </c>
      <c r="V4" s="118" t="s">
        <v>1118</v>
      </c>
      <c r="W4" s="118" t="s">
        <v>1118</v>
      </c>
      <c r="X4" s="118" t="s">
        <v>1118</v>
      </c>
      <c r="Y4" s="118" t="s">
        <v>1118</v>
      </c>
      <c r="Z4" s="118" t="s">
        <v>1118</v>
      </c>
      <c r="AA4" s="118" t="s">
        <v>1118</v>
      </c>
      <c r="AB4" s="118" t="s">
        <v>1118</v>
      </c>
      <c r="AC4" s="118" t="s">
        <v>1118</v>
      </c>
      <c r="AD4" s="118" t="s">
        <v>1118</v>
      </c>
      <c r="AE4" s="118" t="s">
        <v>1118</v>
      </c>
      <c r="AF4" s="118" t="s">
        <v>1118</v>
      </c>
      <c r="AG4" s="118" t="s">
        <v>1118</v>
      </c>
      <c r="AH4" s="118" t="s">
        <v>1118</v>
      </c>
      <c r="AI4" s="118" t="s">
        <v>1118</v>
      </c>
      <c r="AJ4" s="118" t="s">
        <v>1118</v>
      </c>
      <c r="AK4" s="118" t="s">
        <v>1118</v>
      </c>
      <c r="AL4" s="118" t="s">
        <v>1118</v>
      </c>
      <c r="AM4" s="118" t="s">
        <v>1118</v>
      </c>
      <c r="AN4" s="118" t="s">
        <v>1118</v>
      </c>
      <c r="AO4" s="118" t="s">
        <v>1118</v>
      </c>
      <c r="AP4" s="118" t="s">
        <v>1118</v>
      </c>
      <c r="AQ4" s="118" t="s">
        <v>1118</v>
      </c>
      <c r="AR4" s="118" t="s">
        <v>1118</v>
      </c>
      <c r="AS4" s="118" t="s">
        <v>1118</v>
      </c>
      <c r="AT4" s="118" t="s">
        <v>1118</v>
      </c>
      <c r="AU4" s="118" t="s">
        <v>1118</v>
      </c>
      <c r="AV4" s="118" t="s">
        <v>1118</v>
      </c>
      <c r="AW4" s="118" t="s">
        <v>1118</v>
      </c>
      <c r="AX4" s="118" t="s">
        <v>1118</v>
      </c>
      <c r="AY4" s="118" t="s">
        <v>1118</v>
      </c>
      <c r="AZ4" s="118" t="s">
        <v>1118</v>
      </c>
      <c r="BA4" s="118" t="s">
        <v>1118</v>
      </c>
      <c r="BB4" s="118" t="s">
        <v>1118</v>
      </c>
      <c r="BC4" s="118" t="s">
        <v>1118</v>
      </c>
      <c r="BD4" s="118" t="s">
        <v>1118</v>
      </c>
      <c r="BE4" s="118" t="s">
        <v>1118</v>
      </c>
      <c r="BF4" s="118" t="s">
        <v>1118</v>
      </c>
      <c r="BG4" s="118" t="s">
        <v>1118</v>
      </c>
      <c r="BH4" s="118" t="s">
        <v>1118</v>
      </c>
      <c r="BI4" s="118" t="s">
        <v>1118</v>
      </c>
      <c r="BJ4" s="118" t="s">
        <v>1118</v>
      </c>
      <c r="BK4" s="118" t="s">
        <v>1118</v>
      </c>
      <c r="BL4" s="118" t="s">
        <v>1118</v>
      </c>
      <c r="BM4" s="118" t="s">
        <v>1118</v>
      </c>
      <c r="BN4" s="118" t="s">
        <v>1118</v>
      </c>
      <c r="BO4" s="118" t="s">
        <v>1118</v>
      </c>
      <c r="BP4" s="118" t="s">
        <v>1118</v>
      </c>
      <c r="BQ4" s="118" t="s">
        <v>1118</v>
      </c>
      <c r="BR4" s="118" t="s">
        <v>1118</v>
      </c>
      <c r="BS4" s="118" t="s">
        <v>1118</v>
      </c>
      <c r="BT4" s="118" t="s">
        <v>1118</v>
      </c>
      <c r="BU4" s="118" t="s">
        <v>1118</v>
      </c>
      <c r="BV4" s="118" t="s">
        <v>1118</v>
      </c>
      <c r="BW4" s="118" t="s">
        <v>1118</v>
      </c>
      <c r="BX4" s="118" t="s">
        <v>1118</v>
      </c>
      <c r="BY4" s="118" t="s">
        <v>1118</v>
      </c>
      <c r="BZ4" s="118" t="s">
        <v>1118</v>
      </c>
      <c r="CA4" s="118" t="s">
        <v>1118</v>
      </c>
      <c r="CB4" s="118" t="s">
        <v>1118</v>
      </c>
      <c r="CC4" s="118" t="s">
        <v>1118</v>
      </c>
      <c r="CD4" s="118" t="s">
        <v>1118</v>
      </c>
      <c r="CE4" s="118" t="s">
        <v>1118</v>
      </c>
      <c r="CF4" s="118" t="s">
        <v>1118</v>
      </c>
      <c r="CG4" s="118" t="s">
        <v>1118</v>
      </c>
    </row>
    <row r="5" spans="1:86" x14ac:dyDescent="0.25">
      <c r="A5" s="3" t="str">
        <f>VLOOKUP(C5,Regiones!B$3:H$35,7,FALSE)</f>
        <v>Caribbean</v>
      </c>
      <c r="B5" s="99" t="s">
        <v>1</v>
      </c>
      <c r="C5" s="86" t="s">
        <v>0</v>
      </c>
      <c r="D5" s="122"/>
      <c r="E5" s="122"/>
      <c r="F5" s="122"/>
      <c r="G5" s="122"/>
      <c r="H5" s="122"/>
      <c r="I5" s="122"/>
      <c r="J5" s="122"/>
      <c r="K5" s="122"/>
      <c r="L5" s="122"/>
      <c r="M5" s="122"/>
      <c r="N5" s="122"/>
      <c r="O5" s="122"/>
      <c r="P5" s="122"/>
      <c r="Q5" s="122"/>
      <c r="R5" s="122"/>
      <c r="S5" s="122"/>
      <c r="T5" s="122"/>
      <c r="U5" s="122"/>
      <c r="V5" s="122"/>
      <c r="W5" s="122"/>
      <c r="X5" s="124" t="str">
        <f>IF(ISNUMBER('Indicador Datos'!X5),"","Imputed using GDP p.c.")</f>
        <v/>
      </c>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t="s">
        <v>254</v>
      </c>
      <c r="BE5" s="122" t="s">
        <v>254</v>
      </c>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83"/>
    </row>
    <row r="6" spans="1:86" x14ac:dyDescent="0.25">
      <c r="A6" s="3" t="str">
        <f>VLOOKUP(C6,Regiones!B$3:H$35,7,FALSE)</f>
        <v>Caribbean</v>
      </c>
      <c r="B6" s="99" t="s">
        <v>5</v>
      </c>
      <c r="C6" s="86" t="s">
        <v>4</v>
      </c>
      <c r="D6" s="122"/>
      <c r="E6" s="122"/>
      <c r="F6" s="122"/>
      <c r="G6" s="122"/>
      <c r="H6" s="122"/>
      <c r="I6" s="122"/>
      <c r="J6" s="122"/>
      <c r="K6" s="122"/>
      <c r="L6" s="122"/>
      <c r="M6" s="122"/>
      <c r="N6" s="122"/>
      <c r="O6" s="122"/>
      <c r="P6" s="122"/>
      <c r="Q6" s="122"/>
      <c r="R6" s="122"/>
      <c r="S6" s="122"/>
      <c r="T6" s="122"/>
      <c r="U6" s="122"/>
      <c r="V6" s="122"/>
      <c r="W6" s="122"/>
      <c r="X6" s="124" t="str">
        <f>IF(ISNUMBER('Indicador Datos'!X6),"","Imputed using GDP p.c.")</f>
        <v/>
      </c>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t="s">
        <v>253</v>
      </c>
      <c r="BE6" s="122" t="s">
        <v>253</v>
      </c>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83"/>
    </row>
    <row r="7" spans="1:86" x14ac:dyDescent="0.25">
      <c r="A7" s="3" t="str">
        <f>VLOOKUP(C7,Regiones!B$3:H$35,7,FALSE)</f>
        <v>Caribbean</v>
      </c>
      <c r="B7" s="99" t="s">
        <v>7</v>
      </c>
      <c r="C7" s="86" t="s">
        <v>6</v>
      </c>
      <c r="D7" s="122"/>
      <c r="E7" s="122"/>
      <c r="F7" s="122"/>
      <c r="G7" s="122"/>
      <c r="H7" s="122"/>
      <c r="I7" s="122"/>
      <c r="J7" s="122"/>
      <c r="K7" s="122"/>
      <c r="L7" s="122"/>
      <c r="M7" s="122"/>
      <c r="N7" s="122"/>
      <c r="O7" s="122"/>
      <c r="P7" s="122"/>
      <c r="Q7" s="122"/>
      <c r="R7" s="122"/>
      <c r="S7" s="122"/>
      <c r="T7" s="122"/>
      <c r="U7" s="122"/>
      <c r="V7" s="122"/>
      <c r="W7" s="122"/>
      <c r="X7" s="124" t="str">
        <f>IF(ISNUMBER('Indicador Datos'!X7),"","Imputed using GDP p.c.")</f>
        <v/>
      </c>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83"/>
    </row>
    <row r="8" spans="1:86" x14ac:dyDescent="0.25">
      <c r="A8" s="3" t="str">
        <f>VLOOKUP(C8,Regiones!B$3:H$35,7,FALSE)</f>
        <v>Caribbean</v>
      </c>
      <c r="B8" s="99" t="s">
        <v>20</v>
      </c>
      <c r="C8" s="86" t="s">
        <v>19</v>
      </c>
      <c r="D8" s="122"/>
      <c r="E8" s="122"/>
      <c r="F8" s="122"/>
      <c r="G8" s="122"/>
      <c r="H8" s="122"/>
      <c r="I8" s="122"/>
      <c r="J8" s="122"/>
      <c r="K8" s="122"/>
      <c r="L8" s="122"/>
      <c r="M8" s="122"/>
      <c r="N8" s="122"/>
      <c r="O8" s="122"/>
      <c r="P8" s="122"/>
      <c r="Q8" s="122"/>
      <c r="R8" s="122"/>
      <c r="S8" s="122"/>
      <c r="T8" s="122"/>
      <c r="U8" s="122"/>
      <c r="V8" s="122"/>
      <c r="W8" s="122"/>
      <c r="X8" s="124" t="str">
        <f>IF(ISNUMBER('Indicador Datos'!X8),"","Imputed using GDP p.c.")</f>
        <v/>
      </c>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83"/>
    </row>
    <row r="9" spans="1:86" x14ac:dyDescent="0.25">
      <c r="A9" s="3" t="str">
        <f>VLOOKUP(C9,Regiones!B$3:H$35,7,FALSE)</f>
        <v>Caribbean</v>
      </c>
      <c r="B9" s="99" t="s">
        <v>22</v>
      </c>
      <c r="C9" s="86" t="s">
        <v>21</v>
      </c>
      <c r="D9" s="122"/>
      <c r="E9" s="122"/>
      <c r="F9" s="122"/>
      <c r="G9" s="122"/>
      <c r="H9" s="122"/>
      <c r="I9" s="122"/>
      <c r="J9" s="122"/>
      <c r="K9" s="122"/>
      <c r="L9" s="122"/>
      <c r="M9" s="122"/>
      <c r="N9" s="122"/>
      <c r="O9" s="122"/>
      <c r="P9" s="122"/>
      <c r="Q9" s="122"/>
      <c r="R9" s="122"/>
      <c r="S9" s="122"/>
      <c r="T9" s="122"/>
      <c r="U9" s="122"/>
      <c r="V9" s="122"/>
      <c r="W9" s="122"/>
      <c r="X9" s="124" t="str">
        <f>IF(ISNUMBER('Indicador Datos'!X9),"","Imputed using GDP p.c.")</f>
        <v/>
      </c>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t="s">
        <v>254</v>
      </c>
      <c r="BE9" s="122" t="s">
        <v>254</v>
      </c>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83"/>
    </row>
    <row r="10" spans="1:86" x14ac:dyDescent="0.25">
      <c r="A10" s="3" t="str">
        <f>VLOOKUP(C10,Regiones!B$3:H$35,7,FALSE)</f>
        <v>Caribbean</v>
      </c>
      <c r="B10" s="99" t="s">
        <v>24</v>
      </c>
      <c r="C10" s="86" t="s">
        <v>23</v>
      </c>
      <c r="D10" s="122"/>
      <c r="E10" s="122"/>
      <c r="F10" s="122"/>
      <c r="G10" s="122"/>
      <c r="H10" s="122"/>
      <c r="I10" s="122"/>
      <c r="J10" s="122"/>
      <c r="K10" s="122"/>
      <c r="L10" s="122"/>
      <c r="M10" s="122"/>
      <c r="N10" s="122"/>
      <c r="O10" s="122"/>
      <c r="P10" s="122"/>
      <c r="Q10" s="122"/>
      <c r="R10" s="122"/>
      <c r="S10" s="122"/>
      <c r="T10" s="122"/>
      <c r="U10" s="122"/>
      <c r="V10" s="122"/>
      <c r="W10" s="122"/>
      <c r="X10" s="124" t="str">
        <f>IF(ISNUMBER('Indicador Datos'!X10),"","Imputed using GDP p.c.")</f>
        <v/>
      </c>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83"/>
    </row>
    <row r="11" spans="1:86" x14ac:dyDescent="0.25">
      <c r="A11" s="3" t="str">
        <f>VLOOKUP(C11,Regiones!B$3:H$35,7,FALSE)</f>
        <v>Caribbean</v>
      </c>
      <c r="B11" s="99" t="s">
        <v>30</v>
      </c>
      <c r="C11" s="86" t="s">
        <v>29</v>
      </c>
      <c r="D11" s="122"/>
      <c r="E11" s="122"/>
      <c r="F11" s="122"/>
      <c r="G11" s="122"/>
      <c r="H11" s="122"/>
      <c r="I11" s="122"/>
      <c r="J11" s="122"/>
      <c r="K11" s="122"/>
      <c r="L11" s="122"/>
      <c r="M11" s="122"/>
      <c r="N11" s="122"/>
      <c r="O11" s="122"/>
      <c r="P11" s="122"/>
      <c r="Q11" s="122"/>
      <c r="R11" s="122"/>
      <c r="S11" s="122"/>
      <c r="T11" s="122"/>
      <c r="U11" s="122"/>
      <c r="V11" s="122"/>
      <c r="W11" s="122"/>
      <c r="X11" s="124" t="str">
        <f>IF(ISNUMBER('Indicador Datos'!X11),"","Imputed using GDP p.c.")</f>
        <v/>
      </c>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t="s">
        <v>254</v>
      </c>
      <c r="BE11" s="122" t="s">
        <v>254</v>
      </c>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83"/>
    </row>
    <row r="12" spans="1:86" x14ac:dyDescent="0.25">
      <c r="A12" s="3" t="str">
        <f>VLOOKUP(C12,Regiones!B$3:H$35,7,FALSE)</f>
        <v>Caribbean</v>
      </c>
      <c r="B12" s="99" t="s">
        <v>36</v>
      </c>
      <c r="C12" s="86" t="s">
        <v>35</v>
      </c>
      <c r="D12" s="122"/>
      <c r="E12" s="122"/>
      <c r="F12" s="122"/>
      <c r="G12" s="122"/>
      <c r="H12" s="122"/>
      <c r="I12" s="122"/>
      <c r="J12" s="122"/>
      <c r="K12" s="122"/>
      <c r="L12" s="122"/>
      <c r="M12" s="122"/>
      <c r="N12" s="122"/>
      <c r="O12" s="122"/>
      <c r="P12" s="122"/>
      <c r="Q12" s="122"/>
      <c r="R12" s="122"/>
      <c r="S12" s="122"/>
      <c r="T12" s="122"/>
      <c r="U12" s="122"/>
      <c r="V12" s="122"/>
      <c r="W12" s="122"/>
      <c r="X12" s="124" t="str">
        <f>IF(ISNUMBER('Indicador Datos'!X12),"","Imputed using GDP p.c.")</f>
        <v/>
      </c>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83"/>
    </row>
    <row r="13" spans="1:86" x14ac:dyDescent="0.25">
      <c r="A13" s="3" t="str">
        <f>VLOOKUP(C13,Regiones!B$3:H$35,7,FALSE)</f>
        <v>Caribbean</v>
      </c>
      <c r="B13" s="99" t="s">
        <v>40</v>
      </c>
      <c r="C13" s="86" t="s">
        <v>39</v>
      </c>
      <c r="D13" s="122"/>
      <c r="E13" s="122"/>
      <c r="F13" s="122"/>
      <c r="G13" s="122"/>
      <c r="H13" s="122"/>
      <c r="I13" s="122"/>
      <c r="J13" s="122"/>
      <c r="K13" s="122"/>
      <c r="L13" s="122"/>
      <c r="M13" s="122"/>
      <c r="N13" s="122"/>
      <c r="O13" s="122"/>
      <c r="P13" s="122"/>
      <c r="Q13" s="122"/>
      <c r="R13" s="122"/>
      <c r="S13" s="122"/>
      <c r="T13" s="122"/>
      <c r="U13" s="122"/>
      <c r="V13" s="122"/>
      <c r="W13" s="122"/>
      <c r="X13" s="124" t="str">
        <f>IF(ISNUMBER('Indicador Datos'!X13),"","Imputed using GDP p.c.")</f>
        <v/>
      </c>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83"/>
    </row>
    <row r="14" spans="1:86" x14ac:dyDescent="0.25">
      <c r="A14" s="3" t="str">
        <f>VLOOKUP(C14,Regiones!B$3:H$35,7,FALSE)</f>
        <v>Caribbean</v>
      </c>
      <c r="B14" s="99" t="s">
        <v>52</v>
      </c>
      <c r="C14" s="86" t="s">
        <v>51</v>
      </c>
      <c r="D14" s="122"/>
      <c r="E14" s="122"/>
      <c r="F14" s="122"/>
      <c r="G14" s="122"/>
      <c r="H14" s="122"/>
      <c r="I14" s="122"/>
      <c r="J14" s="122"/>
      <c r="K14" s="122"/>
      <c r="L14" s="122"/>
      <c r="M14" s="122"/>
      <c r="N14" s="122"/>
      <c r="O14" s="122"/>
      <c r="P14" s="122"/>
      <c r="Q14" s="122"/>
      <c r="R14" s="122"/>
      <c r="S14" s="122"/>
      <c r="T14" s="122"/>
      <c r="U14" s="122"/>
      <c r="V14" s="122"/>
      <c r="W14" s="122"/>
      <c r="X14" s="124" t="str">
        <f>IF(ISNUMBER('Indicador Datos'!X14),"","Imputed using GDP p.c.")</f>
        <v/>
      </c>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t="s">
        <v>254</v>
      </c>
      <c r="BE14" s="122" t="s">
        <v>254</v>
      </c>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83"/>
    </row>
    <row r="15" spans="1:86" x14ac:dyDescent="0.25">
      <c r="A15" s="3" t="str">
        <f>VLOOKUP(C15,Regiones!B$3:H$35,7,FALSE)</f>
        <v>Caribbean</v>
      </c>
      <c r="B15" s="99" t="s">
        <v>54</v>
      </c>
      <c r="C15" s="86" t="s">
        <v>53</v>
      </c>
      <c r="D15" s="122"/>
      <c r="E15" s="122"/>
      <c r="F15" s="122"/>
      <c r="G15" s="122"/>
      <c r="H15" s="122"/>
      <c r="I15" s="122"/>
      <c r="J15" s="122"/>
      <c r="K15" s="122"/>
      <c r="L15" s="122"/>
      <c r="M15" s="122"/>
      <c r="N15" s="122"/>
      <c r="O15" s="122"/>
      <c r="P15" s="122"/>
      <c r="Q15" s="122"/>
      <c r="R15" s="122"/>
      <c r="S15" s="122"/>
      <c r="T15" s="122"/>
      <c r="U15" s="122"/>
      <c r="V15" s="122"/>
      <c r="W15" s="122"/>
      <c r="X15" s="124" t="str">
        <f>IF(ISNUMBER('Indicador Datos'!X15),"","Imputed using GDP p.c.")</f>
        <v/>
      </c>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t="s">
        <v>254</v>
      </c>
      <c r="BE15" s="122" t="s">
        <v>254</v>
      </c>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83"/>
    </row>
    <row r="16" spans="1:86" x14ac:dyDescent="0.25">
      <c r="A16" s="3" t="str">
        <f>VLOOKUP(C16,Regiones!B$3:H$35,7,FALSE)</f>
        <v>Caribbean</v>
      </c>
      <c r="B16" s="99" t="s">
        <v>56</v>
      </c>
      <c r="C16" s="86" t="s">
        <v>55</v>
      </c>
      <c r="D16" s="122"/>
      <c r="E16" s="122"/>
      <c r="F16" s="122"/>
      <c r="G16" s="122"/>
      <c r="H16" s="122"/>
      <c r="I16" s="122"/>
      <c r="J16" s="122"/>
      <c r="K16" s="122"/>
      <c r="L16" s="122"/>
      <c r="M16" s="122"/>
      <c r="N16" s="122"/>
      <c r="O16" s="122"/>
      <c r="P16" s="122"/>
      <c r="Q16" s="122"/>
      <c r="R16" s="122"/>
      <c r="S16" s="122"/>
      <c r="T16" s="122"/>
      <c r="U16" s="122"/>
      <c r="V16" s="122"/>
      <c r="W16" s="122"/>
      <c r="X16" s="124" t="str">
        <f>IF(ISNUMBER('Indicador Datos'!X16),"","Imputed using GDP p.c.")</f>
        <v/>
      </c>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83"/>
    </row>
    <row r="17" spans="1:86" x14ac:dyDescent="0.25">
      <c r="A17" s="3" t="str">
        <f>VLOOKUP(C17,Regiones!B$3:H$35,7,FALSE)</f>
        <v>Caribbean</v>
      </c>
      <c r="B17" s="99" t="s">
        <v>60</v>
      </c>
      <c r="C17" s="86" t="s">
        <v>59</v>
      </c>
      <c r="D17" s="122"/>
      <c r="E17" s="122"/>
      <c r="F17" s="122"/>
      <c r="G17" s="122"/>
      <c r="H17" s="122"/>
      <c r="I17" s="122"/>
      <c r="J17" s="122"/>
      <c r="K17" s="122"/>
      <c r="L17" s="122"/>
      <c r="M17" s="122"/>
      <c r="N17" s="122"/>
      <c r="O17" s="122"/>
      <c r="P17" s="122"/>
      <c r="Q17" s="122"/>
      <c r="R17" s="122"/>
      <c r="S17" s="122"/>
      <c r="T17" s="122"/>
      <c r="U17" s="122"/>
      <c r="V17" s="122"/>
      <c r="W17" s="122"/>
      <c r="X17" s="124" t="str">
        <f>IF(ISNUMBER('Indicador Datos'!X17),"","Imputed using GDP p.c.")</f>
        <v/>
      </c>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83"/>
    </row>
    <row r="18" spans="1:86" x14ac:dyDescent="0.25">
      <c r="A18" s="3" t="str">
        <f>VLOOKUP(C18,Regiones!B$3:H$35,7,FALSE)</f>
        <v>Central America</v>
      </c>
      <c r="B18" s="99" t="s">
        <v>9</v>
      </c>
      <c r="C18" s="86" t="s">
        <v>8</v>
      </c>
      <c r="D18" s="122"/>
      <c r="E18" s="122"/>
      <c r="F18" s="122"/>
      <c r="G18" s="122"/>
      <c r="H18" s="122"/>
      <c r="I18" s="122"/>
      <c r="J18" s="122"/>
      <c r="K18" s="122"/>
      <c r="L18" s="122"/>
      <c r="M18" s="122"/>
      <c r="N18" s="122"/>
      <c r="O18" s="122"/>
      <c r="P18" s="122"/>
      <c r="Q18" s="122"/>
      <c r="R18" s="122"/>
      <c r="S18" s="122"/>
      <c r="T18" s="122"/>
      <c r="U18" s="122"/>
      <c r="V18" s="122"/>
      <c r="W18" s="122"/>
      <c r="X18" s="124" t="str">
        <f>IF(ISNUMBER('Indicador Datos'!X18),"","Imputed using GDP p.c.")</f>
        <v/>
      </c>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83"/>
    </row>
    <row r="19" spans="1:86" x14ac:dyDescent="0.25">
      <c r="A19" s="3" t="str">
        <f>VLOOKUP(C19,Regiones!B$3:H$35,7,FALSE)</f>
        <v>Central America</v>
      </c>
      <c r="B19" s="99" t="s">
        <v>18</v>
      </c>
      <c r="C19" s="86" t="s">
        <v>17</v>
      </c>
      <c r="D19" s="122"/>
      <c r="E19" s="122"/>
      <c r="F19" s="122"/>
      <c r="G19" s="122"/>
      <c r="H19" s="122"/>
      <c r="I19" s="122"/>
      <c r="J19" s="122"/>
      <c r="K19" s="122"/>
      <c r="L19" s="122"/>
      <c r="M19" s="122"/>
      <c r="N19" s="122"/>
      <c r="O19" s="122"/>
      <c r="P19" s="122"/>
      <c r="Q19" s="122"/>
      <c r="R19" s="122"/>
      <c r="S19" s="122"/>
      <c r="T19" s="122"/>
      <c r="U19" s="122"/>
      <c r="V19" s="122"/>
      <c r="W19" s="122"/>
      <c r="X19" s="124" t="str">
        <f>IF(ISNUMBER('Indicador Datos'!X19),"","Imputed using GDP p.c.")</f>
        <v/>
      </c>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83"/>
    </row>
    <row r="20" spans="1:86" x14ac:dyDescent="0.25">
      <c r="A20" s="3" t="str">
        <f>VLOOKUP(C20,Regiones!B$3:H$35,7,FALSE)</f>
        <v>Central America</v>
      </c>
      <c r="B20" s="99" t="s">
        <v>28</v>
      </c>
      <c r="C20" s="86" t="s">
        <v>27</v>
      </c>
      <c r="D20" s="122"/>
      <c r="E20" s="122"/>
      <c r="F20" s="122"/>
      <c r="G20" s="122"/>
      <c r="H20" s="122"/>
      <c r="I20" s="122"/>
      <c r="J20" s="122"/>
      <c r="K20" s="122"/>
      <c r="L20" s="122"/>
      <c r="M20" s="122"/>
      <c r="N20" s="122"/>
      <c r="O20" s="122"/>
      <c r="P20" s="122"/>
      <c r="Q20" s="122"/>
      <c r="R20" s="122"/>
      <c r="S20" s="122"/>
      <c r="T20" s="122"/>
      <c r="U20" s="122"/>
      <c r="V20" s="122"/>
      <c r="W20" s="122"/>
      <c r="X20" s="124" t="str">
        <f>IF(ISNUMBER('Indicador Datos'!X20),"","Imputed using GDP p.c.")</f>
        <v/>
      </c>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83"/>
    </row>
    <row r="21" spans="1:86" x14ac:dyDescent="0.25">
      <c r="A21" s="3" t="str">
        <f>VLOOKUP(C21,Regiones!B$3:H$35,7,FALSE)</f>
        <v>Central America</v>
      </c>
      <c r="B21" s="99" t="s">
        <v>32</v>
      </c>
      <c r="C21" s="86" t="s">
        <v>31</v>
      </c>
      <c r="D21" s="122"/>
      <c r="E21" s="122"/>
      <c r="F21" s="122"/>
      <c r="G21" s="122"/>
      <c r="H21" s="122"/>
      <c r="I21" s="122"/>
      <c r="J21" s="122"/>
      <c r="K21" s="122"/>
      <c r="L21" s="122"/>
      <c r="M21" s="122"/>
      <c r="N21" s="122"/>
      <c r="O21" s="122"/>
      <c r="P21" s="122"/>
      <c r="Q21" s="122"/>
      <c r="R21" s="122"/>
      <c r="S21" s="122"/>
      <c r="T21" s="122"/>
      <c r="U21" s="122"/>
      <c r="V21" s="122"/>
      <c r="W21" s="122"/>
      <c r="X21" s="124" t="str">
        <f>IF(ISNUMBER('Indicador Datos'!X21),"","Imputed using GDP p.c.")</f>
        <v/>
      </c>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83"/>
    </row>
    <row r="22" spans="1:86" x14ac:dyDescent="0.25">
      <c r="A22" s="3" t="str">
        <f>VLOOKUP(C22,Regiones!B$3:H$35,7,FALSE)</f>
        <v>Central America</v>
      </c>
      <c r="B22" s="99" t="s">
        <v>38</v>
      </c>
      <c r="C22" s="86" t="s">
        <v>37</v>
      </c>
      <c r="D22" s="122"/>
      <c r="E22" s="122"/>
      <c r="F22" s="122"/>
      <c r="G22" s="122"/>
      <c r="H22" s="122"/>
      <c r="I22" s="122"/>
      <c r="J22" s="122"/>
      <c r="K22" s="122"/>
      <c r="L22" s="122"/>
      <c r="M22" s="122"/>
      <c r="N22" s="122"/>
      <c r="O22" s="122"/>
      <c r="P22" s="122"/>
      <c r="Q22" s="122"/>
      <c r="R22" s="122"/>
      <c r="S22" s="122"/>
      <c r="T22" s="122"/>
      <c r="U22" s="122"/>
      <c r="V22" s="122"/>
      <c r="W22" s="122"/>
      <c r="X22" s="124" t="str">
        <f>IF(ISNUMBER('Indicador Datos'!X22),"","Imputed using GDP p.c.")</f>
        <v/>
      </c>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83"/>
    </row>
    <row r="23" spans="1:86" x14ac:dyDescent="0.25">
      <c r="A23" s="3" t="str">
        <f>VLOOKUP(C23,Regiones!B$3:H$35,7,FALSE)</f>
        <v>Central America</v>
      </c>
      <c r="B23" s="99" t="s">
        <v>42</v>
      </c>
      <c r="C23" s="86" t="s">
        <v>41</v>
      </c>
      <c r="D23" s="122"/>
      <c r="E23" s="122"/>
      <c r="F23" s="122"/>
      <c r="G23" s="122"/>
      <c r="H23" s="122"/>
      <c r="I23" s="122"/>
      <c r="J23" s="122"/>
      <c r="K23" s="122"/>
      <c r="L23" s="122"/>
      <c r="M23" s="122"/>
      <c r="N23" s="122"/>
      <c r="O23" s="122"/>
      <c r="P23" s="122"/>
      <c r="Q23" s="122"/>
      <c r="R23" s="122"/>
      <c r="S23" s="122"/>
      <c r="T23" s="122"/>
      <c r="U23" s="122"/>
      <c r="V23" s="122"/>
      <c r="W23" s="122"/>
      <c r="X23" s="124" t="str">
        <f>IF(ISNUMBER('Indicador Datos'!X23),"","Imputed using GDP p.c.")</f>
        <v/>
      </c>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83"/>
    </row>
    <row r="24" spans="1:86" x14ac:dyDescent="0.25">
      <c r="A24" s="3" t="str">
        <f>VLOOKUP(C24,Regiones!B$3:H$35,7,FALSE)</f>
        <v>Central America</v>
      </c>
      <c r="B24" s="99" t="s">
        <v>44</v>
      </c>
      <c r="C24" s="86" t="s">
        <v>43</v>
      </c>
      <c r="D24" s="122"/>
      <c r="E24" s="122"/>
      <c r="F24" s="122"/>
      <c r="G24" s="122"/>
      <c r="H24" s="122"/>
      <c r="I24" s="122"/>
      <c r="J24" s="122"/>
      <c r="K24" s="122"/>
      <c r="L24" s="122"/>
      <c r="M24" s="122"/>
      <c r="N24" s="122"/>
      <c r="O24" s="122"/>
      <c r="P24" s="122"/>
      <c r="Q24" s="122"/>
      <c r="R24" s="122"/>
      <c r="S24" s="122"/>
      <c r="T24" s="122"/>
      <c r="U24" s="122"/>
      <c r="V24" s="122"/>
      <c r="W24" s="122"/>
      <c r="X24" s="124" t="str">
        <f>IF(ISNUMBER('Indicador Datos'!X24),"","Imputed using GDP p.c.")</f>
        <v/>
      </c>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83"/>
    </row>
    <row r="25" spans="1:86" x14ac:dyDescent="0.25">
      <c r="A25" s="3" t="str">
        <f>VLOOKUP(C25,Regiones!B$3:H$35,7,FALSE)</f>
        <v>Central America</v>
      </c>
      <c r="B25" s="99" t="s">
        <v>46</v>
      </c>
      <c r="C25" s="86" t="s">
        <v>45</v>
      </c>
      <c r="D25" s="122"/>
      <c r="E25" s="122"/>
      <c r="F25" s="122"/>
      <c r="G25" s="122"/>
      <c r="H25" s="122"/>
      <c r="I25" s="122"/>
      <c r="J25" s="122"/>
      <c r="K25" s="122"/>
      <c r="L25" s="122"/>
      <c r="M25" s="122"/>
      <c r="N25" s="122"/>
      <c r="O25" s="122"/>
      <c r="P25" s="122"/>
      <c r="Q25" s="122"/>
      <c r="R25" s="122"/>
      <c r="S25" s="122"/>
      <c r="T25" s="122"/>
      <c r="U25" s="122"/>
      <c r="V25" s="122"/>
      <c r="W25" s="122"/>
      <c r="X25" s="124" t="str">
        <f>IF(ISNUMBER('Indicador Datos'!X25),"","Imputed using GDP p.c.")</f>
        <v/>
      </c>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83"/>
    </row>
    <row r="26" spans="1:86" x14ac:dyDescent="0.25">
      <c r="A26" s="3" t="str">
        <f>VLOOKUP(C26,Regiones!B$3:H$35,7,FALSE)</f>
        <v>South America</v>
      </c>
      <c r="B26" s="99" t="s">
        <v>3</v>
      </c>
      <c r="C26" s="86" t="s">
        <v>2</v>
      </c>
      <c r="D26" s="122"/>
      <c r="E26" s="122"/>
      <c r="F26" s="122"/>
      <c r="G26" s="122"/>
      <c r="H26" s="122"/>
      <c r="I26" s="122"/>
      <c r="J26" s="122"/>
      <c r="K26" s="122"/>
      <c r="L26" s="122"/>
      <c r="M26" s="122"/>
      <c r="N26" s="122"/>
      <c r="O26" s="122"/>
      <c r="P26" s="122"/>
      <c r="Q26" s="122"/>
      <c r="R26" s="122"/>
      <c r="S26" s="122"/>
      <c r="T26" s="122"/>
      <c r="U26" s="122"/>
      <c r="V26" s="122"/>
      <c r="W26" s="122"/>
      <c r="X26" s="124" t="str">
        <f>IF(ISNUMBER('Indicador Datos'!X26),"","Imputed using GDP p.c.")</f>
        <v/>
      </c>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83"/>
    </row>
    <row r="27" spans="1:86" x14ac:dyDescent="0.25">
      <c r="A27" s="3" t="str">
        <f>VLOOKUP(C27,Regiones!B$3:H$35,7,FALSE)</f>
        <v>South America</v>
      </c>
      <c r="B27" s="99" t="s">
        <v>196</v>
      </c>
      <c r="C27" s="86" t="s">
        <v>10</v>
      </c>
      <c r="D27" s="122"/>
      <c r="E27" s="122"/>
      <c r="F27" s="122"/>
      <c r="G27" s="122"/>
      <c r="H27" s="122"/>
      <c r="I27" s="122"/>
      <c r="J27" s="122"/>
      <c r="K27" s="122"/>
      <c r="L27" s="122"/>
      <c r="M27" s="122"/>
      <c r="N27" s="122"/>
      <c r="O27" s="122"/>
      <c r="P27" s="122"/>
      <c r="Q27" s="122"/>
      <c r="R27" s="122"/>
      <c r="S27" s="122"/>
      <c r="T27" s="122"/>
      <c r="U27" s="122"/>
      <c r="V27" s="122"/>
      <c r="W27" s="122"/>
      <c r="X27" s="124" t="str">
        <f>IF(ISNUMBER('Indicador Datos'!X27),"","Imputed using GDP p.c.")</f>
        <v/>
      </c>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83"/>
    </row>
    <row r="28" spans="1:86" x14ac:dyDescent="0.25">
      <c r="A28" s="3" t="str">
        <f>VLOOKUP(C28,Regiones!B$3:H$35,7,FALSE)</f>
        <v>South America</v>
      </c>
      <c r="B28" s="99" t="s">
        <v>12</v>
      </c>
      <c r="C28" s="86" t="s">
        <v>11</v>
      </c>
      <c r="D28" s="122"/>
      <c r="E28" s="122"/>
      <c r="F28" s="122"/>
      <c r="G28" s="122"/>
      <c r="H28" s="122"/>
      <c r="I28" s="122"/>
      <c r="J28" s="122"/>
      <c r="K28" s="122"/>
      <c r="L28" s="122"/>
      <c r="M28" s="122"/>
      <c r="N28" s="122"/>
      <c r="O28" s="122"/>
      <c r="P28" s="122"/>
      <c r="Q28" s="122"/>
      <c r="R28" s="122"/>
      <c r="S28" s="122"/>
      <c r="T28" s="122"/>
      <c r="U28" s="122"/>
      <c r="V28" s="122"/>
      <c r="W28" s="122"/>
      <c r="X28" s="124" t="str">
        <f>IF(ISNUMBER('Indicador Datos'!X28),"","Imputed using GDP p.c.")</f>
        <v/>
      </c>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83"/>
    </row>
    <row r="29" spans="1:86" x14ac:dyDescent="0.25">
      <c r="A29" s="3" t="str">
        <f>VLOOKUP(C29,Regiones!B$3:H$35,7,FALSE)</f>
        <v>South America</v>
      </c>
      <c r="B29" s="99" t="s">
        <v>14</v>
      </c>
      <c r="C29" s="86" t="s">
        <v>13</v>
      </c>
      <c r="D29" s="122"/>
      <c r="E29" s="122"/>
      <c r="F29" s="122"/>
      <c r="G29" s="122"/>
      <c r="H29" s="122"/>
      <c r="I29" s="122"/>
      <c r="J29" s="122"/>
      <c r="K29" s="122"/>
      <c r="L29" s="122"/>
      <c r="M29" s="122"/>
      <c r="N29" s="122"/>
      <c r="O29" s="122"/>
      <c r="P29" s="122"/>
      <c r="Q29" s="122"/>
      <c r="R29" s="122"/>
      <c r="S29" s="122"/>
      <c r="T29" s="122"/>
      <c r="U29" s="122"/>
      <c r="V29" s="122"/>
      <c r="W29" s="122"/>
      <c r="X29" s="124" t="str">
        <f>IF(ISNUMBER('Indicador Datos'!X29),"","Imputed using GDP p.c.")</f>
        <v/>
      </c>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83"/>
    </row>
    <row r="30" spans="1:86" x14ac:dyDescent="0.25">
      <c r="A30" s="3" t="str">
        <f>VLOOKUP(C30,Regiones!B$3:H$35,7,FALSE)</f>
        <v>South America</v>
      </c>
      <c r="B30" s="99" t="s">
        <v>16</v>
      </c>
      <c r="C30" s="86" t="s">
        <v>15</v>
      </c>
      <c r="D30" s="122"/>
      <c r="E30" s="122"/>
      <c r="F30" s="122"/>
      <c r="G30" s="122"/>
      <c r="H30" s="122"/>
      <c r="I30" s="122"/>
      <c r="J30" s="122"/>
      <c r="K30" s="122"/>
      <c r="L30" s="122"/>
      <c r="M30" s="122"/>
      <c r="N30" s="122"/>
      <c r="O30" s="122"/>
      <c r="P30" s="122"/>
      <c r="Q30" s="122"/>
      <c r="R30" s="122"/>
      <c r="S30" s="122"/>
      <c r="T30" s="122"/>
      <c r="U30" s="122"/>
      <c r="V30" s="122"/>
      <c r="W30" s="122"/>
      <c r="X30" s="124" t="str">
        <f>IF(ISNUMBER('Indicador Datos'!X30),"","Imputed using GDP p.c.")</f>
        <v/>
      </c>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83"/>
    </row>
    <row r="31" spans="1:86" x14ac:dyDescent="0.25">
      <c r="A31" s="3" t="str">
        <f>VLOOKUP(C31,Regiones!B$3:H$35,7,FALSE)</f>
        <v>South America</v>
      </c>
      <c r="B31" s="99" t="s">
        <v>26</v>
      </c>
      <c r="C31" s="86" t="s">
        <v>25</v>
      </c>
      <c r="D31" s="122"/>
      <c r="E31" s="122"/>
      <c r="F31" s="122"/>
      <c r="G31" s="122"/>
      <c r="H31" s="122"/>
      <c r="I31" s="122"/>
      <c r="J31" s="122"/>
      <c r="K31" s="122"/>
      <c r="L31" s="122"/>
      <c r="M31" s="122"/>
      <c r="N31" s="122"/>
      <c r="O31" s="122"/>
      <c r="P31" s="122"/>
      <c r="Q31" s="122"/>
      <c r="R31" s="122"/>
      <c r="S31" s="122"/>
      <c r="T31" s="122"/>
      <c r="U31" s="122"/>
      <c r="V31" s="122"/>
      <c r="W31" s="122"/>
      <c r="X31" s="124" t="str">
        <f>IF(ISNUMBER('Indicador Datos'!X31),"","Imputed using GDP p.c.")</f>
        <v/>
      </c>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83"/>
    </row>
    <row r="32" spans="1:86" x14ac:dyDescent="0.25">
      <c r="A32" s="3" t="str">
        <f>VLOOKUP(C32,Regiones!B$3:H$35,7,FALSE)</f>
        <v>South America</v>
      </c>
      <c r="B32" s="99" t="s">
        <v>34</v>
      </c>
      <c r="C32" s="86" t="s">
        <v>33</v>
      </c>
      <c r="D32" s="122"/>
      <c r="E32" s="122"/>
      <c r="F32" s="122"/>
      <c r="G32" s="122"/>
      <c r="H32" s="122"/>
      <c r="I32" s="122"/>
      <c r="J32" s="122"/>
      <c r="K32" s="122"/>
      <c r="L32" s="122"/>
      <c r="M32" s="122"/>
      <c r="N32" s="122"/>
      <c r="O32" s="122"/>
      <c r="P32" s="122"/>
      <c r="Q32" s="122"/>
      <c r="R32" s="122"/>
      <c r="S32" s="122"/>
      <c r="T32" s="122"/>
      <c r="U32" s="122"/>
      <c r="V32" s="122"/>
      <c r="W32" s="122"/>
      <c r="X32" s="124" t="str">
        <f>IF(ISNUMBER('Indicador Datos'!X32),"","Imputed using GDP p.c.")</f>
        <v/>
      </c>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83"/>
    </row>
    <row r="33" spans="1:86" x14ac:dyDescent="0.25">
      <c r="A33" s="3" t="str">
        <f>VLOOKUP(C33,Regiones!B$3:H$35,7,FALSE)</f>
        <v>South America</v>
      </c>
      <c r="B33" s="99" t="s">
        <v>48</v>
      </c>
      <c r="C33" s="86" t="s">
        <v>47</v>
      </c>
      <c r="D33" s="122"/>
      <c r="E33" s="122"/>
      <c r="F33" s="122"/>
      <c r="G33" s="122"/>
      <c r="H33" s="122"/>
      <c r="I33" s="122"/>
      <c r="J33" s="122"/>
      <c r="K33" s="122"/>
      <c r="L33" s="122"/>
      <c r="M33" s="122"/>
      <c r="N33" s="122"/>
      <c r="O33" s="122"/>
      <c r="P33" s="122"/>
      <c r="Q33" s="122"/>
      <c r="R33" s="122"/>
      <c r="S33" s="122"/>
      <c r="T33" s="122"/>
      <c r="U33" s="122"/>
      <c r="V33" s="122"/>
      <c r="W33" s="122"/>
      <c r="X33" s="124" t="str">
        <f>IF(ISNUMBER('Indicador Datos'!X33),"","Imputed using GDP p.c.")</f>
        <v/>
      </c>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83"/>
    </row>
    <row r="34" spans="1:86" x14ac:dyDescent="0.25">
      <c r="A34" s="3" t="str">
        <f>VLOOKUP(C34,Regiones!B$3:H$35,7,FALSE)</f>
        <v>South America</v>
      </c>
      <c r="B34" s="99" t="s">
        <v>50</v>
      </c>
      <c r="C34" s="86" t="s">
        <v>49</v>
      </c>
      <c r="D34" s="122"/>
      <c r="E34" s="122"/>
      <c r="F34" s="122"/>
      <c r="G34" s="122"/>
      <c r="H34" s="122"/>
      <c r="I34" s="122"/>
      <c r="J34" s="122"/>
      <c r="K34" s="122"/>
      <c r="L34" s="122"/>
      <c r="M34" s="122"/>
      <c r="N34" s="122"/>
      <c r="O34" s="122"/>
      <c r="P34" s="122"/>
      <c r="Q34" s="122"/>
      <c r="R34" s="122"/>
      <c r="S34" s="122"/>
      <c r="T34" s="122"/>
      <c r="U34" s="122"/>
      <c r="V34" s="122"/>
      <c r="W34" s="122"/>
      <c r="X34" s="124" t="str">
        <f>IF(ISNUMBER('Indicador Datos'!X34),"","Imputed using GDP p.c.")</f>
        <v/>
      </c>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83"/>
    </row>
    <row r="35" spans="1:86" x14ac:dyDescent="0.25">
      <c r="A35" s="3" t="str">
        <f>VLOOKUP(C35,Regiones!B$3:H$35,7,FALSE)</f>
        <v>South America</v>
      </c>
      <c r="B35" s="99" t="s">
        <v>58</v>
      </c>
      <c r="C35" s="86" t="s">
        <v>57</v>
      </c>
      <c r="D35" s="122"/>
      <c r="E35" s="122"/>
      <c r="F35" s="122"/>
      <c r="G35" s="122"/>
      <c r="H35" s="122"/>
      <c r="I35" s="122"/>
      <c r="J35" s="122"/>
      <c r="K35" s="122"/>
      <c r="L35" s="122"/>
      <c r="M35" s="122"/>
      <c r="N35" s="122"/>
      <c r="O35" s="122"/>
      <c r="P35" s="122"/>
      <c r="Q35" s="122"/>
      <c r="R35" s="122"/>
      <c r="S35" s="122"/>
      <c r="T35" s="122"/>
      <c r="U35" s="122"/>
      <c r="V35" s="122"/>
      <c r="W35" s="122"/>
      <c r="X35" s="124" t="str">
        <f>IF(ISNUMBER('Indicador Datos'!X35),"","Imputed using GDP p.c.")</f>
        <v/>
      </c>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83"/>
    </row>
    <row r="36" spans="1:86" x14ac:dyDescent="0.25">
      <c r="A36" s="3" t="str">
        <f>VLOOKUP(C36,Regiones!B$3:H$35,7,FALSE)</f>
        <v>South America</v>
      </c>
      <c r="B36" s="99" t="s">
        <v>62</v>
      </c>
      <c r="C36" s="86" t="s">
        <v>61</v>
      </c>
      <c r="D36" s="122"/>
      <c r="E36" s="122"/>
      <c r="F36" s="122"/>
      <c r="G36" s="122"/>
      <c r="H36" s="122"/>
      <c r="I36" s="122"/>
      <c r="J36" s="122"/>
      <c r="K36" s="122"/>
      <c r="L36" s="122"/>
      <c r="M36" s="122"/>
      <c r="N36" s="122"/>
      <c r="O36" s="122"/>
      <c r="P36" s="122"/>
      <c r="Q36" s="122"/>
      <c r="R36" s="122"/>
      <c r="S36" s="122"/>
      <c r="T36" s="122"/>
      <c r="U36" s="122"/>
      <c r="V36" s="122"/>
      <c r="W36" s="122"/>
      <c r="X36" s="124" t="str">
        <f>IF(ISNUMBER('Indicador Datos'!X36),"","Imputed using GDP p.c.")</f>
        <v/>
      </c>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83"/>
    </row>
    <row r="37" spans="1:86" x14ac:dyDescent="0.25">
      <c r="A37" s="3" t="str">
        <f>VLOOKUP(C37,Regiones!B$3:H$35,7,FALSE)</f>
        <v>South America</v>
      </c>
      <c r="B37" s="99" t="s">
        <v>197</v>
      </c>
      <c r="C37" s="86" t="s">
        <v>63</v>
      </c>
      <c r="D37" s="122"/>
      <c r="E37" s="122"/>
      <c r="F37" s="122"/>
      <c r="G37" s="122"/>
      <c r="H37" s="122"/>
      <c r="I37" s="122"/>
      <c r="J37" s="122"/>
      <c r="K37" s="122"/>
      <c r="L37" s="122"/>
      <c r="M37" s="122"/>
      <c r="N37" s="122"/>
      <c r="O37" s="122"/>
      <c r="P37" s="122"/>
      <c r="Q37" s="122"/>
      <c r="R37" s="122"/>
      <c r="S37" s="122"/>
      <c r="T37" s="122"/>
      <c r="U37" s="122"/>
      <c r="V37" s="122"/>
      <c r="W37" s="122"/>
      <c r="X37" s="124" t="str">
        <f>IF(ISNUMBER('Indicador Datos'!X37),"","Imputed using GDP p.c.")</f>
        <v/>
      </c>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83"/>
    </row>
  </sheetData>
  <sortState ref="A5:BG195">
    <sortCondition ref="A5:A195"/>
    <sortCondition ref="B5:B195"/>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6"/>
  <sheetViews>
    <sheetView showGridLines="0" workbookViewId="0">
      <pane xSplit="3" ySplit="3" topLeftCell="D4" activePane="bottomRight" state="frozen"/>
      <selection activeCell="C9" sqref="C9"/>
      <selection pane="topRight" activeCell="C9" sqref="C9"/>
      <selection pane="bottomLeft" activeCell="C9" sqref="C9"/>
      <selection pane="bottomRight" activeCell="E1" sqref="E1"/>
    </sheetView>
  </sheetViews>
  <sheetFormatPr defaultColWidth="9.140625" defaultRowHeight="15" x14ac:dyDescent="0.25"/>
  <cols>
    <col min="1" max="1" width="17.28515625" style="3" customWidth="1"/>
    <col min="2" max="2" width="49.42578125" style="3" bestFit="1" customWidth="1"/>
    <col min="3" max="3" width="5.5703125" style="3" bestFit="1" customWidth="1"/>
    <col min="4" max="7" width="5.5703125" style="148" bestFit="1" customWidth="1"/>
    <col min="8" max="9" width="7.7109375" style="148" bestFit="1" customWidth="1"/>
    <col min="10" max="13" width="5.5703125" style="148" bestFit="1" customWidth="1"/>
    <col min="14" max="15" width="7.7109375" style="148" bestFit="1" customWidth="1"/>
    <col min="16" max="24" width="5.5703125" style="148" bestFit="1" customWidth="1"/>
    <col min="25" max="26" width="9.28515625" style="148" customWidth="1"/>
    <col min="27" max="32" width="5.5703125" style="148" bestFit="1" customWidth="1"/>
    <col min="33" max="33" width="5.5703125" style="148" customWidth="1"/>
    <col min="34" max="35" width="5.5703125" style="148" bestFit="1" customWidth="1"/>
    <col min="36" max="36" width="7.7109375" style="148" bestFit="1" customWidth="1"/>
    <col min="37" max="38" width="5.5703125" style="148" bestFit="1" customWidth="1"/>
    <col min="39" max="39" width="7.7109375" style="148" bestFit="1" customWidth="1"/>
    <col min="40" max="54" width="5.5703125" style="148" bestFit="1" customWidth="1"/>
    <col min="55" max="55" width="7.7109375" style="148" bestFit="1" customWidth="1"/>
    <col min="56" max="72" width="5.5703125" style="148" bestFit="1" customWidth="1"/>
    <col min="73" max="73" width="7.7109375" style="148" bestFit="1" customWidth="1"/>
    <col min="74" max="77" width="5.5703125" style="148" bestFit="1" customWidth="1"/>
    <col min="78" max="79" width="7.7109375" style="148" bestFit="1" customWidth="1"/>
    <col min="80" max="80" width="5.5703125" style="148" bestFit="1" customWidth="1"/>
    <col min="81" max="81" width="7.7109375" style="148" bestFit="1" customWidth="1"/>
    <col min="82" max="85" width="5.5703125" style="148" bestFit="1" customWidth="1"/>
    <col min="86" max="86" width="3.7109375" style="161" bestFit="1" customWidth="1"/>
    <col min="87" max="87" width="4" style="161" bestFit="1" customWidth="1"/>
    <col min="88" max="16384" width="9.140625" style="3"/>
  </cols>
  <sheetData>
    <row r="1" spans="1:87" x14ac:dyDescent="0.25">
      <c r="B1" s="132"/>
      <c r="C1" s="132"/>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row>
    <row r="2" spans="1:87" s="14" customFormat="1" ht="121.5" customHeight="1" x14ac:dyDescent="0.2">
      <c r="A2" s="14" t="s">
        <v>268</v>
      </c>
      <c r="B2" s="106" t="s">
        <v>70</v>
      </c>
      <c r="C2" s="107" t="s">
        <v>64</v>
      </c>
      <c r="D2" s="149" t="s">
        <v>93</v>
      </c>
      <c r="E2" s="149" t="s">
        <v>94</v>
      </c>
      <c r="F2" s="149" t="s">
        <v>198</v>
      </c>
      <c r="G2" s="149" t="s">
        <v>199</v>
      </c>
      <c r="H2" s="149" t="s">
        <v>200</v>
      </c>
      <c r="I2" s="149" t="s">
        <v>201</v>
      </c>
      <c r="J2" s="149" t="s">
        <v>203</v>
      </c>
      <c r="K2" s="149" t="s">
        <v>188</v>
      </c>
      <c r="L2" s="149" t="s">
        <v>189</v>
      </c>
      <c r="M2" s="149" t="s">
        <v>269</v>
      </c>
      <c r="N2" s="149" t="s">
        <v>271</v>
      </c>
      <c r="O2" s="149" t="s">
        <v>272</v>
      </c>
      <c r="P2" s="149" t="s">
        <v>273</v>
      </c>
      <c r="Q2" s="149" t="s">
        <v>181</v>
      </c>
      <c r="R2" s="149" t="s">
        <v>195</v>
      </c>
      <c r="S2" s="149" t="s">
        <v>231</v>
      </c>
      <c r="T2" s="149" t="s">
        <v>232</v>
      </c>
      <c r="U2" s="149" t="s">
        <v>275</v>
      </c>
      <c r="V2" s="149" t="s">
        <v>274</v>
      </c>
      <c r="W2" s="149" t="s">
        <v>389</v>
      </c>
      <c r="X2" s="149" t="s">
        <v>74</v>
      </c>
      <c r="Y2" s="149" t="s">
        <v>404</v>
      </c>
      <c r="Z2" s="149" t="s">
        <v>405</v>
      </c>
      <c r="AA2" s="149" t="s">
        <v>276</v>
      </c>
      <c r="AB2" s="149" t="s">
        <v>278</v>
      </c>
      <c r="AC2" s="149" t="s">
        <v>279</v>
      </c>
      <c r="AD2" s="149" t="s">
        <v>280</v>
      </c>
      <c r="AE2" s="149" t="s">
        <v>103</v>
      </c>
      <c r="AF2" s="149" t="s">
        <v>283</v>
      </c>
      <c r="AG2" s="149" t="s">
        <v>1146</v>
      </c>
      <c r="AH2" s="149" t="s">
        <v>284</v>
      </c>
      <c r="AI2" s="149" t="s">
        <v>215</v>
      </c>
      <c r="AJ2" s="149" t="s">
        <v>101</v>
      </c>
      <c r="AK2" s="149" t="s">
        <v>309</v>
      </c>
      <c r="AL2" s="149" t="s">
        <v>220</v>
      </c>
      <c r="AM2" s="149" t="s">
        <v>428</v>
      </c>
      <c r="AN2" s="149" t="s">
        <v>281</v>
      </c>
      <c r="AO2" s="149" t="s">
        <v>102</v>
      </c>
      <c r="AP2" s="149" t="s">
        <v>310</v>
      </c>
      <c r="AQ2" s="149" t="s">
        <v>311</v>
      </c>
      <c r="AR2" s="149" t="s">
        <v>240</v>
      </c>
      <c r="AS2" s="149" t="s">
        <v>73</v>
      </c>
      <c r="AT2" s="149" t="s">
        <v>104</v>
      </c>
      <c r="AU2" s="149" t="s">
        <v>277</v>
      </c>
      <c r="AV2" s="149" t="s">
        <v>105</v>
      </c>
      <c r="AW2" s="149" t="s">
        <v>105</v>
      </c>
      <c r="AX2" s="149" t="s">
        <v>105</v>
      </c>
      <c r="AY2" s="149" t="s">
        <v>106</v>
      </c>
      <c r="AZ2" s="149" t="s">
        <v>107</v>
      </c>
      <c r="BA2" s="149" t="s">
        <v>79</v>
      </c>
      <c r="BB2" s="149" t="s">
        <v>285</v>
      </c>
      <c r="BC2" s="149" t="s">
        <v>286</v>
      </c>
      <c r="BD2" s="149" t="s">
        <v>88</v>
      </c>
      <c r="BE2" s="149" t="s">
        <v>89</v>
      </c>
      <c r="BF2" s="149" t="s">
        <v>1135</v>
      </c>
      <c r="BG2" s="149" t="s">
        <v>90</v>
      </c>
      <c r="BH2" s="149" t="s">
        <v>91</v>
      </c>
      <c r="BI2" s="149" t="s">
        <v>95</v>
      </c>
      <c r="BJ2" s="149" t="s">
        <v>290</v>
      </c>
      <c r="BK2" s="149" t="s">
        <v>65</v>
      </c>
      <c r="BL2" s="149" t="s">
        <v>83</v>
      </c>
      <c r="BM2" s="149" t="s">
        <v>295</v>
      </c>
      <c r="BN2" s="149" t="s">
        <v>299</v>
      </c>
      <c r="BO2" s="149" t="s">
        <v>300</v>
      </c>
      <c r="BP2" s="149" t="s">
        <v>301</v>
      </c>
      <c r="BQ2" s="149" t="s">
        <v>66</v>
      </c>
      <c r="BR2" s="149" t="s">
        <v>67</v>
      </c>
      <c r="BS2" s="149" t="s">
        <v>68</v>
      </c>
      <c r="BT2" s="149" t="s">
        <v>425</v>
      </c>
      <c r="BU2" s="149" t="s">
        <v>76</v>
      </c>
      <c r="BV2" s="149" t="s">
        <v>75</v>
      </c>
      <c r="BW2" s="149" t="s">
        <v>305</v>
      </c>
      <c r="BX2" s="149" t="s">
        <v>306</v>
      </c>
      <c r="BY2" s="149" t="s">
        <v>317</v>
      </c>
      <c r="BZ2" s="149" t="s">
        <v>316</v>
      </c>
      <c r="CA2" s="149" t="s">
        <v>320</v>
      </c>
      <c r="CB2" s="149" t="s">
        <v>319</v>
      </c>
      <c r="CC2" s="149" t="s">
        <v>318</v>
      </c>
      <c r="CD2" s="149" t="s">
        <v>217</v>
      </c>
      <c r="CE2" s="149" t="s">
        <v>226</v>
      </c>
      <c r="CF2" s="149" t="s">
        <v>233</v>
      </c>
      <c r="CG2" s="149" t="s">
        <v>180</v>
      </c>
      <c r="CH2" s="162" t="s">
        <v>259</v>
      </c>
      <c r="CI2" s="162" t="s">
        <v>260</v>
      </c>
    </row>
    <row r="3" spans="1:87" x14ac:dyDescent="0.25">
      <c r="B3" s="100" t="s">
        <v>385</v>
      </c>
      <c r="C3" s="86"/>
      <c r="D3" s="87">
        <v>2014</v>
      </c>
      <c r="E3" s="87">
        <v>2014</v>
      </c>
      <c r="F3" s="87">
        <v>2014</v>
      </c>
      <c r="G3" s="87">
        <v>2014</v>
      </c>
      <c r="H3" s="87">
        <v>2014</v>
      </c>
      <c r="I3" s="87">
        <v>2014</v>
      </c>
      <c r="J3" s="87">
        <v>2014</v>
      </c>
      <c r="K3" s="87">
        <v>2016</v>
      </c>
      <c r="L3" s="87">
        <v>2016</v>
      </c>
      <c r="M3" s="87">
        <v>2015</v>
      </c>
      <c r="N3" s="87">
        <v>2011</v>
      </c>
      <c r="O3" s="87">
        <v>2011</v>
      </c>
      <c r="P3" s="87">
        <v>2014</v>
      </c>
      <c r="Q3" s="87">
        <v>2017</v>
      </c>
      <c r="R3" s="87">
        <v>2017</v>
      </c>
      <c r="S3" s="87">
        <v>2016</v>
      </c>
      <c r="T3" s="87">
        <v>2016</v>
      </c>
      <c r="U3" s="87">
        <v>2015</v>
      </c>
      <c r="V3" s="87">
        <v>2015</v>
      </c>
      <c r="W3" s="87">
        <v>2016</v>
      </c>
      <c r="X3" s="87">
        <v>2015</v>
      </c>
      <c r="Y3" s="87">
        <v>2015</v>
      </c>
      <c r="Z3" s="87">
        <v>2015</v>
      </c>
      <c r="AA3" s="87">
        <v>2015</v>
      </c>
      <c r="AB3" s="87">
        <v>2016</v>
      </c>
      <c r="AC3" s="87">
        <v>2016</v>
      </c>
      <c r="AD3" s="87">
        <v>2016</v>
      </c>
      <c r="AE3" s="87">
        <v>2015</v>
      </c>
      <c r="AF3" s="87">
        <v>2015</v>
      </c>
      <c r="AG3" s="87">
        <v>2016</v>
      </c>
      <c r="AH3" s="87">
        <v>2012</v>
      </c>
      <c r="AI3" s="87">
        <v>2015</v>
      </c>
      <c r="AJ3" s="87">
        <v>2016</v>
      </c>
      <c r="AK3" s="87">
        <v>2016</v>
      </c>
      <c r="AL3" s="87">
        <v>2015</v>
      </c>
      <c r="AM3" s="87">
        <v>2015</v>
      </c>
      <c r="AN3" s="87">
        <v>2016</v>
      </c>
      <c r="AO3" s="87">
        <v>2014</v>
      </c>
      <c r="AP3" s="87">
        <v>2014</v>
      </c>
      <c r="AQ3" s="87">
        <v>2014</v>
      </c>
      <c r="AR3" s="87">
        <v>2015</v>
      </c>
      <c r="AS3" s="87">
        <v>2015</v>
      </c>
      <c r="AT3" s="87">
        <v>2014</v>
      </c>
      <c r="AU3" s="87">
        <v>2014</v>
      </c>
      <c r="AV3" s="87">
        <v>2015</v>
      </c>
      <c r="AW3" s="87">
        <v>2016</v>
      </c>
      <c r="AX3" s="87">
        <v>2017</v>
      </c>
      <c r="AY3" s="87">
        <v>2017</v>
      </c>
      <c r="AZ3" s="87">
        <v>2017</v>
      </c>
      <c r="BA3" s="87">
        <v>2016</v>
      </c>
      <c r="BB3" s="87">
        <v>2015</v>
      </c>
      <c r="BC3" s="87">
        <v>2016</v>
      </c>
      <c r="BD3" s="87">
        <v>2014</v>
      </c>
      <c r="BE3" s="87">
        <v>2014</v>
      </c>
      <c r="BF3" s="87">
        <v>2016</v>
      </c>
      <c r="BG3" s="87">
        <v>2014</v>
      </c>
      <c r="BH3" s="87">
        <v>2014</v>
      </c>
      <c r="BI3" s="87">
        <v>2015</v>
      </c>
      <c r="BJ3" s="87">
        <v>2013</v>
      </c>
      <c r="BK3" s="87">
        <v>2015</v>
      </c>
      <c r="BL3" s="87">
        <v>2016</v>
      </c>
      <c r="BM3" s="87">
        <v>2013</v>
      </c>
      <c r="BN3" s="87">
        <v>2015</v>
      </c>
      <c r="BO3" s="87">
        <v>2016</v>
      </c>
      <c r="BP3" s="87">
        <v>2017</v>
      </c>
      <c r="BQ3" s="87">
        <v>2014</v>
      </c>
      <c r="BR3" s="87">
        <v>2015</v>
      </c>
      <c r="BS3" s="87">
        <v>2015</v>
      </c>
      <c r="BT3" s="87">
        <v>2014</v>
      </c>
      <c r="BU3" s="87">
        <v>2015</v>
      </c>
      <c r="BV3" s="87">
        <v>2015</v>
      </c>
      <c r="BW3" s="87">
        <v>2013</v>
      </c>
      <c r="BX3" s="87">
        <v>2013</v>
      </c>
      <c r="BY3" s="87">
        <v>2015</v>
      </c>
      <c r="BZ3" s="87">
        <v>2015</v>
      </c>
      <c r="CA3" s="87">
        <v>2015</v>
      </c>
      <c r="CB3" s="87">
        <v>2015</v>
      </c>
      <c r="CC3" s="87">
        <v>2016</v>
      </c>
      <c r="CD3" s="87">
        <v>2016</v>
      </c>
      <c r="CE3" s="87">
        <v>2016</v>
      </c>
      <c r="CF3" s="87">
        <v>2014</v>
      </c>
      <c r="CG3" s="87">
        <v>2014</v>
      </c>
    </row>
    <row r="4" spans="1:87" x14ac:dyDescent="0.25">
      <c r="A4" s="3" t="str">
        <f>VLOOKUP(C4,Regiones!B$3:H$35,7,FALSE)</f>
        <v>Caribbean</v>
      </c>
      <c r="B4" s="99" t="s">
        <v>1</v>
      </c>
      <c r="C4" s="86" t="s">
        <v>0</v>
      </c>
      <c r="D4" s="152">
        <f>IF('Indicador Datos'!D5="No Data",1,IF('Indicador Imputación Datos'!D5&lt;&gt;"",1,0))</f>
        <v>0</v>
      </c>
      <c r="E4" s="152">
        <f>IF('Indicador Datos'!E5="No Data",1,IF('Indicador Imputación Datos'!E5&lt;&gt;"",1,0))</f>
        <v>0</v>
      </c>
      <c r="F4" s="152">
        <f>IF('Indicador Datos'!F5="No Data",1,IF('Indicador Imputación Datos'!F5&lt;&gt;"",1,0))</f>
        <v>1</v>
      </c>
      <c r="G4" s="152">
        <f>IF('Indicador Datos'!G5="No Data",1,IF('Indicador Imputación Datos'!G5&lt;&gt;"",1,0))</f>
        <v>0</v>
      </c>
      <c r="H4" s="152">
        <f>IF('Indicador Datos'!H5="No Data",1,IF('Indicador Imputación Datos'!H5&lt;&gt;"",1,0))</f>
        <v>0</v>
      </c>
      <c r="I4" s="152">
        <f>IF('Indicador Datos'!I5="No Data",1,IF('Indicador Imputación Datos'!I5&lt;&gt;"",1,0))</f>
        <v>0</v>
      </c>
      <c r="J4" s="152">
        <f>IF('Indicador Datos'!J5="No Data",1,IF('Indicador Imputación Datos'!J5&lt;&gt;"",1,0))</f>
        <v>0</v>
      </c>
      <c r="K4" s="152">
        <f>IF('Indicador Datos'!K5="No Data",1,IF('Indicador Imputación Datos'!K5&lt;&gt;"",1,0))</f>
        <v>0</v>
      </c>
      <c r="L4" s="152">
        <f>IF('Indicador Datos'!L5="No Data",1,IF('Indicador Imputación Datos'!L5&lt;&gt;"",1,0))</f>
        <v>0</v>
      </c>
      <c r="M4" s="152">
        <f>IF('Indicador Datos'!M5="No Data",1,IF('Indicador Imputación Datos'!M5&lt;&gt;"",1,0))</f>
        <v>0</v>
      </c>
      <c r="N4" s="152">
        <f>IF('Indicador Datos'!N5="No Data",1,IF('Indicador Imputación Datos'!N5&lt;&gt;"",1,0))</f>
        <v>0</v>
      </c>
      <c r="O4" s="152">
        <f>IF('Indicador Datos'!O5="No Data",1,IF('Indicador Imputación Datos'!O5&lt;&gt;"",1,0))</f>
        <v>0</v>
      </c>
      <c r="P4" s="152">
        <f>IF('Indicador Datos'!P5="No Data",1,IF('Indicador Imputación Datos'!P5&lt;&gt;"",1,0))</f>
        <v>0</v>
      </c>
      <c r="Q4" s="152">
        <f>IF('Indicador Datos'!Q5="No Data",1,IF('Indicador Imputación Datos'!Q5&lt;&gt;"",1,0))</f>
        <v>0</v>
      </c>
      <c r="R4" s="152">
        <f>IF('Indicador Datos'!R5="No Data",1,IF('Indicador Imputación Datos'!R5&lt;&gt;"",1,0))</f>
        <v>0</v>
      </c>
      <c r="S4" s="152">
        <f>IF('Indicador Datos'!S5="No Data",1,IF('Indicador Imputación Datos'!S5&lt;&gt;"",1,0))</f>
        <v>0</v>
      </c>
      <c r="T4" s="152">
        <f>IF('Indicador Datos'!T5="No Data",1,IF('Indicador Imputación Datos'!T5&lt;&gt;"",1,0))</f>
        <v>0</v>
      </c>
      <c r="U4" s="152">
        <f>IF('Indicador Datos'!U5="No Data",1,IF('Indicador Imputación Datos'!U5&lt;&gt;"",1,0))</f>
        <v>0</v>
      </c>
      <c r="V4" s="152">
        <f>IF('Indicador Datos'!V5="No Data",1,IF('Indicador Imputación Datos'!V5&lt;&gt;"",1,0))</f>
        <v>0</v>
      </c>
      <c r="W4" s="152">
        <f>IF('Indicador Datos'!W5="No Data",1,IF('Indicador Imputación Datos'!W5&lt;&gt;"",1,0))</f>
        <v>0</v>
      </c>
      <c r="X4" s="152">
        <f>IF('Indicador Datos'!X5="No Data",1,IF('Indicador Imputación Datos'!X5&lt;&gt;"",1,0))</f>
        <v>0</v>
      </c>
      <c r="Y4" s="152">
        <f>IF('Indicador Datos'!Y5="No Data",1,IF('Indicador Imputación Datos'!Y5&lt;&gt;"",1,0))</f>
        <v>1</v>
      </c>
      <c r="Z4" s="152">
        <f>IF('Indicador Datos'!Z5="No Data",1,IF('Indicador Imputación Datos'!Z5&lt;&gt;"",1,0))</f>
        <v>1</v>
      </c>
      <c r="AA4" s="152">
        <f>IF('Indicador Datos'!AA5="No Data",1,IF('Indicador Imputación Datos'!AA5&lt;&gt;"",1,0))</f>
        <v>0</v>
      </c>
      <c r="AB4" s="152">
        <f>IF('Indicador Datos'!AB5="No Data",1,IF('Indicador Imputación Datos'!AB5&lt;&gt;"",1,0))</f>
        <v>0</v>
      </c>
      <c r="AC4" s="152">
        <f>IF('Indicador Datos'!AC5="No Data",1,IF('Indicador Imputación Datos'!AC5&lt;&gt;"",1,0))</f>
        <v>0</v>
      </c>
      <c r="AD4" s="152">
        <f>IF('Indicador Datos'!AD5="No Data",1,IF('Indicador Imputación Datos'!AD5&lt;&gt;"",1,0))</f>
        <v>1</v>
      </c>
      <c r="AE4" s="152">
        <f>IF('Indicador Datos'!AE5="No Data",1,IF('Indicador Imputación Datos'!AE5&lt;&gt;"",1,0))</f>
        <v>0</v>
      </c>
      <c r="AF4" s="152">
        <f>IF('Indicador Datos'!AF5="No Data",1,IF('Indicador Imputación Datos'!AF5&lt;&gt;"",1,0))</f>
        <v>1</v>
      </c>
      <c r="AG4" s="250">
        <f>IF('Indicador Datos'!AG5="No Data",1,IF('Indicador Imputación Datos'!AG5&lt;&gt;"",1,0))</f>
        <v>0</v>
      </c>
      <c r="AH4" s="152">
        <f>IF('Indicador Datos'!AH5="No Data",1,IF('Indicador Imputación Datos'!AH5&lt;&gt;"",1,0))</f>
        <v>0</v>
      </c>
      <c r="AI4" s="152">
        <f>IF('Indicador Datos'!AI5="No Data",1,IF('Indicador Imputación Datos'!AI5&lt;&gt;"",1,0))</f>
        <v>1</v>
      </c>
      <c r="AJ4" s="152">
        <f>IF('Indicador Datos'!AJ5="No Data",1,IF('Indicador Imputación Datos'!AJ5&lt;&gt;"",1,0))</f>
        <v>0</v>
      </c>
      <c r="AK4" s="152">
        <f>IF('Indicador Datos'!AK5="No Data",1,IF('Indicador Imputación Datos'!AK5&lt;&gt;"",1,0))</f>
        <v>0</v>
      </c>
      <c r="AL4" s="152">
        <f>IF('Indicador Datos'!AL5="No Data",1,IF('Indicador Imputación Datos'!AL5&lt;&gt;"",1,0))</f>
        <v>0</v>
      </c>
      <c r="AM4" s="152">
        <f>IF('Indicador Datos'!AM5="No Data",1,IF('Indicador Imputación Datos'!AM5&lt;&gt;"",1,0))</f>
        <v>1</v>
      </c>
      <c r="AN4" s="152">
        <f>IF('Indicador Datos'!AN5="No Data",1,IF('Indicador Imputación Datos'!AN5&lt;&gt;"",1,0))</f>
        <v>0</v>
      </c>
      <c r="AO4" s="152">
        <f>IF('Indicador Datos'!AO5="No Data",1,IF('Indicador Imputación Datos'!AO5&lt;&gt;"",1,0))</f>
        <v>0</v>
      </c>
      <c r="AP4" s="152">
        <f>IF('Indicador Datos'!AP5="No Data",1,IF('Indicador Imputación Datos'!AP5&lt;&gt;"",1,0))</f>
        <v>0</v>
      </c>
      <c r="AQ4" s="152">
        <f>IF('Indicador Datos'!AQ5="No Data",1,IF('Indicador Imputación Datos'!AQ5&lt;&gt;"",1,0))</f>
        <v>0</v>
      </c>
      <c r="AR4" s="152">
        <f>IF('Indicador Datos'!AR5="No Data",1,IF('Indicador Imputación Datos'!AR5&lt;&gt;"",1,0))</f>
        <v>1</v>
      </c>
      <c r="AS4" s="152">
        <f>IF('Indicador Datos'!AS5="No Data",1,IF('Indicador Imputación Datos'!AS5&lt;&gt;"",1,0))</f>
        <v>1</v>
      </c>
      <c r="AT4" s="152">
        <f>IF('Indicador Datos'!AT5="No Data",1,IF('Indicador Imputación Datos'!AT5&lt;&gt;"",1,0))</f>
        <v>0</v>
      </c>
      <c r="AU4" s="152">
        <f>IF('Indicador Datos'!AU5="No Data",1,IF('Indicador Imputación Datos'!AU5&lt;&gt;"",1,0))</f>
        <v>1</v>
      </c>
      <c r="AV4" s="152">
        <f>IF('Indicador Datos'!AV5="No Data",1,IF('Indicador Imputación Datos'!AV5&lt;&gt;"",1,0))</f>
        <v>0</v>
      </c>
      <c r="AW4" s="152">
        <f>IF('Indicador Datos'!AW5="No Data",1,IF('Indicador Imputación Datos'!AW5&lt;&gt;"",1,0))</f>
        <v>0</v>
      </c>
      <c r="AX4" s="152">
        <f>IF('Indicador Datos'!AX5="No Data",1,IF('Indicador Imputación Datos'!AX5&lt;&gt;"",1,0))</f>
        <v>0</v>
      </c>
      <c r="AY4" s="152">
        <f>IF('Indicador Datos'!AY5="No Data",1,IF('Indicador Imputación Datos'!AY5&lt;&gt;"",1,0))</f>
        <v>0</v>
      </c>
      <c r="AZ4" s="152">
        <f>IF('Indicador Datos'!AZ5="No Data",1,IF('Indicador Imputación Datos'!AZ5&lt;&gt;"",1,0))</f>
        <v>0</v>
      </c>
      <c r="BA4" s="152">
        <f>IF('Indicador Datos'!BA5="No Data",1,IF('Indicador Imputación Datos'!BA5&lt;&gt;"",1,0))</f>
        <v>0</v>
      </c>
      <c r="BB4" s="152">
        <f>IF('Indicador Datos'!BB5="No Data",1,IF('Indicador Imputación Datos'!BB5&lt;&gt;"",1,0))</f>
        <v>0</v>
      </c>
      <c r="BC4" s="152">
        <f>IF('Indicador Datos'!BC5="No Data",1,IF('Indicador Imputación Datos'!BC5&lt;&gt;"",1,0))</f>
        <v>0</v>
      </c>
      <c r="BD4" s="152">
        <f>IF('Indicador Datos'!BD5="No Data",1,IF('Indicador Imputación Datos'!BD5&lt;&gt;"",1,0))</f>
        <v>1</v>
      </c>
      <c r="BE4" s="152">
        <f>IF('Indicador Datos'!BE5="No Data",1,IF('Indicador Imputación Datos'!BE5&lt;&gt;"",1,0))</f>
        <v>1</v>
      </c>
      <c r="BF4" s="152">
        <f>IF('Indicador Datos'!BF5="No Data",1,IF('Indicador Imputación Datos'!BF5&lt;&gt;"",1,0))</f>
        <v>0</v>
      </c>
      <c r="BG4" s="152">
        <f>IF('Indicador Datos'!BG5="No Data",1,IF('Indicador Imputación Datos'!BG5&lt;&gt;"",1,0))</f>
        <v>0</v>
      </c>
      <c r="BH4" s="152">
        <f>IF('Indicador Datos'!BH5="No Data",1,IF('Indicador Imputación Datos'!BH5&lt;&gt;"",1,0))</f>
        <v>1</v>
      </c>
      <c r="BI4" s="152">
        <f>IF('Indicador Datos'!BI5="No Data",1,IF('Indicador Imputación Datos'!BI5&lt;&gt;"",1,0))</f>
        <v>0</v>
      </c>
      <c r="BJ4" s="152">
        <f>IF('Indicador Datos'!BJ5="No Data",1,IF('Indicador Imputación Datos'!BJ5&lt;&gt;"",1,0))</f>
        <v>1</v>
      </c>
      <c r="BK4" s="152">
        <f>IF('Indicador Datos'!BK5="No Data",1,IF('Indicador Imputación Datos'!BK5&lt;&gt;"",1,0))</f>
        <v>0</v>
      </c>
      <c r="BL4" s="152">
        <f>IF('Indicador Datos'!BL5="No Data",1,IF('Indicador Imputación Datos'!BL5&lt;&gt;"",1,0))</f>
        <v>1</v>
      </c>
      <c r="BM4" s="152">
        <f>IF('Indicador Datos'!BM5="No Data",1,IF('Indicador Imputación Datos'!BM5&lt;&gt;"",1,0))</f>
        <v>1</v>
      </c>
      <c r="BN4" s="152">
        <f>IF('Indicador Datos'!BN5="No Data",1,IF('Indicador Imputación Datos'!BN5&lt;&gt;"",1,0))</f>
        <v>1</v>
      </c>
      <c r="BO4" s="152">
        <f>IF('Indicador Datos'!BO5="No Data",1,IF('Indicador Imputación Datos'!BO5&lt;&gt;"",1,0))</f>
        <v>0</v>
      </c>
      <c r="BP4" s="152">
        <f>IF('Indicador Datos'!BP5="No Data",1,IF('Indicador Imputación Datos'!BP5&lt;&gt;"",1,0))</f>
        <v>1</v>
      </c>
      <c r="BQ4" s="152">
        <f>IF('Indicador Datos'!BQ5="No Data",1,IF('Indicador Imputación Datos'!BQ5&lt;&gt;"",1,0))</f>
        <v>0</v>
      </c>
      <c r="BR4" s="152">
        <f>IF('Indicador Datos'!BR5="No Data",1,IF('Indicador Imputación Datos'!BR5&lt;&gt;"",1,0))</f>
        <v>0</v>
      </c>
      <c r="BS4" s="152">
        <f>IF('Indicador Datos'!BS5="No Data",1,IF('Indicador Imputación Datos'!BS5&lt;&gt;"",1,0))</f>
        <v>0</v>
      </c>
      <c r="BT4" s="152">
        <f>IF('Indicador Datos'!BT5="No Data",1,IF('Indicador Imputación Datos'!BT5&lt;&gt;"",1,0))</f>
        <v>0</v>
      </c>
      <c r="BU4" s="152">
        <f>IF('Indicador Datos'!BU5="No Data",1,IF('Indicador Imputación Datos'!BU5&lt;&gt;"",1,0))</f>
        <v>0</v>
      </c>
      <c r="BV4" s="152">
        <f>IF('Indicador Datos'!BV5="No Data",1,IF('Indicador Imputación Datos'!BV5&lt;&gt;"",1,0))</f>
        <v>0</v>
      </c>
      <c r="BW4" s="152">
        <f>IF('Indicador Datos'!BW5="No Data",1,IF('Indicador Imputación Datos'!BW5&lt;&gt;"",1,0))</f>
        <v>0</v>
      </c>
      <c r="BX4" s="152">
        <f>IF('Indicador Datos'!BX5="No Data",1,IF('Indicador Imputación Datos'!BX5&lt;&gt;"",1,0))</f>
        <v>0</v>
      </c>
      <c r="BY4" s="152">
        <f>IF('Indicador Datos'!BY5="No Data",1,IF('Indicador Imputación Datos'!BY5&lt;&gt;"",1,0))</f>
        <v>1</v>
      </c>
      <c r="BZ4" s="152">
        <f>IF('Indicador Datos'!BZ5="No Data",1,IF('Indicador Imputación Datos'!BZ5&lt;&gt;"",1,0))</f>
        <v>0</v>
      </c>
      <c r="CA4" s="152">
        <f>IF('Indicador Datos'!CA5="No Data",1,IF('Indicador Imputación Datos'!CA5&lt;&gt;"",1,0))</f>
        <v>1</v>
      </c>
      <c r="CB4" s="152">
        <f>IF('Indicador Datos'!CB5="No Data",1,IF('Indicador Imputación Datos'!CB5&lt;&gt;"",1,0))</f>
        <v>0</v>
      </c>
      <c r="CC4" s="152">
        <f>IF('Indicador Datos'!CC5="No Data",1,IF('Indicador Imputación Datos'!CC5&lt;&gt;"",1,0))</f>
        <v>0</v>
      </c>
      <c r="CD4" s="152">
        <f>IF('Indicador Datos'!CD5="No Data",1,IF('Indicador Imputación Datos'!CD5&lt;&gt;"",1,0))</f>
        <v>0</v>
      </c>
      <c r="CE4" s="152">
        <f>IF('Indicador Datos'!CE5="No Data",1,IF('Indicador Imputación Datos'!CE5&lt;&gt;"",1,0))</f>
        <v>0</v>
      </c>
      <c r="CF4" s="152">
        <f>IF('Indicador Datos'!CF5="No Data",1,IF('Indicador Imputación Datos'!CF5&lt;&gt;"",1,0))</f>
        <v>0</v>
      </c>
      <c r="CG4" s="152">
        <f>IF('Indicador Datos'!CG5="No Data",1,IF('Indicador Imputación Datos'!CG5&lt;&gt;"",1,0))</f>
        <v>0</v>
      </c>
      <c r="CH4" s="163">
        <f>SUM(D4:CG4)</f>
        <v>20</v>
      </c>
      <c r="CI4" s="164">
        <f>CH4/82</f>
        <v>0.24390243902439024</v>
      </c>
    </row>
    <row r="5" spans="1:87" x14ac:dyDescent="0.25">
      <c r="A5" s="3" t="str">
        <f>VLOOKUP(C5,Regiones!B$3:H$35,7,FALSE)</f>
        <v>Caribbean</v>
      </c>
      <c r="B5" s="99" t="s">
        <v>5</v>
      </c>
      <c r="C5" s="86" t="s">
        <v>4</v>
      </c>
      <c r="D5" s="152">
        <f>IF('Indicador Datos'!D6="No Data",1,IF('Indicador Imputación Datos'!D6&lt;&gt;"",1,0))</f>
        <v>0</v>
      </c>
      <c r="E5" s="152">
        <f>IF('Indicador Datos'!E6="No Data",1,IF('Indicador Imputación Datos'!E6&lt;&gt;"",1,0))</f>
        <v>0</v>
      </c>
      <c r="F5" s="152">
        <f>IF('Indicador Datos'!F6="No Data",1,IF('Indicador Imputación Datos'!F6&lt;&gt;"",1,0))</f>
        <v>1</v>
      </c>
      <c r="G5" s="152">
        <f>IF('Indicador Datos'!G6="No Data",1,IF('Indicador Imputación Datos'!G6&lt;&gt;"",1,0))</f>
        <v>0</v>
      </c>
      <c r="H5" s="152">
        <f>IF('Indicador Datos'!H6="No Data",1,IF('Indicador Imputación Datos'!H6&lt;&gt;"",1,0))</f>
        <v>0</v>
      </c>
      <c r="I5" s="152">
        <f>IF('Indicador Datos'!I6="No Data",1,IF('Indicador Imputación Datos'!I6&lt;&gt;"",1,0))</f>
        <v>0</v>
      </c>
      <c r="J5" s="152">
        <f>IF('Indicador Datos'!J6="No Data",1,IF('Indicador Imputación Datos'!J6&lt;&gt;"",1,0))</f>
        <v>0</v>
      </c>
      <c r="K5" s="152">
        <f>IF('Indicador Datos'!K6="No Data",1,IF('Indicador Imputación Datos'!K6&lt;&gt;"",1,0))</f>
        <v>0</v>
      </c>
      <c r="L5" s="152">
        <f>IF('Indicador Datos'!L6="No Data",1,IF('Indicador Imputación Datos'!L6&lt;&gt;"",1,0))</f>
        <v>0</v>
      </c>
      <c r="M5" s="152">
        <f>IF('Indicador Datos'!M6="No Data",1,IF('Indicador Imputación Datos'!M6&lt;&gt;"",1,0))</f>
        <v>0</v>
      </c>
      <c r="N5" s="152">
        <f>IF('Indicador Datos'!N6="No Data",1,IF('Indicador Imputación Datos'!N6&lt;&gt;"",1,0))</f>
        <v>0</v>
      </c>
      <c r="O5" s="152">
        <f>IF('Indicador Datos'!O6="No Data",1,IF('Indicador Imputación Datos'!O6&lt;&gt;"",1,0))</f>
        <v>0</v>
      </c>
      <c r="P5" s="152">
        <f>IF('Indicador Datos'!P6="No Data",1,IF('Indicador Imputación Datos'!P6&lt;&gt;"",1,0))</f>
        <v>1</v>
      </c>
      <c r="Q5" s="152">
        <f>IF('Indicador Datos'!Q6="No Data",1,IF('Indicador Imputación Datos'!Q6&lt;&gt;"",1,0))</f>
        <v>0</v>
      </c>
      <c r="R5" s="152">
        <f>IF('Indicador Datos'!R6="No Data",1,IF('Indicador Imputación Datos'!R6&lt;&gt;"",1,0))</f>
        <v>0</v>
      </c>
      <c r="S5" s="152">
        <f>IF('Indicador Datos'!S6="No Data",1,IF('Indicador Imputación Datos'!S6&lt;&gt;"",1,0))</f>
        <v>0</v>
      </c>
      <c r="T5" s="152">
        <f>IF('Indicador Datos'!T6="No Data",1,IF('Indicador Imputación Datos'!T6&lt;&gt;"",1,0))</f>
        <v>0</v>
      </c>
      <c r="U5" s="152">
        <f>IF('Indicador Datos'!U6="No Data",1,IF('Indicador Imputación Datos'!U6&lt;&gt;"",1,0))</f>
        <v>0</v>
      </c>
      <c r="V5" s="152">
        <f>IF('Indicador Datos'!V6="No Data",1,IF('Indicador Imputación Datos'!V6&lt;&gt;"",1,0))</f>
        <v>0</v>
      </c>
      <c r="W5" s="152">
        <f>IF('Indicador Datos'!W6="No Data",1,IF('Indicador Imputación Datos'!W6&lt;&gt;"",1,0))</f>
        <v>0</v>
      </c>
      <c r="X5" s="152">
        <f>IF('Indicador Datos'!X6="No Data",1,IF('Indicador Imputación Datos'!X6&lt;&gt;"",1,0))</f>
        <v>0</v>
      </c>
      <c r="Y5" s="152">
        <f>IF('Indicador Datos'!Y6="No Data",1,IF('Indicador Imputación Datos'!Y6&lt;&gt;"",1,0))</f>
        <v>1</v>
      </c>
      <c r="Z5" s="152">
        <f>IF('Indicador Datos'!Z6="No Data",1,IF('Indicador Imputación Datos'!Z6&lt;&gt;"",1,0))</f>
        <v>1</v>
      </c>
      <c r="AA5" s="152">
        <f>IF('Indicador Datos'!AA6="No Data",1,IF('Indicador Imputación Datos'!AA6&lt;&gt;"",1,0))</f>
        <v>0</v>
      </c>
      <c r="AB5" s="152">
        <f>IF('Indicador Datos'!AB6="No Data",1,IF('Indicador Imputación Datos'!AB6&lt;&gt;"",1,0))</f>
        <v>0</v>
      </c>
      <c r="AC5" s="152">
        <f>IF('Indicador Datos'!AC6="No Data",1,IF('Indicador Imputación Datos'!AC6&lt;&gt;"",1,0))</f>
        <v>1</v>
      </c>
      <c r="AD5" s="152">
        <f>IF('Indicador Datos'!AD6="No Data",1,IF('Indicador Imputación Datos'!AD6&lt;&gt;"",1,0))</f>
        <v>1</v>
      </c>
      <c r="AE5" s="152">
        <f>IF('Indicador Datos'!AE6="No Data",1,IF('Indicador Imputación Datos'!AE6&lt;&gt;"",1,0))</f>
        <v>0</v>
      </c>
      <c r="AF5" s="152">
        <f>IF('Indicador Datos'!AF6="No Data",1,IF('Indicador Imputación Datos'!AF6&lt;&gt;"",1,0))</f>
        <v>1</v>
      </c>
      <c r="AG5" s="250">
        <f>IF('Indicador Datos'!AG6="No Data",1,IF('Indicador Imputación Datos'!AG6&lt;&gt;"",1,0))</f>
        <v>0</v>
      </c>
      <c r="AH5" s="152">
        <f>IF('Indicador Datos'!AH6="No Data",1,IF('Indicador Imputación Datos'!AH6&lt;&gt;"",1,0))</f>
        <v>0</v>
      </c>
      <c r="AI5" s="152">
        <f>IF('Indicador Datos'!AI6="No Data",1,IF('Indicador Imputación Datos'!AI6&lt;&gt;"",1,0))</f>
        <v>0</v>
      </c>
      <c r="AJ5" s="152">
        <f>IF('Indicador Datos'!AJ6="No Data",1,IF('Indicador Imputación Datos'!AJ6&lt;&gt;"",1,0))</f>
        <v>0</v>
      </c>
      <c r="AK5" s="152">
        <f>IF('Indicador Datos'!AK6="No Data",1,IF('Indicador Imputación Datos'!AK6&lt;&gt;"",1,0))</f>
        <v>0</v>
      </c>
      <c r="AL5" s="152">
        <f>IF('Indicador Datos'!AL6="No Data",1,IF('Indicador Imputación Datos'!AL6&lt;&gt;"",1,0))</f>
        <v>0</v>
      </c>
      <c r="AM5" s="152">
        <f>IF('Indicador Datos'!AM6="No Data",1,IF('Indicador Imputación Datos'!AM6&lt;&gt;"",1,0))</f>
        <v>0</v>
      </c>
      <c r="AN5" s="152">
        <f>IF('Indicador Datos'!AN6="No Data",1,IF('Indicador Imputación Datos'!AN6&lt;&gt;"",1,0))</f>
        <v>0</v>
      </c>
      <c r="AO5" s="152">
        <f>IF('Indicador Datos'!AO6="No Data",1,IF('Indicador Imputación Datos'!AO6&lt;&gt;"",1,0))</f>
        <v>0</v>
      </c>
      <c r="AP5" s="152">
        <f>IF('Indicador Datos'!AP6="No Data",1,IF('Indicador Imputación Datos'!AP6&lt;&gt;"",1,0))</f>
        <v>0</v>
      </c>
      <c r="AQ5" s="152">
        <f>IF('Indicador Datos'!AQ6="No Data",1,IF('Indicador Imputación Datos'!AQ6&lt;&gt;"",1,0))</f>
        <v>0</v>
      </c>
      <c r="AR5" s="152">
        <f>IF('Indicador Datos'!AR6="No Data",1,IF('Indicador Imputación Datos'!AR6&lt;&gt;"",1,0))</f>
        <v>0</v>
      </c>
      <c r="AS5" s="152">
        <f>IF('Indicador Datos'!AS6="No Data",1,IF('Indicador Imputación Datos'!AS6&lt;&gt;"",1,0))</f>
        <v>0</v>
      </c>
      <c r="AT5" s="152">
        <f>IF('Indicador Datos'!AT6="No Data",1,IF('Indicador Imputación Datos'!AT6&lt;&gt;"",1,0))</f>
        <v>1</v>
      </c>
      <c r="AU5" s="152">
        <f>IF('Indicador Datos'!AU6="No Data",1,IF('Indicador Imputación Datos'!AU6&lt;&gt;"",1,0))</f>
        <v>1</v>
      </c>
      <c r="AV5" s="152">
        <f>IF('Indicador Datos'!AV6="No Data",1,IF('Indicador Imputación Datos'!AV6&lt;&gt;"",1,0))</f>
        <v>0</v>
      </c>
      <c r="AW5" s="152">
        <f>IF('Indicador Datos'!AW6="No Data",1,IF('Indicador Imputación Datos'!AW6&lt;&gt;"",1,0))</f>
        <v>0</v>
      </c>
      <c r="AX5" s="152">
        <f>IF('Indicador Datos'!AX6="No Data",1,IF('Indicador Imputación Datos'!AX6&lt;&gt;"",1,0))</f>
        <v>0</v>
      </c>
      <c r="AY5" s="152">
        <f>IF('Indicador Datos'!AY6="No Data",1,IF('Indicador Imputación Datos'!AY6&lt;&gt;"",1,0))</f>
        <v>0</v>
      </c>
      <c r="AZ5" s="152">
        <f>IF('Indicador Datos'!AZ6="No Data",1,IF('Indicador Imputación Datos'!AZ6&lt;&gt;"",1,0))</f>
        <v>0</v>
      </c>
      <c r="BA5" s="152">
        <f>IF('Indicador Datos'!BA6="No Data",1,IF('Indicador Imputación Datos'!BA6&lt;&gt;"",1,0))</f>
        <v>0</v>
      </c>
      <c r="BB5" s="152">
        <f>IF('Indicador Datos'!BB6="No Data",1,IF('Indicador Imputación Datos'!BB6&lt;&gt;"",1,0))</f>
        <v>0</v>
      </c>
      <c r="BC5" s="152">
        <f>IF('Indicador Datos'!BC6="No Data",1,IF('Indicador Imputación Datos'!BC6&lt;&gt;"",1,0))</f>
        <v>0</v>
      </c>
      <c r="BD5" s="152">
        <f>IF('Indicador Datos'!BD6="No Data",1,IF('Indicador Imputación Datos'!BD6&lt;&gt;"",1,0))</f>
        <v>1</v>
      </c>
      <c r="BE5" s="152">
        <f>IF('Indicador Datos'!BE6="No Data",1,IF('Indicador Imputación Datos'!BE6&lt;&gt;"",1,0))</f>
        <v>1</v>
      </c>
      <c r="BF5" s="152">
        <f>IF('Indicador Datos'!BF6="No Data",1,IF('Indicador Imputación Datos'!BF6&lt;&gt;"",1,0))</f>
        <v>0</v>
      </c>
      <c r="BG5" s="152">
        <f>IF('Indicador Datos'!BG6="No Data",1,IF('Indicador Imputación Datos'!BG6&lt;&gt;"",1,0))</f>
        <v>0</v>
      </c>
      <c r="BH5" s="152">
        <f>IF('Indicador Datos'!BH6="No Data",1,IF('Indicador Imputación Datos'!BH6&lt;&gt;"",1,0))</f>
        <v>0</v>
      </c>
      <c r="BI5" s="152">
        <f>IF('Indicador Datos'!BI6="No Data",1,IF('Indicador Imputación Datos'!BI6&lt;&gt;"",1,0))</f>
        <v>1</v>
      </c>
      <c r="BJ5" s="152">
        <f>IF('Indicador Datos'!BJ6="No Data",1,IF('Indicador Imputación Datos'!BJ6&lt;&gt;"",1,0))</f>
        <v>0</v>
      </c>
      <c r="BK5" s="152">
        <f>IF('Indicador Datos'!BK6="No Data",1,IF('Indicador Imputación Datos'!BK6&lt;&gt;"",1,0))</f>
        <v>0</v>
      </c>
      <c r="BL5" s="152">
        <f>IF('Indicador Datos'!BL6="No Data",1,IF('Indicador Imputación Datos'!BL6&lt;&gt;"",1,0))</f>
        <v>0</v>
      </c>
      <c r="BM5" s="152">
        <f>IF('Indicador Datos'!BM6="No Data",1,IF('Indicador Imputación Datos'!BM6&lt;&gt;"",1,0))</f>
        <v>1</v>
      </c>
      <c r="BN5" s="152">
        <f>IF('Indicador Datos'!BN6="No Data",1,IF('Indicador Imputación Datos'!BN6&lt;&gt;"",1,0))</f>
        <v>1</v>
      </c>
      <c r="BO5" s="152">
        <f>IF('Indicador Datos'!BO6="No Data",1,IF('Indicador Imputación Datos'!BO6&lt;&gt;"",1,0))</f>
        <v>1</v>
      </c>
      <c r="BP5" s="152">
        <f>IF('Indicador Datos'!BP6="No Data",1,IF('Indicador Imputación Datos'!BP6&lt;&gt;"",1,0))</f>
        <v>1</v>
      </c>
      <c r="BQ5" s="152">
        <f>IF('Indicador Datos'!BQ6="No Data",1,IF('Indicador Imputación Datos'!BQ6&lt;&gt;"",1,0))</f>
        <v>0</v>
      </c>
      <c r="BR5" s="152">
        <f>IF('Indicador Datos'!BR6="No Data",1,IF('Indicador Imputación Datos'!BR6&lt;&gt;"",1,0))</f>
        <v>0</v>
      </c>
      <c r="BS5" s="152">
        <f>IF('Indicador Datos'!BS6="No Data",1,IF('Indicador Imputación Datos'!BS6&lt;&gt;"",1,0))</f>
        <v>0</v>
      </c>
      <c r="BT5" s="152">
        <f>IF('Indicador Datos'!BT6="No Data",1,IF('Indicador Imputación Datos'!BT6&lt;&gt;"",1,0))</f>
        <v>0</v>
      </c>
      <c r="BU5" s="152">
        <f>IF('Indicador Datos'!BU6="No Data",1,IF('Indicador Imputación Datos'!BU6&lt;&gt;"",1,0))</f>
        <v>0</v>
      </c>
      <c r="BV5" s="152">
        <f>IF('Indicador Datos'!BV6="No Data",1,IF('Indicador Imputación Datos'!BV6&lt;&gt;"",1,0))</f>
        <v>0</v>
      </c>
      <c r="BW5" s="152">
        <f>IF('Indicador Datos'!BW6="No Data",1,IF('Indicador Imputación Datos'!BW6&lt;&gt;"",1,0))</f>
        <v>1</v>
      </c>
      <c r="BX5" s="152">
        <f>IF('Indicador Datos'!BX6="No Data",1,IF('Indicador Imputación Datos'!BX6&lt;&gt;"",1,0))</f>
        <v>1</v>
      </c>
      <c r="BY5" s="152">
        <f>IF('Indicador Datos'!BY6="No Data",1,IF('Indicador Imputación Datos'!BY6&lt;&gt;"",1,0))</f>
        <v>1</v>
      </c>
      <c r="BZ5" s="152">
        <f>IF('Indicador Datos'!BZ6="No Data",1,IF('Indicador Imputación Datos'!BZ6&lt;&gt;"",1,0))</f>
        <v>1</v>
      </c>
      <c r="CA5" s="152">
        <f>IF('Indicador Datos'!CA6="No Data",1,IF('Indicador Imputación Datos'!CA6&lt;&gt;"",1,0))</f>
        <v>0</v>
      </c>
      <c r="CB5" s="152">
        <f>IF('Indicador Datos'!CB6="No Data",1,IF('Indicador Imputación Datos'!CB6&lt;&gt;"",1,0))</f>
        <v>0</v>
      </c>
      <c r="CC5" s="152">
        <f>IF('Indicador Datos'!CC6="No Data",1,IF('Indicador Imputación Datos'!CC6&lt;&gt;"",1,0))</f>
        <v>0</v>
      </c>
      <c r="CD5" s="152">
        <f>IF('Indicador Datos'!CD6="No Data",1,IF('Indicador Imputación Datos'!CD6&lt;&gt;"",1,0))</f>
        <v>0</v>
      </c>
      <c r="CE5" s="152">
        <f>IF('Indicador Datos'!CE6="No Data",1,IF('Indicador Imputación Datos'!CE6&lt;&gt;"",1,0))</f>
        <v>0</v>
      </c>
      <c r="CF5" s="152">
        <f>IF('Indicador Datos'!CF6="No Data",1,IF('Indicador Imputación Datos'!CF6&lt;&gt;"",1,0))</f>
        <v>0</v>
      </c>
      <c r="CG5" s="152">
        <f>IF('Indicador Datos'!CG6="No Data",1,IF('Indicador Imputación Datos'!CG6&lt;&gt;"",1,0))</f>
        <v>0</v>
      </c>
      <c r="CH5" s="163">
        <f t="shared" ref="CH5:CH36" si="0">SUM(D5:CG5)</f>
        <v>20</v>
      </c>
      <c r="CI5" s="164">
        <f t="shared" ref="CI5:CI36" si="1">CH5/82</f>
        <v>0.24390243902439024</v>
      </c>
    </row>
    <row r="6" spans="1:87" x14ac:dyDescent="0.25">
      <c r="A6" s="3" t="str">
        <f>VLOOKUP(C6,Regiones!B$3:H$35,7,FALSE)</f>
        <v>Caribbean</v>
      </c>
      <c r="B6" s="99" t="s">
        <v>7</v>
      </c>
      <c r="C6" s="86" t="s">
        <v>6</v>
      </c>
      <c r="D6" s="152">
        <f>IF('Indicador Datos'!D7="No Data",1,IF('Indicador Imputación Datos'!D7&lt;&gt;"",1,0))</f>
        <v>0</v>
      </c>
      <c r="E6" s="152">
        <f>IF('Indicador Datos'!E7="No Data",1,IF('Indicador Imputación Datos'!E7&lt;&gt;"",1,0))</f>
        <v>0</v>
      </c>
      <c r="F6" s="152">
        <f>IF('Indicador Datos'!F7="No Data",1,IF('Indicador Imputación Datos'!F7&lt;&gt;"",1,0))</f>
        <v>1</v>
      </c>
      <c r="G6" s="152">
        <f>IF('Indicador Datos'!G7="No Data",1,IF('Indicador Imputación Datos'!G7&lt;&gt;"",1,0))</f>
        <v>0</v>
      </c>
      <c r="H6" s="152">
        <f>IF('Indicador Datos'!H7="No Data",1,IF('Indicador Imputación Datos'!H7&lt;&gt;"",1,0))</f>
        <v>0</v>
      </c>
      <c r="I6" s="152">
        <f>IF('Indicador Datos'!I7="No Data",1,IF('Indicador Imputación Datos'!I7&lt;&gt;"",1,0))</f>
        <v>0</v>
      </c>
      <c r="J6" s="152">
        <f>IF('Indicador Datos'!J7="No Data",1,IF('Indicador Imputación Datos'!J7&lt;&gt;"",1,0))</f>
        <v>0</v>
      </c>
      <c r="K6" s="152">
        <f>IF('Indicador Datos'!K7="No Data",1,IF('Indicador Imputación Datos'!K7&lt;&gt;"",1,0))</f>
        <v>0</v>
      </c>
      <c r="L6" s="152">
        <f>IF('Indicador Datos'!L7="No Data",1,IF('Indicador Imputación Datos'!L7&lt;&gt;"",1,0))</f>
        <v>0</v>
      </c>
      <c r="M6" s="152">
        <f>IF('Indicador Datos'!M7="No Data",1,IF('Indicador Imputación Datos'!M7&lt;&gt;"",1,0))</f>
        <v>0</v>
      </c>
      <c r="N6" s="152">
        <f>IF('Indicador Datos'!N7="No Data",1,IF('Indicador Imputación Datos'!N7&lt;&gt;"",1,0))</f>
        <v>1</v>
      </c>
      <c r="O6" s="152">
        <f>IF('Indicador Datos'!O7="No Data",1,IF('Indicador Imputación Datos'!O7&lt;&gt;"",1,0))</f>
        <v>1</v>
      </c>
      <c r="P6" s="152">
        <f>IF('Indicador Datos'!P7="No Data",1,IF('Indicador Imputación Datos'!P7&lt;&gt;"",1,0))</f>
        <v>1</v>
      </c>
      <c r="Q6" s="152">
        <f>IF('Indicador Datos'!Q7="No Data",1,IF('Indicador Imputación Datos'!Q7&lt;&gt;"",1,0))</f>
        <v>0</v>
      </c>
      <c r="R6" s="152">
        <f>IF('Indicador Datos'!R7="No Data",1,IF('Indicador Imputación Datos'!R7&lt;&gt;"",1,0))</f>
        <v>0</v>
      </c>
      <c r="S6" s="152">
        <f>IF('Indicador Datos'!S7="No Data",1,IF('Indicador Imputación Datos'!S7&lt;&gt;"",1,0))</f>
        <v>0</v>
      </c>
      <c r="T6" s="152">
        <f>IF('Indicador Datos'!T7="No Data",1,IF('Indicador Imputación Datos'!T7&lt;&gt;"",1,0))</f>
        <v>0</v>
      </c>
      <c r="U6" s="152">
        <f>IF('Indicador Datos'!U7="No Data",1,IF('Indicador Imputación Datos'!U7&lt;&gt;"",1,0))</f>
        <v>0</v>
      </c>
      <c r="V6" s="152">
        <f>IF('Indicador Datos'!V7="No Data",1,IF('Indicador Imputación Datos'!V7&lt;&gt;"",1,0))</f>
        <v>0</v>
      </c>
      <c r="W6" s="152">
        <f>IF('Indicador Datos'!W7="No Data",1,IF('Indicador Imputación Datos'!W7&lt;&gt;"",1,0))</f>
        <v>0</v>
      </c>
      <c r="X6" s="152">
        <f>IF('Indicador Datos'!X7="No Data",1,IF('Indicador Imputación Datos'!X7&lt;&gt;"",1,0))</f>
        <v>0</v>
      </c>
      <c r="Y6" s="152">
        <f>IF('Indicador Datos'!Y7="No Data",1,IF('Indicador Imputación Datos'!Y7&lt;&gt;"",1,0))</f>
        <v>0</v>
      </c>
      <c r="Z6" s="152">
        <f>IF('Indicador Datos'!Z7="No Data",1,IF('Indicador Imputación Datos'!Z7&lt;&gt;"",1,0))</f>
        <v>0</v>
      </c>
      <c r="AA6" s="152">
        <f>IF('Indicador Datos'!AA7="No Data",1,IF('Indicador Imputación Datos'!AA7&lt;&gt;"",1,0))</f>
        <v>0</v>
      </c>
      <c r="AB6" s="152">
        <f>IF('Indicador Datos'!AB7="No Data",1,IF('Indicador Imputación Datos'!AB7&lt;&gt;"",1,0))</f>
        <v>0</v>
      </c>
      <c r="AC6" s="152">
        <f>IF('Indicador Datos'!AC7="No Data",1,IF('Indicador Imputación Datos'!AC7&lt;&gt;"",1,0))</f>
        <v>0</v>
      </c>
      <c r="AD6" s="152">
        <f>IF('Indicador Datos'!AD7="No Data",1,IF('Indicador Imputación Datos'!AD7&lt;&gt;"",1,0))</f>
        <v>1</v>
      </c>
      <c r="AE6" s="152">
        <f>IF('Indicador Datos'!AE7="No Data",1,IF('Indicador Imputación Datos'!AE7&lt;&gt;"",1,0))</f>
        <v>0</v>
      </c>
      <c r="AF6" s="152">
        <f>IF('Indicador Datos'!AF7="No Data",1,IF('Indicador Imputación Datos'!AF7&lt;&gt;"",1,0))</f>
        <v>0</v>
      </c>
      <c r="AG6" s="250">
        <f>IF('Indicador Datos'!AG7="No Data",1,IF('Indicador Imputación Datos'!AG7&lt;&gt;"",1,0))</f>
        <v>0</v>
      </c>
      <c r="AH6" s="152">
        <f>IF('Indicador Datos'!AH7="No Data",1,IF('Indicador Imputación Datos'!AH7&lt;&gt;"",1,0))</f>
        <v>0</v>
      </c>
      <c r="AI6" s="152">
        <f>IF('Indicador Datos'!AI7="No Data",1,IF('Indicador Imputación Datos'!AI7&lt;&gt;"",1,0))</f>
        <v>0</v>
      </c>
      <c r="AJ6" s="152">
        <f>IF('Indicador Datos'!AJ7="No Data",1,IF('Indicador Imputación Datos'!AJ7&lt;&gt;"",1,0))</f>
        <v>0</v>
      </c>
      <c r="AK6" s="152">
        <f>IF('Indicador Datos'!AK7="No Data",1,IF('Indicador Imputación Datos'!AK7&lt;&gt;"",1,0))</f>
        <v>0</v>
      </c>
      <c r="AL6" s="152">
        <f>IF('Indicador Datos'!AL7="No Data",1,IF('Indicador Imputación Datos'!AL7&lt;&gt;"",1,0))</f>
        <v>0</v>
      </c>
      <c r="AM6" s="152">
        <f>IF('Indicador Datos'!AM7="No Data",1,IF('Indicador Imputación Datos'!AM7&lt;&gt;"",1,0))</f>
        <v>0</v>
      </c>
      <c r="AN6" s="152">
        <f>IF('Indicador Datos'!AN7="No Data",1,IF('Indicador Imputación Datos'!AN7&lt;&gt;"",1,0))</f>
        <v>0</v>
      </c>
      <c r="AO6" s="152">
        <f>IF('Indicador Datos'!AO7="No Data",1,IF('Indicador Imputación Datos'!AO7&lt;&gt;"",1,0))</f>
        <v>0</v>
      </c>
      <c r="AP6" s="152">
        <f>IF('Indicador Datos'!AP7="No Data",1,IF('Indicador Imputación Datos'!AP7&lt;&gt;"",1,0))</f>
        <v>0</v>
      </c>
      <c r="AQ6" s="152">
        <f>IF('Indicador Datos'!AQ7="No Data",1,IF('Indicador Imputación Datos'!AQ7&lt;&gt;"",1,0))</f>
        <v>0</v>
      </c>
      <c r="AR6" s="152">
        <f>IF('Indicador Datos'!AR7="No Data",1,IF('Indicador Imputación Datos'!AR7&lt;&gt;"",1,0))</f>
        <v>0</v>
      </c>
      <c r="AS6" s="152">
        <f>IF('Indicador Datos'!AS7="No Data",1,IF('Indicador Imputación Datos'!AS7&lt;&gt;"",1,0))</f>
        <v>0</v>
      </c>
      <c r="AT6" s="152">
        <f>IF('Indicador Datos'!AT7="No Data",1,IF('Indicador Imputación Datos'!AT7&lt;&gt;"",1,0))</f>
        <v>0</v>
      </c>
      <c r="AU6" s="152">
        <f>IF('Indicador Datos'!AU7="No Data",1,IF('Indicador Imputación Datos'!AU7&lt;&gt;"",1,0))</f>
        <v>1</v>
      </c>
      <c r="AV6" s="152">
        <f>IF('Indicador Datos'!AV7="No Data",1,IF('Indicador Imputación Datos'!AV7&lt;&gt;"",1,0))</f>
        <v>0</v>
      </c>
      <c r="AW6" s="152">
        <f>IF('Indicador Datos'!AW7="No Data",1,IF('Indicador Imputación Datos'!AW7&lt;&gt;"",1,0))</f>
        <v>0</v>
      </c>
      <c r="AX6" s="152">
        <f>IF('Indicador Datos'!AX7="No Data",1,IF('Indicador Imputación Datos'!AX7&lt;&gt;"",1,0))</f>
        <v>0</v>
      </c>
      <c r="AY6" s="152">
        <f>IF('Indicador Datos'!AY7="No Data",1,IF('Indicador Imputación Datos'!AY7&lt;&gt;"",1,0))</f>
        <v>0</v>
      </c>
      <c r="AZ6" s="152">
        <f>IF('Indicador Datos'!AZ7="No Data",1,IF('Indicador Imputación Datos'!AZ7&lt;&gt;"",1,0))</f>
        <v>0</v>
      </c>
      <c r="BA6" s="152">
        <f>IF('Indicador Datos'!BA7="No Data",1,IF('Indicador Imputación Datos'!BA7&lt;&gt;"",1,0))</f>
        <v>0</v>
      </c>
      <c r="BB6" s="152">
        <f>IF('Indicador Datos'!BB7="No Data",1,IF('Indicador Imputación Datos'!BB7&lt;&gt;"",1,0))</f>
        <v>0</v>
      </c>
      <c r="BC6" s="152">
        <f>IF('Indicador Datos'!BC7="No Data",1,IF('Indicador Imputación Datos'!BC7&lt;&gt;"",1,0))</f>
        <v>0</v>
      </c>
      <c r="BD6" s="152">
        <f>IF('Indicador Datos'!BD7="No Data",1,IF('Indicador Imputación Datos'!BD7&lt;&gt;"",1,0))</f>
        <v>0</v>
      </c>
      <c r="BE6" s="152">
        <f>IF('Indicador Datos'!BE7="No Data",1,IF('Indicador Imputación Datos'!BE7&lt;&gt;"",1,0))</f>
        <v>0</v>
      </c>
      <c r="BF6" s="152">
        <f>IF('Indicador Datos'!BF7="No Data",1,IF('Indicador Imputación Datos'!BF7&lt;&gt;"",1,0))</f>
        <v>0</v>
      </c>
      <c r="BG6" s="152">
        <f>IF('Indicador Datos'!BG7="No Data",1,IF('Indicador Imputación Datos'!BG7&lt;&gt;"",1,0))</f>
        <v>0</v>
      </c>
      <c r="BH6" s="152">
        <f>IF('Indicador Datos'!BH7="No Data",1,IF('Indicador Imputación Datos'!BH7&lt;&gt;"",1,0))</f>
        <v>0</v>
      </c>
      <c r="BI6" s="152">
        <f>IF('Indicador Datos'!BI7="No Data",1,IF('Indicador Imputación Datos'!BI7&lt;&gt;"",1,0))</f>
        <v>0</v>
      </c>
      <c r="BJ6" s="152">
        <f>IF('Indicador Datos'!BJ7="No Data",1,IF('Indicador Imputación Datos'!BJ7&lt;&gt;"",1,0))</f>
        <v>0</v>
      </c>
      <c r="BK6" s="152">
        <f>IF('Indicador Datos'!BK7="No Data",1,IF('Indicador Imputación Datos'!BK7&lt;&gt;"",1,0))</f>
        <v>0</v>
      </c>
      <c r="BL6" s="152">
        <f>IF('Indicador Datos'!BL7="No Data",1,IF('Indicador Imputación Datos'!BL7&lt;&gt;"",1,0))</f>
        <v>0</v>
      </c>
      <c r="BM6" s="152">
        <f>IF('Indicador Datos'!BM7="No Data",1,IF('Indicador Imputación Datos'!BM7&lt;&gt;"",1,0))</f>
        <v>1</v>
      </c>
      <c r="BN6" s="152">
        <f>IF('Indicador Datos'!BN7="No Data",1,IF('Indicador Imputación Datos'!BN7&lt;&gt;"",1,0))</f>
        <v>1</v>
      </c>
      <c r="BO6" s="152">
        <f>IF('Indicador Datos'!BO7="No Data",1,IF('Indicador Imputación Datos'!BO7&lt;&gt;"",1,0))</f>
        <v>1</v>
      </c>
      <c r="BP6" s="152">
        <f>IF('Indicador Datos'!BP7="No Data",1,IF('Indicador Imputación Datos'!BP7&lt;&gt;"",1,0))</f>
        <v>1</v>
      </c>
      <c r="BQ6" s="152">
        <f>IF('Indicador Datos'!BQ7="No Data",1,IF('Indicador Imputación Datos'!BQ7&lt;&gt;"",1,0))</f>
        <v>0</v>
      </c>
      <c r="BR6" s="152">
        <f>IF('Indicador Datos'!BR7="No Data",1,IF('Indicador Imputación Datos'!BR7&lt;&gt;"",1,0))</f>
        <v>0</v>
      </c>
      <c r="BS6" s="152">
        <f>IF('Indicador Datos'!BS7="No Data",1,IF('Indicador Imputación Datos'!BS7&lt;&gt;"",1,0))</f>
        <v>0</v>
      </c>
      <c r="BT6" s="152">
        <f>IF('Indicador Datos'!BT7="No Data",1,IF('Indicador Imputación Datos'!BT7&lt;&gt;"",1,0))</f>
        <v>0</v>
      </c>
      <c r="BU6" s="152">
        <f>IF('Indicador Datos'!BU7="No Data",1,IF('Indicador Imputación Datos'!BU7&lt;&gt;"",1,0))</f>
        <v>0</v>
      </c>
      <c r="BV6" s="152">
        <f>IF('Indicador Datos'!BV7="No Data",1,IF('Indicador Imputación Datos'!BV7&lt;&gt;"",1,0))</f>
        <v>0</v>
      </c>
      <c r="BW6" s="152">
        <f>IF('Indicador Datos'!BW7="No Data",1,IF('Indicador Imputación Datos'!BW7&lt;&gt;"",1,0))</f>
        <v>0</v>
      </c>
      <c r="BX6" s="152">
        <f>IF('Indicador Datos'!BX7="No Data",1,IF('Indicador Imputación Datos'!BX7&lt;&gt;"",1,0))</f>
        <v>0</v>
      </c>
      <c r="BY6" s="152">
        <f>IF('Indicador Datos'!BY7="No Data",1,IF('Indicador Imputación Datos'!BY7&lt;&gt;"",1,0))</f>
        <v>0</v>
      </c>
      <c r="BZ6" s="152">
        <f>IF('Indicador Datos'!BZ7="No Data",1,IF('Indicador Imputación Datos'!BZ7&lt;&gt;"",1,0))</f>
        <v>1</v>
      </c>
      <c r="CA6" s="152">
        <f>IF('Indicador Datos'!CA7="No Data",1,IF('Indicador Imputación Datos'!CA7&lt;&gt;"",1,0))</f>
        <v>0</v>
      </c>
      <c r="CB6" s="152">
        <f>IF('Indicador Datos'!CB7="No Data",1,IF('Indicador Imputación Datos'!CB7&lt;&gt;"",1,0))</f>
        <v>0</v>
      </c>
      <c r="CC6" s="152">
        <f>IF('Indicador Datos'!CC7="No Data",1,IF('Indicador Imputación Datos'!CC7&lt;&gt;"",1,0))</f>
        <v>0</v>
      </c>
      <c r="CD6" s="152">
        <f>IF('Indicador Datos'!CD7="No Data",1,IF('Indicador Imputación Datos'!CD7&lt;&gt;"",1,0))</f>
        <v>0</v>
      </c>
      <c r="CE6" s="152">
        <f>IF('Indicador Datos'!CE7="No Data",1,IF('Indicador Imputación Datos'!CE7&lt;&gt;"",1,0))</f>
        <v>0</v>
      </c>
      <c r="CF6" s="152">
        <f>IF('Indicador Datos'!CF7="No Data",1,IF('Indicador Imputación Datos'!CF7&lt;&gt;"",1,0))</f>
        <v>0</v>
      </c>
      <c r="CG6" s="152">
        <f>IF('Indicador Datos'!CG7="No Data",1,IF('Indicador Imputación Datos'!CG7&lt;&gt;"",1,0))</f>
        <v>0</v>
      </c>
      <c r="CH6" s="163">
        <f t="shared" si="0"/>
        <v>11</v>
      </c>
      <c r="CI6" s="164">
        <f t="shared" si="1"/>
        <v>0.13414634146341464</v>
      </c>
    </row>
    <row r="7" spans="1:87" x14ac:dyDescent="0.25">
      <c r="A7" s="3" t="str">
        <f>VLOOKUP(C7,Regiones!B$3:H$35,7,FALSE)</f>
        <v>Caribbean</v>
      </c>
      <c r="B7" s="99" t="s">
        <v>20</v>
      </c>
      <c r="C7" s="86" t="s">
        <v>19</v>
      </c>
      <c r="D7" s="152">
        <f>IF('Indicador Datos'!D8="No Data",1,IF('Indicador Imputación Datos'!D8&lt;&gt;"",1,0))</f>
        <v>0</v>
      </c>
      <c r="E7" s="152">
        <f>IF('Indicador Datos'!E8="No Data",1,IF('Indicador Imputación Datos'!E8&lt;&gt;"",1,0))</f>
        <v>0</v>
      </c>
      <c r="F7" s="152">
        <f>IF('Indicador Datos'!F8="No Data",1,IF('Indicador Imputación Datos'!F8&lt;&gt;"",1,0))</f>
        <v>0</v>
      </c>
      <c r="G7" s="152">
        <f>IF('Indicador Datos'!G8="No Data",1,IF('Indicador Imputación Datos'!G8&lt;&gt;"",1,0))</f>
        <v>0</v>
      </c>
      <c r="H7" s="152">
        <f>IF('Indicador Datos'!H8="No Data",1,IF('Indicador Imputación Datos'!H8&lt;&gt;"",1,0))</f>
        <v>0</v>
      </c>
      <c r="I7" s="152">
        <f>IF('Indicador Datos'!I8="No Data",1,IF('Indicador Imputación Datos'!I8&lt;&gt;"",1,0))</f>
        <v>0</v>
      </c>
      <c r="J7" s="152">
        <f>IF('Indicador Datos'!J8="No Data",1,IF('Indicador Imputación Datos'!J8&lt;&gt;"",1,0))</f>
        <v>0</v>
      </c>
      <c r="K7" s="152">
        <f>IF('Indicador Datos'!K8="No Data",1,IF('Indicador Imputación Datos'!K8&lt;&gt;"",1,0))</f>
        <v>0</v>
      </c>
      <c r="L7" s="152">
        <f>IF('Indicador Datos'!L8="No Data",1,IF('Indicador Imputación Datos'!L8&lt;&gt;"",1,0))</f>
        <v>0</v>
      </c>
      <c r="M7" s="152">
        <f>IF('Indicador Datos'!M8="No Data",1,IF('Indicador Imputación Datos'!M8&lt;&gt;"",1,0))</f>
        <v>0</v>
      </c>
      <c r="N7" s="152">
        <f>IF('Indicador Datos'!N8="No Data",1,IF('Indicador Imputación Datos'!N8&lt;&gt;"",1,0))</f>
        <v>0</v>
      </c>
      <c r="O7" s="152">
        <f>IF('Indicador Datos'!O8="No Data",1,IF('Indicador Imputación Datos'!O8&lt;&gt;"",1,0))</f>
        <v>0</v>
      </c>
      <c r="P7" s="152">
        <f>IF('Indicador Datos'!P8="No Data",1,IF('Indicador Imputación Datos'!P8&lt;&gt;"",1,0))</f>
        <v>0</v>
      </c>
      <c r="Q7" s="152">
        <f>IF('Indicador Datos'!Q5="No Data",1,IF('Indicador Imputación Datos'!Q8&lt;&gt;"",1,0))</f>
        <v>0</v>
      </c>
      <c r="R7" s="152">
        <f>IF('Indicador Datos'!R5="No Data",1,IF('Indicador Imputación Datos'!R8&lt;&gt;"",1,0))</f>
        <v>0</v>
      </c>
      <c r="S7" s="152">
        <f>IF('Indicador Datos'!S8="No Data",1,IF('Indicador Imputación Datos'!S8&lt;&gt;"",1,0))</f>
        <v>0</v>
      </c>
      <c r="T7" s="152">
        <f>IF('Indicador Datos'!T8="No Data",1,IF('Indicador Imputación Datos'!T8&lt;&gt;"",1,0))</f>
        <v>0</v>
      </c>
      <c r="U7" s="152">
        <f>IF('Indicador Datos'!U8="No Data",1,IF('Indicador Imputación Datos'!U8&lt;&gt;"",1,0))</f>
        <v>0</v>
      </c>
      <c r="V7" s="152">
        <f>IF('Indicador Datos'!V8="No Data",1,IF('Indicador Imputación Datos'!V8&lt;&gt;"",1,0))</f>
        <v>0</v>
      </c>
      <c r="W7" s="152">
        <f>IF('Indicador Datos'!W8="No Data",1,IF('Indicador Imputación Datos'!W8&lt;&gt;"",1,0))</f>
        <v>0</v>
      </c>
      <c r="X7" s="152">
        <f>IF('Indicador Datos'!X8="No Data",1,IF('Indicador Imputación Datos'!X8&lt;&gt;"",1,0))</f>
        <v>0</v>
      </c>
      <c r="Y7" s="152">
        <f>IF('Indicador Datos'!Y8="No Data",1,IF('Indicador Imputación Datos'!Y8&lt;&gt;"",1,0))</f>
        <v>1</v>
      </c>
      <c r="Z7" s="152">
        <f>IF('Indicador Datos'!Z8="No Data",1,IF('Indicador Imputación Datos'!Z8&lt;&gt;"",1,0))</f>
        <v>1</v>
      </c>
      <c r="AA7" s="152">
        <f>IF('Indicador Datos'!AA8="No Data",1,IF('Indicador Imputación Datos'!AA8&lt;&gt;"",1,0))</f>
        <v>1</v>
      </c>
      <c r="AB7" s="152">
        <f>IF('Indicador Datos'!AB8="No Data",1,IF('Indicador Imputación Datos'!AB8&lt;&gt;"",1,0))</f>
        <v>0</v>
      </c>
      <c r="AC7" s="152">
        <f>IF('Indicador Datos'!AC8="No Data",1,IF('Indicador Imputación Datos'!AC8&lt;&gt;"",1,0))</f>
        <v>1</v>
      </c>
      <c r="AD7" s="152">
        <f>IF('Indicador Datos'!AD8="No Data",1,IF('Indicador Imputación Datos'!AD8&lt;&gt;"",1,0))</f>
        <v>1</v>
      </c>
      <c r="AE7" s="152">
        <f>IF('Indicador Datos'!AE8="No Data",1,IF('Indicador Imputación Datos'!AE8&lt;&gt;"",1,0))</f>
        <v>0</v>
      </c>
      <c r="AF7" s="152">
        <f>IF('Indicador Datos'!AF8="No Data",1,IF('Indicador Imputación Datos'!AF8&lt;&gt;"",1,0))</f>
        <v>1</v>
      </c>
      <c r="AG7" s="250">
        <f>IF('Indicador Datos'!AG8="No Data",1,IF('Indicador Imputación Datos'!AG8&lt;&gt;"",1,0))</f>
        <v>0</v>
      </c>
      <c r="AH7" s="152">
        <f>IF('Indicador Datos'!AH8="No Data",1,IF('Indicador Imputación Datos'!AH8&lt;&gt;"",1,0))</f>
        <v>0</v>
      </c>
      <c r="AI7" s="152">
        <f>IF('Indicador Datos'!AI8="No Data",1,IF('Indicador Imputación Datos'!AI8&lt;&gt;"",1,0))</f>
        <v>0</v>
      </c>
      <c r="AJ7" s="152">
        <f>IF('Indicador Datos'!AJ8="No Data",1,IF('Indicador Imputación Datos'!AJ8&lt;&gt;"",1,0))</f>
        <v>0</v>
      </c>
      <c r="AK7" s="152">
        <f>IF('Indicador Datos'!AK8="No Data",1,IF('Indicador Imputación Datos'!AK8&lt;&gt;"",1,0))</f>
        <v>0</v>
      </c>
      <c r="AL7" s="152">
        <f>IF('Indicador Datos'!AL8="No Data",1,IF('Indicador Imputación Datos'!AL8&lt;&gt;"",1,0))</f>
        <v>0</v>
      </c>
      <c r="AM7" s="152">
        <f>IF('Indicador Datos'!AM8="No Data",1,IF('Indicador Imputación Datos'!AM8&lt;&gt;"",1,0))</f>
        <v>0</v>
      </c>
      <c r="AN7" s="152">
        <f>IF('Indicador Datos'!AN8="No Data",1,IF('Indicador Imputación Datos'!AN8&lt;&gt;"",1,0))</f>
        <v>0</v>
      </c>
      <c r="AO7" s="152">
        <f>IF('Indicador Datos'!AO8="No Data",1,IF('Indicador Imputación Datos'!AO8&lt;&gt;"",1,0))</f>
        <v>0</v>
      </c>
      <c r="AP7" s="152">
        <f>IF('Indicador Datos'!AP8="No Data",1,IF('Indicador Imputación Datos'!AP8&lt;&gt;"",1,0))</f>
        <v>0</v>
      </c>
      <c r="AQ7" s="152">
        <f>IF('Indicador Datos'!AQ8="No Data",1,IF('Indicador Imputación Datos'!AQ8&lt;&gt;"",1,0))</f>
        <v>0</v>
      </c>
      <c r="AR7" s="152">
        <f>IF('Indicador Datos'!AR8="No Data",1,IF('Indicador Imputación Datos'!AR8&lt;&gt;"",1,0))</f>
        <v>0</v>
      </c>
      <c r="AS7" s="152">
        <f>IF('Indicador Datos'!AS8="No Data",1,IF('Indicador Imputación Datos'!AS8&lt;&gt;"",1,0))</f>
        <v>0</v>
      </c>
      <c r="AT7" s="152">
        <f>IF('Indicador Datos'!AT8="No Data",1,IF('Indicador Imputación Datos'!AT8&lt;&gt;"",1,0))</f>
        <v>1</v>
      </c>
      <c r="AU7" s="152">
        <f>IF('Indicador Datos'!AU8="No Data",1,IF('Indicador Imputación Datos'!AU8&lt;&gt;"",1,0))</f>
        <v>1</v>
      </c>
      <c r="AV7" s="152">
        <f>IF('Indicador Datos'!AV8="No Data",1,IF('Indicador Imputación Datos'!AV8&lt;&gt;"",1,0))</f>
        <v>0</v>
      </c>
      <c r="AW7" s="152">
        <f>IF('Indicador Datos'!AW8="No Data",1,IF('Indicador Imputación Datos'!AW8&lt;&gt;"",1,0))</f>
        <v>0</v>
      </c>
      <c r="AX7" s="152">
        <f>IF('Indicador Datos'!AX8="No Data",1,IF('Indicador Imputación Datos'!AX8&lt;&gt;"",1,0))</f>
        <v>0</v>
      </c>
      <c r="AY7" s="152">
        <f>IF('Indicador Datos'!AY8="No Data",1,IF('Indicador Imputación Datos'!AY8&lt;&gt;"",1,0))</f>
        <v>0</v>
      </c>
      <c r="AZ7" s="152">
        <f>IF('Indicador Datos'!AZ8="No Data",1,IF('Indicador Imputación Datos'!AZ8&lt;&gt;"",1,0))</f>
        <v>0</v>
      </c>
      <c r="BA7" s="152">
        <f>IF('Indicador Datos'!BA8="No Data",1,IF('Indicador Imputación Datos'!BA8&lt;&gt;"",1,0))</f>
        <v>0</v>
      </c>
      <c r="BB7" s="152">
        <f>IF('Indicador Datos'!BB8="No Data",1,IF('Indicador Imputación Datos'!BB8&lt;&gt;"",1,0))</f>
        <v>0</v>
      </c>
      <c r="BC7" s="152">
        <f>IF('Indicador Datos'!BC8="No Data",1,IF('Indicador Imputación Datos'!BC8&lt;&gt;"",1,0))</f>
        <v>0</v>
      </c>
      <c r="BD7" s="152">
        <f>IF('Indicador Datos'!BD8="No Data",1,IF('Indicador Imputación Datos'!BD8&lt;&gt;"",1,0))</f>
        <v>0</v>
      </c>
      <c r="BE7" s="152">
        <f>IF('Indicador Datos'!BE8="No Data",1,IF('Indicador Imputación Datos'!BE8&lt;&gt;"",1,0))</f>
        <v>0</v>
      </c>
      <c r="BF7" s="152">
        <f>IF('Indicador Datos'!BF8="No Data",1,IF('Indicador Imputación Datos'!BF8&lt;&gt;"",1,0))</f>
        <v>0</v>
      </c>
      <c r="BG7" s="152">
        <f>IF('Indicador Datos'!BG8="No Data",1,IF('Indicador Imputación Datos'!BG8&lt;&gt;"",1,0))</f>
        <v>1</v>
      </c>
      <c r="BH7" s="152">
        <f>IF('Indicador Datos'!BH8="No Data",1,IF('Indicador Imputación Datos'!BH8&lt;&gt;"",1,0))</f>
        <v>1</v>
      </c>
      <c r="BI7" s="152">
        <f>IF('Indicador Datos'!BI8="No Data",1,IF('Indicador Imputación Datos'!BI8&lt;&gt;"",1,0))</f>
        <v>0</v>
      </c>
      <c r="BJ7" s="152">
        <f>IF('Indicador Datos'!BJ8="No Data",1,IF('Indicador Imputación Datos'!BJ8&lt;&gt;"",1,0))</f>
        <v>1</v>
      </c>
      <c r="BK7" s="152">
        <f>IF('Indicador Datos'!BK8="No Data",1,IF('Indicador Imputación Datos'!BK8&lt;&gt;"",1,0))</f>
        <v>0</v>
      </c>
      <c r="BL7" s="152">
        <f>IF('Indicador Datos'!BL8="No Data",1,IF('Indicador Imputación Datos'!BL8&lt;&gt;"",1,0))</f>
        <v>0</v>
      </c>
      <c r="BM7" s="152">
        <f>IF('Indicador Datos'!BM8="No Data",1,IF('Indicador Imputación Datos'!BM8&lt;&gt;"",1,0))</f>
        <v>1</v>
      </c>
      <c r="BN7" s="152">
        <f>IF('Indicador Datos'!BN8="No Data",1,IF('Indicador Imputación Datos'!BN8&lt;&gt;"",1,0))</f>
        <v>1</v>
      </c>
      <c r="BO7" s="152">
        <f>IF('Indicador Datos'!BO8="No Data",1,IF('Indicador Imputación Datos'!BO8&lt;&gt;"",1,0))</f>
        <v>1</v>
      </c>
      <c r="BP7" s="152">
        <f>IF('Indicador Datos'!BP8="No Data",1,IF('Indicador Imputación Datos'!BP8&lt;&gt;"",1,0))</f>
        <v>0</v>
      </c>
      <c r="BQ7" s="152">
        <f>IF('Indicador Datos'!BQ8="No Data",1,IF('Indicador Imputación Datos'!BQ8&lt;&gt;"",1,0))</f>
        <v>0</v>
      </c>
      <c r="BR7" s="152">
        <f>IF('Indicador Datos'!BR8="No Data",1,IF('Indicador Imputación Datos'!BR8&lt;&gt;"",1,0))</f>
        <v>0</v>
      </c>
      <c r="BS7" s="152">
        <f>IF('Indicador Datos'!BS8="No Data",1,IF('Indicador Imputación Datos'!BS8&lt;&gt;"",1,0))</f>
        <v>0</v>
      </c>
      <c r="BT7" s="152">
        <f>IF('Indicador Datos'!BT8="No Data",1,IF('Indicador Imputación Datos'!BT8&lt;&gt;"",1,0))</f>
        <v>0</v>
      </c>
      <c r="BU7" s="152">
        <f>IF('Indicador Datos'!BU8="No Data",1,IF('Indicador Imputación Datos'!BU8&lt;&gt;"",1,0))</f>
        <v>0</v>
      </c>
      <c r="BV7" s="152">
        <f>IF('Indicador Datos'!BV8="No Data",1,IF('Indicador Imputación Datos'!BV8&lt;&gt;"",1,0))</f>
        <v>0</v>
      </c>
      <c r="BW7" s="152">
        <f>IF('Indicador Datos'!BW8="No Data",1,IF('Indicador Imputación Datos'!BW8&lt;&gt;"",1,0))</f>
        <v>0</v>
      </c>
      <c r="BX7" s="152">
        <f>IF('Indicador Datos'!BX8="No Data",1,IF('Indicador Imputación Datos'!BX8&lt;&gt;"",1,0))</f>
        <v>0</v>
      </c>
      <c r="BY7" s="152">
        <f>IF('Indicador Datos'!BY8="No Data",1,IF('Indicador Imputación Datos'!BY8&lt;&gt;"",1,0))</f>
        <v>0</v>
      </c>
      <c r="BZ7" s="152">
        <f>IF('Indicador Datos'!BZ8="No Data",1,IF('Indicador Imputación Datos'!BZ8&lt;&gt;"",1,0))</f>
        <v>0</v>
      </c>
      <c r="CA7" s="152">
        <f>IF('Indicador Datos'!CA8="No Data",1,IF('Indicador Imputación Datos'!CA8&lt;&gt;"",1,0))</f>
        <v>0</v>
      </c>
      <c r="CB7" s="152">
        <f>IF('Indicador Datos'!CB8="No Data",1,IF('Indicador Imputación Datos'!CB8&lt;&gt;"",1,0))</f>
        <v>0</v>
      </c>
      <c r="CC7" s="152">
        <f>IF('Indicador Datos'!CC8="No Data",1,IF('Indicador Imputación Datos'!CC8&lt;&gt;"",1,0))</f>
        <v>0</v>
      </c>
      <c r="CD7" s="152">
        <f>IF('Indicador Datos'!CD8="No Data",1,IF('Indicador Imputación Datos'!CD8&lt;&gt;"",1,0))</f>
        <v>0</v>
      </c>
      <c r="CE7" s="152">
        <f>IF('Indicador Datos'!CE8="No Data",1,IF('Indicador Imputación Datos'!CE8&lt;&gt;"",1,0))</f>
        <v>0</v>
      </c>
      <c r="CF7" s="152">
        <f>IF('Indicador Datos'!CF8="No Data",1,IF('Indicador Imputación Datos'!CF8&lt;&gt;"",1,0))</f>
        <v>0</v>
      </c>
      <c r="CG7" s="152">
        <f>IF('Indicador Datos'!CG8="No Data",1,IF('Indicador Imputación Datos'!CG8&lt;&gt;"",1,0))</f>
        <v>0</v>
      </c>
      <c r="CH7" s="163">
        <f t="shared" si="0"/>
        <v>14</v>
      </c>
      <c r="CI7" s="164">
        <f t="shared" si="1"/>
        <v>0.17073170731707318</v>
      </c>
    </row>
    <row r="8" spans="1:87" x14ac:dyDescent="0.25">
      <c r="A8" s="3" t="str">
        <f>VLOOKUP(C8,Regiones!B$3:H$35,7,FALSE)</f>
        <v>Caribbean</v>
      </c>
      <c r="B8" s="99" t="s">
        <v>22</v>
      </c>
      <c r="C8" s="86" t="s">
        <v>21</v>
      </c>
      <c r="D8" s="152">
        <f>IF('Indicador Datos'!D9="No Data",1,IF('Indicador Imputación Datos'!D9&lt;&gt;"",1,0))</f>
        <v>0</v>
      </c>
      <c r="E8" s="152">
        <f>IF('Indicador Datos'!E9="No Data",1,IF('Indicador Imputación Datos'!E9&lt;&gt;"",1,0))</f>
        <v>0</v>
      </c>
      <c r="F8" s="152">
        <f>IF('Indicador Datos'!F9="No Data",1,IF('Indicador Imputación Datos'!F9&lt;&gt;"",1,0))</f>
        <v>1</v>
      </c>
      <c r="G8" s="152">
        <f>IF('Indicador Datos'!G9="No Data",1,IF('Indicador Imputación Datos'!G9&lt;&gt;"",1,0))</f>
        <v>0</v>
      </c>
      <c r="H8" s="152">
        <f>IF('Indicador Datos'!H9="No Data",1,IF('Indicador Imputación Datos'!H9&lt;&gt;"",1,0))</f>
        <v>0</v>
      </c>
      <c r="I8" s="152">
        <f>IF('Indicador Datos'!I9="No Data",1,IF('Indicador Imputación Datos'!I9&lt;&gt;"",1,0))</f>
        <v>0</v>
      </c>
      <c r="J8" s="152">
        <f>IF('Indicador Datos'!J9="No Data",1,IF('Indicador Imputación Datos'!J9&lt;&gt;"",1,0))</f>
        <v>0</v>
      </c>
      <c r="K8" s="152">
        <f>IF('Indicador Datos'!K9="No Data",1,IF('Indicador Imputación Datos'!K9&lt;&gt;"",1,0))</f>
        <v>0</v>
      </c>
      <c r="L8" s="152">
        <f>IF('Indicador Datos'!L9="No Data",1,IF('Indicador Imputación Datos'!L9&lt;&gt;"",1,0))</f>
        <v>0</v>
      </c>
      <c r="M8" s="152">
        <f>IF('Indicador Datos'!M9="No Data",1,IF('Indicador Imputación Datos'!M9&lt;&gt;"",1,0))</f>
        <v>0</v>
      </c>
      <c r="N8" s="152">
        <f>IF('Indicador Datos'!N9="No Data",1,IF('Indicador Imputación Datos'!N9&lt;&gt;"",1,0))</f>
        <v>0</v>
      </c>
      <c r="O8" s="152">
        <f>IF('Indicador Datos'!O9="No Data",1,IF('Indicador Imputación Datos'!O9&lt;&gt;"",1,0))</f>
        <v>0</v>
      </c>
      <c r="P8" s="152">
        <f>IF('Indicador Datos'!P9="No Data",1,IF('Indicador Imputación Datos'!P9&lt;&gt;"",1,0))</f>
        <v>0</v>
      </c>
      <c r="Q8" s="152">
        <f>IF('Indicador Datos'!Q9="No Data",1,IF('Indicador Imputación Datos'!Q9&lt;&gt;"",1,0))</f>
        <v>0</v>
      </c>
      <c r="R8" s="152">
        <f>IF('Indicador Datos'!R9="No Data",1,IF('Indicador Imputación Datos'!R9&lt;&gt;"",1,0))</f>
        <v>0</v>
      </c>
      <c r="S8" s="152">
        <f>IF('Indicador Datos'!S9="No Data",1,IF('Indicador Imputación Datos'!S9&lt;&gt;"",1,0))</f>
        <v>0</v>
      </c>
      <c r="T8" s="152">
        <f>IF('Indicador Datos'!T9="No Data",1,IF('Indicador Imputación Datos'!T9&lt;&gt;"",1,0))</f>
        <v>0</v>
      </c>
      <c r="U8" s="152">
        <f>IF('Indicador Datos'!U9="No Data",1,IF('Indicador Imputación Datos'!U9&lt;&gt;"",1,0))</f>
        <v>0</v>
      </c>
      <c r="V8" s="152">
        <f>IF('Indicador Datos'!V9="No Data",1,IF('Indicador Imputación Datos'!V9&lt;&gt;"",1,0))</f>
        <v>0</v>
      </c>
      <c r="W8" s="152">
        <f>IF('Indicador Datos'!W9="No Data",1,IF('Indicador Imputación Datos'!W9&lt;&gt;"",1,0))</f>
        <v>0</v>
      </c>
      <c r="X8" s="152">
        <f>IF('Indicador Datos'!X9="No Data",1,IF('Indicador Imputación Datos'!X9&lt;&gt;"",1,0))</f>
        <v>0</v>
      </c>
      <c r="Y8" s="152">
        <f>IF('Indicador Datos'!Y9="No Data",1,IF('Indicador Imputación Datos'!Y9&lt;&gt;"",1,0))</f>
        <v>1</v>
      </c>
      <c r="Z8" s="152">
        <f>IF('Indicador Datos'!Z9="No Data",1,IF('Indicador Imputación Datos'!Z9&lt;&gt;"",1,0))</f>
        <v>1</v>
      </c>
      <c r="AA8" s="152">
        <f>IF('Indicador Datos'!AA9="No Data",1,IF('Indicador Imputación Datos'!AA9&lt;&gt;"",1,0))</f>
        <v>0</v>
      </c>
      <c r="AB8" s="152">
        <f>IF('Indicador Datos'!AB9="No Data",1,IF('Indicador Imputación Datos'!AB9&lt;&gt;"",1,0))</f>
        <v>1</v>
      </c>
      <c r="AC8" s="152">
        <f>IF('Indicador Datos'!AC9="No Data",1,IF('Indicador Imputación Datos'!AC9&lt;&gt;"",1,0))</f>
        <v>0</v>
      </c>
      <c r="AD8" s="152">
        <f>IF('Indicador Datos'!AD9="No Data",1,IF('Indicador Imputación Datos'!AD9&lt;&gt;"",1,0))</f>
        <v>1</v>
      </c>
      <c r="AE8" s="152">
        <f>IF('Indicador Datos'!AE9="No Data",1,IF('Indicador Imputación Datos'!AE9&lt;&gt;"",1,0))</f>
        <v>0</v>
      </c>
      <c r="AF8" s="152">
        <f>IF('Indicador Datos'!AF9="No Data",1,IF('Indicador Imputación Datos'!AF9&lt;&gt;"",1,0))</f>
        <v>1</v>
      </c>
      <c r="AG8" s="250">
        <f>IF('Indicador Datos'!AG9="No Data",1,IF('Indicador Imputación Datos'!AG9&lt;&gt;"",1,0))</f>
        <v>0</v>
      </c>
      <c r="AH8" s="152">
        <f>IF('Indicador Datos'!AH9="No Data",1,IF('Indicador Imputación Datos'!AH9&lt;&gt;"",1,0))</f>
        <v>0</v>
      </c>
      <c r="AI8" s="152">
        <f>IF('Indicador Datos'!AI9="No Data",1,IF('Indicador Imputación Datos'!AI9&lt;&gt;"",1,0))</f>
        <v>0</v>
      </c>
      <c r="AJ8" s="152">
        <f>IF('Indicador Datos'!AJ9="No Data",1,IF('Indicador Imputación Datos'!AJ9&lt;&gt;"",1,0))</f>
        <v>0</v>
      </c>
      <c r="AK8" s="152">
        <f>IF('Indicador Datos'!AK9="No Data",1,IF('Indicador Imputación Datos'!AK9&lt;&gt;"",1,0))</f>
        <v>0</v>
      </c>
      <c r="AL8" s="152">
        <f>IF('Indicador Datos'!AL9="No Data",1,IF('Indicador Imputación Datos'!AL9&lt;&gt;"",1,0))</f>
        <v>0</v>
      </c>
      <c r="AM8" s="152">
        <f>IF('Indicador Datos'!AM9="No Data",1,IF('Indicador Imputación Datos'!AM9&lt;&gt;"",1,0))</f>
        <v>1</v>
      </c>
      <c r="AN8" s="152">
        <f>IF('Indicador Datos'!AN9="No Data",1,IF('Indicador Imputación Datos'!AN9&lt;&gt;"",1,0))</f>
        <v>0</v>
      </c>
      <c r="AO8" s="152">
        <f>IF('Indicador Datos'!AO9="No Data",1,IF('Indicador Imputación Datos'!AO9&lt;&gt;"",1,0))</f>
        <v>0</v>
      </c>
      <c r="AP8" s="152">
        <f>IF('Indicador Datos'!AP9="No Data",1,IF('Indicador Imputación Datos'!AP9&lt;&gt;"",1,0))</f>
        <v>0</v>
      </c>
      <c r="AQ8" s="152">
        <f>IF('Indicador Datos'!AQ9="No Data",1,IF('Indicador Imputación Datos'!AQ9&lt;&gt;"",1,0))</f>
        <v>0</v>
      </c>
      <c r="AR8" s="152">
        <f>IF('Indicador Datos'!AR9="No Data",1,IF('Indicador Imputación Datos'!AR9&lt;&gt;"",1,0))</f>
        <v>1</v>
      </c>
      <c r="AS8" s="152">
        <f>IF('Indicador Datos'!AS9="No Data",1,IF('Indicador Imputación Datos'!AS9&lt;&gt;"",1,0))</f>
        <v>1</v>
      </c>
      <c r="AT8" s="152">
        <f>IF('Indicador Datos'!AT9="No Data",1,IF('Indicador Imputación Datos'!AT9&lt;&gt;"",1,0))</f>
        <v>0</v>
      </c>
      <c r="AU8" s="152">
        <f>IF('Indicador Datos'!AU9="No Data",1,IF('Indicador Imputación Datos'!AU9&lt;&gt;"",1,0))</f>
        <v>1</v>
      </c>
      <c r="AV8" s="152">
        <f>IF('Indicador Datos'!AV9="No Data",1,IF('Indicador Imputación Datos'!AV9&lt;&gt;"",1,0))</f>
        <v>0</v>
      </c>
      <c r="AW8" s="152">
        <f>IF('Indicador Datos'!AW9="No Data",1,IF('Indicador Imputación Datos'!AW9&lt;&gt;"",1,0))</f>
        <v>0</v>
      </c>
      <c r="AX8" s="152">
        <f>IF('Indicador Datos'!AX9="No Data",1,IF('Indicador Imputación Datos'!AX9&lt;&gt;"",1,0))</f>
        <v>0</v>
      </c>
      <c r="AY8" s="152">
        <f>IF('Indicador Datos'!AY9="No Data",1,IF('Indicador Imputación Datos'!AY9&lt;&gt;"",1,0))</f>
        <v>0</v>
      </c>
      <c r="AZ8" s="152">
        <f>IF('Indicador Datos'!AZ9="No Data",1,IF('Indicador Imputación Datos'!AZ9&lt;&gt;"",1,0))</f>
        <v>0</v>
      </c>
      <c r="BA8" s="152">
        <f>IF('Indicador Datos'!BA9="No Data",1,IF('Indicador Imputación Datos'!BA9&lt;&gt;"",1,0))</f>
        <v>0</v>
      </c>
      <c r="BB8" s="152">
        <f>IF('Indicador Datos'!BB9="No Data",1,IF('Indicador Imputación Datos'!BB9&lt;&gt;"",1,0))</f>
        <v>1</v>
      </c>
      <c r="BC8" s="152">
        <f>IF('Indicador Datos'!BC9="No Data",1,IF('Indicador Imputación Datos'!BC9&lt;&gt;"",1,0))</f>
        <v>0</v>
      </c>
      <c r="BD8" s="152">
        <f>IF('Indicador Datos'!BD9="No Data",1,IF('Indicador Imputación Datos'!BD9&lt;&gt;"",1,0))</f>
        <v>1</v>
      </c>
      <c r="BE8" s="152">
        <f>IF('Indicador Datos'!BE9="No Data",1,IF('Indicador Imputación Datos'!BE9&lt;&gt;"",1,0))</f>
        <v>1</v>
      </c>
      <c r="BF8" s="152">
        <f>IF('Indicador Datos'!BF9="No Data",1,IF('Indicador Imputación Datos'!BF9&lt;&gt;"",1,0))</f>
        <v>0</v>
      </c>
      <c r="BG8" s="152">
        <f>IF('Indicador Datos'!BG9="No Data",1,IF('Indicador Imputación Datos'!BG9&lt;&gt;"",1,0))</f>
        <v>1</v>
      </c>
      <c r="BH8" s="152">
        <f>IF('Indicador Datos'!BH9="No Data",1,IF('Indicador Imputación Datos'!BH9&lt;&gt;"",1,0))</f>
        <v>1</v>
      </c>
      <c r="BI8" s="152">
        <f>IF('Indicador Datos'!BI9="No Data",1,IF('Indicador Imputación Datos'!BI9&lt;&gt;"",1,0))</f>
        <v>1</v>
      </c>
      <c r="BJ8" s="152">
        <f>IF('Indicador Datos'!BJ9="No Data",1,IF('Indicador Imputación Datos'!BJ9&lt;&gt;"",1,0))</f>
        <v>1</v>
      </c>
      <c r="BK8" s="152">
        <f>IF('Indicador Datos'!BK9="No Data",1,IF('Indicador Imputación Datos'!BK9&lt;&gt;"",1,0))</f>
        <v>0</v>
      </c>
      <c r="BL8" s="152">
        <f>IF('Indicador Datos'!BL9="No Data",1,IF('Indicador Imputación Datos'!BL9&lt;&gt;"",1,0))</f>
        <v>0</v>
      </c>
      <c r="BM8" s="152">
        <f>IF('Indicador Datos'!BM9="No Data",1,IF('Indicador Imputación Datos'!BM9&lt;&gt;"",1,0))</f>
        <v>1</v>
      </c>
      <c r="BN8" s="152">
        <f>IF('Indicador Datos'!BN9="No Data",1,IF('Indicador Imputación Datos'!BN9&lt;&gt;"",1,0))</f>
        <v>1</v>
      </c>
      <c r="BO8" s="152">
        <f>IF('Indicador Datos'!BO9="No Data",1,IF('Indicador Imputación Datos'!BO9&lt;&gt;"",1,0))</f>
        <v>0</v>
      </c>
      <c r="BP8" s="152">
        <f>IF('Indicador Datos'!BP9="No Data",1,IF('Indicador Imputación Datos'!BP9&lt;&gt;"",1,0))</f>
        <v>1</v>
      </c>
      <c r="BQ8" s="152">
        <f>IF('Indicador Datos'!BQ9="No Data",1,IF('Indicador Imputación Datos'!BQ9&lt;&gt;"",1,0))</f>
        <v>0</v>
      </c>
      <c r="BR8" s="152">
        <f>IF('Indicador Datos'!BR9="No Data",1,IF('Indicador Imputación Datos'!BR9&lt;&gt;"",1,0))</f>
        <v>0</v>
      </c>
      <c r="BS8" s="152">
        <f>IF('Indicador Datos'!BS9="No Data",1,IF('Indicador Imputación Datos'!BS9&lt;&gt;"",1,0))</f>
        <v>0</v>
      </c>
      <c r="BT8" s="152">
        <f>IF('Indicador Datos'!BT9="No Data",1,IF('Indicador Imputación Datos'!BT9&lt;&gt;"",1,0))</f>
        <v>0</v>
      </c>
      <c r="BU8" s="152">
        <f>IF('Indicador Datos'!BU9="No Data",1,IF('Indicador Imputación Datos'!BU9&lt;&gt;"",1,0))</f>
        <v>0</v>
      </c>
      <c r="BV8" s="152">
        <f>IF('Indicador Datos'!BV9="No Data",1,IF('Indicador Imputación Datos'!BV9&lt;&gt;"",1,0))</f>
        <v>0</v>
      </c>
      <c r="BW8" s="152">
        <f>IF('Indicador Datos'!BW9="No Data",1,IF('Indicador Imputación Datos'!BW9&lt;&gt;"",1,0))</f>
        <v>0</v>
      </c>
      <c r="BX8" s="152">
        <f>IF('Indicador Datos'!BX9="No Data",1,IF('Indicador Imputación Datos'!BX9&lt;&gt;"",1,0))</f>
        <v>0</v>
      </c>
      <c r="BY8" s="152">
        <f>IF('Indicador Datos'!BY9="No Data",1,IF('Indicador Imputación Datos'!BY9&lt;&gt;"",1,0))</f>
        <v>0</v>
      </c>
      <c r="BZ8" s="152">
        <f>IF('Indicador Datos'!BZ9="No Data",1,IF('Indicador Imputación Datos'!BZ9&lt;&gt;"",1,0))</f>
        <v>0</v>
      </c>
      <c r="CA8" s="152">
        <f>IF('Indicador Datos'!CA9="No Data",1,IF('Indicador Imputación Datos'!CA9&lt;&gt;"",1,0))</f>
        <v>1</v>
      </c>
      <c r="CB8" s="152">
        <f>IF('Indicador Datos'!CB9="No Data",1,IF('Indicador Imputación Datos'!CB9&lt;&gt;"",1,0))</f>
        <v>0</v>
      </c>
      <c r="CC8" s="152">
        <f>IF('Indicador Datos'!CC9="No Data",1,IF('Indicador Imputación Datos'!CC9&lt;&gt;"",1,0))</f>
        <v>0</v>
      </c>
      <c r="CD8" s="152">
        <f>IF('Indicador Datos'!CD9="No Data",1,IF('Indicador Imputación Datos'!CD9&lt;&gt;"",1,0))</f>
        <v>0</v>
      </c>
      <c r="CE8" s="152">
        <f>IF('Indicador Datos'!CE9="No Data",1,IF('Indicador Imputación Datos'!CE9&lt;&gt;"",1,0))</f>
        <v>0</v>
      </c>
      <c r="CF8" s="152">
        <f>IF('Indicador Datos'!CF9="No Data",1,IF('Indicador Imputación Datos'!CF9&lt;&gt;"",1,0))</f>
        <v>0</v>
      </c>
      <c r="CG8" s="152">
        <f>IF('Indicador Datos'!CG9="No Data",1,IF('Indicador Imputación Datos'!CG9&lt;&gt;"",1,0))</f>
        <v>0</v>
      </c>
      <c r="CH8" s="163">
        <f t="shared" si="0"/>
        <v>21</v>
      </c>
      <c r="CI8" s="164">
        <f t="shared" si="1"/>
        <v>0.25609756097560976</v>
      </c>
    </row>
    <row r="9" spans="1:87" x14ac:dyDescent="0.25">
      <c r="A9" s="3" t="str">
        <f>VLOOKUP(C9,Regiones!B$3:H$35,7,FALSE)</f>
        <v>Caribbean</v>
      </c>
      <c r="B9" s="99" t="s">
        <v>24</v>
      </c>
      <c r="C9" s="86" t="s">
        <v>23</v>
      </c>
      <c r="D9" s="152">
        <f>IF('Indicador Datos'!D10="No Data",1,IF('Indicador Imputación Datos'!D10&lt;&gt;"",1,0))</f>
        <v>0</v>
      </c>
      <c r="E9" s="152">
        <f>IF('Indicador Datos'!E10="No Data",1,IF('Indicador Imputación Datos'!E10&lt;&gt;"",1,0))</f>
        <v>0</v>
      </c>
      <c r="F9" s="152">
        <f>IF('Indicador Datos'!F10="No Data",1,IF('Indicador Imputación Datos'!F10&lt;&gt;"",1,0))</f>
        <v>0</v>
      </c>
      <c r="G9" s="152">
        <f>IF('Indicador Datos'!G10="No Data",1,IF('Indicador Imputación Datos'!G10&lt;&gt;"",1,0))</f>
        <v>0</v>
      </c>
      <c r="H9" s="152">
        <f>IF('Indicador Datos'!H10="No Data",1,IF('Indicador Imputación Datos'!H10&lt;&gt;"",1,0))</f>
        <v>0</v>
      </c>
      <c r="I9" s="152">
        <f>IF('Indicador Datos'!I10="No Data",1,IF('Indicador Imputación Datos'!I10&lt;&gt;"",1,0))</f>
        <v>0</v>
      </c>
      <c r="J9" s="152">
        <f>IF('Indicador Datos'!J10="No Data",1,IF('Indicador Imputación Datos'!J10&lt;&gt;"",1,0))</f>
        <v>0</v>
      </c>
      <c r="K9" s="152">
        <f>IF('Indicador Datos'!K10="No Data",1,IF('Indicador Imputación Datos'!K10&lt;&gt;"",1,0))</f>
        <v>0</v>
      </c>
      <c r="L9" s="152">
        <f>IF('Indicador Datos'!L10="No Data",1,IF('Indicador Imputación Datos'!L10&lt;&gt;"",1,0))</f>
        <v>0</v>
      </c>
      <c r="M9" s="152">
        <f>IF('Indicador Datos'!M10="No Data",1,IF('Indicador Imputación Datos'!M10&lt;&gt;"",1,0))</f>
        <v>0</v>
      </c>
      <c r="N9" s="152">
        <f>IF('Indicador Datos'!N10="No Data",1,IF('Indicador Imputación Datos'!N10&lt;&gt;"",1,0))</f>
        <v>0</v>
      </c>
      <c r="O9" s="152">
        <f>IF('Indicador Datos'!O10="No Data",1,IF('Indicador Imputación Datos'!O10&lt;&gt;"",1,0))</f>
        <v>0</v>
      </c>
      <c r="P9" s="152">
        <f>IF('Indicador Datos'!P10="No Data",1,IF('Indicador Imputación Datos'!P10&lt;&gt;"",1,0))</f>
        <v>0</v>
      </c>
      <c r="Q9" s="152">
        <f>IF('Indicador Datos'!Q10="No Data",1,IF('Indicador Imputación Datos'!Q10&lt;&gt;"",1,0))</f>
        <v>0</v>
      </c>
      <c r="R9" s="152">
        <f>IF('Indicador Datos'!R10="No Data",1,IF('Indicador Imputación Datos'!R10&lt;&gt;"",1,0))</f>
        <v>0</v>
      </c>
      <c r="S9" s="152">
        <f>IF('Indicador Datos'!S10="No Data",1,IF('Indicador Imputación Datos'!S10&lt;&gt;"",1,0))</f>
        <v>0</v>
      </c>
      <c r="T9" s="152">
        <f>IF('Indicador Datos'!T10="No Data",1,IF('Indicador Imputación Datos'!T10&lt;&gt;"",1,0))</f>
        <v>0</v>
      </c>
      <c r="U9" s="152">
        <f>IF('Indicador Datos'!U10="No Data",1,IF('Indicador Imputación Datos'!U10&lt;&gt;"",1,0))</f>
        <v>0</v>
      </c>
      <c r="V9" s="152">
        <f>IF('Indicador Datos'!V10="No Data",1,IF('Indicador Imputación Datos'!V10&lt;&gt;"",1,0))</f>
        <v>0</v>
      </c>
      <c r="W9" s="152">
        <f>IF('Indicador Datos'!W10="No Data",1,IF('Indicador Imputación Datos'!W10&lt;&gt;"",1,0))</f>
        <v>0</v>
      </c>
      <c r="X9" s="152">
        <f>IF('Indicador Datos'!X10="No Data",1,IF('Indicador Imputación Datos'!X10&lt;&gt;"",1,0))</f>
        <v>0</v>
      </c>
      <c r="Y9" s="152">
        <f>IF('Indicador Datos'!Y10="No Data",1,IF('Indicador Imputación Datos'!Y10&lt;&gt;"",1,0))</f>
        <v>0</v>
      </c>
      <c r="Z9" s="152">
        <f>IF('Indicador Datos'!Z10="No Data",1,IF('Indicador Imputación Datos'!Z10&lt;&gt;"",1,0))</f>
        <v>0</v>
      </c>
      <c r="AA9" s="152">
        <f>IF('Indicador Datos'!AA10="No Data",1,IF('Indicador Imputación Datos'!AA10&lt;&gt;"",1,0))</f>
        <v>0</v>
      </c>
      <c r="AB9" s="152">
        <f>IF('Indicador Datos'!AB10="No Data",1,IF('Indicador Imputación Datos'!AB10&lt;&gt;"",1,0))</f>
        <v>0</v>
      </c>
      <c r="AC9" s="152">
        <f>IF('Indicador Datos'!AC10="No Data",1,IF('Indicador Imputación Datos'!AC10&lt;&gt;"",1,0))</f>
        <v>0</v>
      </c>
      <c r="AD9" s="152">
        <f>IF('Indicador Datos'!AD10="No Data",1,IF('Indicador Imputación Datos'!AD10&lt;&gt;"",1,0))</f>
        <v>0</v>
      </c>
      <c r="AE9" s="152">
        <f>IF('Indicador Datos'!AE10="No Data",1,IF('Indicador Imputación Datos'!AE10&lt;&gt;"",1,0))</f>
        <v>0</v>
      </c>
      <c r="AF9" s="152">
        <f>IF('Indicador Datos'!AF10="No Data",1,IF('Indicador Imputación Datos'!AF10&lt;&gt;"",1,0))</f>
        <v>0</v>
      </c>
      <c r="AG9" s="250">
        <f>IF('Indicador Datos'!AG10="No Data",1,IF('Indicador Imputación Datos'!AG10&lt;&gt;"",1,0))</f>
        <v>0</v>
      </c>
      <c r="AH9" s="152">
        <f>IF('Indicador Datos'!AH10="No Data",1,IF('Indicador Imputación Datos'!AH10&lt;&gt;"",1,0))</f>
        <v>0</v>
      </c>
      <c r="AI9" s="152">
        <f>IF('Indicador Datos'!AI10="No Data",1,IF('Indicador Imputación Datos'!AI10&lt;&gt;"",1,0))</f>
        <v>0</v>
      </c>
      <c r="AJ9" s="152">
        <f>IF('Indicador Datos'!AJ10="No Data",1,IF('Indicador Imputación Datos'!AJ10&lt;&gt;"",1,0))</f>
        <v>0</v>
      </c>
      <c r="AK9" s="152">
        <f>IF('Indicador Datos'!AK10="No Data",1,IF('Indicador Imputación Datos'!AK10&lt;&gt;"",1,0))</f>
        <v>0</v>
      </c>
      <c r="AL9" s="152">
        <f>IF('Indicador Datos'!AL10="No Data",1,IF('Indicador Imputación Datos'!AL10&lt;&gt;"",1,0))</f>
        <v>0</v>
      </c>
      <c r="AM9" s="152">
        <f>IF('Indicador Datos'!AM10="No Data",1,IF('Indicador Imputación Datos'!AM10&lt;&gt;"",1,0))</f>
        <v>0</v>
      </c>
      <c r="AN9" s="152">
        <f>IF('Indicador Datos'!AN10="No Data",1,IF('Indicador Imputación Datos'!AN10&lt;&gt;"",1,0))</f>
        <v>0</v>
      </c>
      <c r="AO9" s="152">
        <f>IF('Indicador Datos'!AO10="No Data",1,IF('Indicador Imputación Datos'!AO10&lt;&gt;"",1,0))</f>
        <v>0</v>
      </c>
      <c r="AP9" s="152">
        <f>IF('Indicador Datos'!AP10="No Data",1,IF('Indicador Imputación Datos'!AP10&lt;&gt;"",1,0))</f>
        <v>0</v>
      </c>
      <c r="AQ9" s="152">
        <f>IF('Indicador Datos'!AQ10="No Data",1,IF('Indicador Imputación Datos'!AQ10&lt;&gt;"",1,0))</f>
        <v>0</v>
      </c>
      <c r="AR9" s="152">
        <f>IF('Indicador Datos'!AR10="No Data",1,IF('Indicador Imputación Datos'!AR10&lt;&gt;"",1,0))</f>
        <v>0</v>
      </c>
      <c r="AS9" s="152">
        <f>IF('Indicador Datos'!AS10="No Data",1,IF('Indicador Imputación Datos'!AS10&lt;&gt;"",1,0))</f>
        <v>0</v>
      </c>
      <c r="AT9" s="152">
        <f>IF('Indicador Datos'!AT10="No Data",1,IF('Indicador Imputación Datos'!AT10&lt;&gt;"",1,0))</f>
        <v>0</v>
      </c>
      <c r="AU9" s="152">
        <f>IF('Indicador Datos'!AU10="No Data",1,IF('Indicador Imputación Datos'!AU10&lt;&gt;"",1,0))</f>
        <v>0</v>
      </c>
      <c r="AV9" s="152">
        <f>IF('Indicador Datos'!AV10="No Data",1,IF('Indicador Imputación Datos'!AV10&lt;&gt;"",1,0))</f>
        <v>0</v>
      </c>
      <c r="AW9" s="152">
        <f>IF('Indicador Datos'!AW10="No Data",1,IF('Indicador Imputación Datos'!AW10&lt;&gt;"",1,0))</f>
        <v>0</v>
      </c>
      <c r="AX9" s="152">
        <f>IF('Indicador Datos'!AX10="No Data",1,IF('Indicador Imputación Datos'!AX10&lt;&gt;"",1,0))</f>
        <v>0</v>
      </c>
      <c r="AY9" s="152">
        <f>IF('Indicador Datos'!AY10="No Data",1,IF('Indicador Imputación Datos'!AY10&lt;&gt;"",1,0))</f>
        <v>0</v>
      </c>
      <c r="AZ9" s="152">
        <f>IF('Indicador Datos'!AZ10="No Data",1,IF('Indicador Imputación Datos'!AZ10&lt;&gt;"",1,0))</f>
        <v>0</v>
      </c>
      <c r="BA9" s="152">
        <f>IF('Indicador Datos'!BA10="No Data",1,IF('Indicador Imputación Datos'!BA10&lt;&gt;"",1,0))</f>
        <v>0</v>
      </c>
      <c r="BB9" s="152">
        <f>IF('Indicador Datos'!BB10="No Data",1,IF('Indicador Imputación Datos'!BB10&lt;&gt;"",1,0))</f>
        <v>0</v>
      </c>
      <c r="BC9" s="152">
        <f>IF('Indicador Datos'!BC10="No Data",1,IF('Indicador Imputación Datos'!BC10&lt;&gt;"",1,0))</f>
        <v>0</v>
      </c>
      <c r="BD9" s="152">
        <f>IF('Indicador Datos'!BD10="No Data",1,IF('Indicador Imputación Datos'!BD10&lt;&gt;"",1,0))</f>
        <v>0</v>
      </c>
      <c r="BE9" s="152">
        <f>IF('Indicador Datos'!BE10="No Data",1,IF('Indicador Imputación Datos'!BE10&lt;&gt;"",1,0))</f>
        <v>0</v>
      </c>
      <c r="BF9" s="152">
        <f>IF('Indicador Datos'!BF10="No Data",1,IF('Indicador Imputación Datos'!BF10&lt;&gt;"",1,0))</f>
        <v>0</v>
      </c>
      <c r="BG9" s="152">
        <f>IF('Indicador Datos'!BG10="No Data",1,IF('Indicador Imputación Datos'!BG10&lt;&gt;"",1,0))</f>
        <v>0</v>
      </c>
      <c r="BH9" s="152">
        <f>IF('Indicador Datos'!BH10="No Data",1,IF('Indicador Imputación Datos'!BH10&lt;&gt;"",1,0))</f>
        <v>0</v>
      </c>
      <c r="BI9" s="152">
        <f>IF('Indicador Datos'!BI10="No Data",1,IF('Indicador Imputación Datos'!BI10&lt;&gt;"",1,0))</f>
        <v>0</v>
      </c>
      <c r="BJ9" s="152">
        <f>IF('Indicador Datos'!BJ10="No Data",1,IF('Indicador Imputación Datos'!BJ10&lt;&gt;"",1,0))</f>
        <v>0</v>
      </c>
      <c r="BK9" s="152">
        <f>IF('Indicador Datos'!BK10="No Data",1,IF('Indicador Imputación Datos'!BK10&lt;&gt;"",1,0))</f>
        <v>0</v>
      </c>
      <c r="BL9" s="152">
        <f>IF('Indicador Datos'!BL10="No Data",1,IF('Indicador Imputación Datos'!BL10&lt;&gt;"",1,0))</f>
        <v>0</v>
      </c>
      <c r="BM9" s="152">
        <f>IF('Indicador Datos'!BM10="No Data",1,IF('Indicador Imputación Datos'!BM10&lt;&gt;"",1,0))</f>
        <v>0</v>
      </c>
      <c r="BN9" s="152">
        <f>IF('Indicador Datos'!BN10="No Data",1,IF('Indicador Imputación Datos'!BN10&lt;&gt;"",1,0))</f>
        <v>0</v>
      </c>
      <c r="BO9" s="152">
        <f>IF('Indicador Datos'!BO10="No Data",1,IF('Indicador Imputación Datos'!BO10&lt;&gt;"",1,0))</f>
        <v>0</v>
      </c>
      <c r="BP9" s="152">
        <f>IF('Indicador Datos'!BP10="No Data",1,IF('Indicador Imputación Datos'!BP10&lt;&gt;"",1,0))</f>
        <v>0</v>
      </c>
      <c r="BQ9" s="152">
        <f>IF('Indicador Datos'!BQ10="No Data",1,IF('Indicador Imputación Datos'!BQ10&lt;&gt;"",1,0))</f>
        <v>0</v>
      </c>
      <c r="BR9" s="152">
        <f>IF('Indicador Datos'!BR10="No Data",1,IF('Indicador Imputación Datos'!BR10&lt;&gt;"",1,0))</f>
        <v>0</v>
      </c>
      <c r="BS9" s="152">
        <f>IF('Indicador Datos'!BS10="No Data",1,IF('Indicador Imputación Datos'!BS10&lt;&gt;"",1,0))</f>
        <v>0</v>
      </c>
      <c r="BT9" s="152">
        <f>IF('Indicador Datos'!BT10="No Data",1,IF('Indicador Imputación Datos'!BT10&lt;&gt;"",1,0))</f>
        <v>0</v>
      </c>
      <c r="BU9" s="152">
        <f>IF('Indicador Datos'!BU10="No Data",1,IF('Indicador Imputación Datos'!BU10&lt;&gt;"",1,0))</f>
        <v>0</v>
      </c>
      <c r="BV9" s="152">
        <f>IF('Indicador Datos'!BV10="No Data",1,IF('Indicador Imputación Datos'!BV10&lt;&gt;"",1,0))</f>
        <v>0</v>
      </c>
      <c r="BW9" s="152">
        <f>IF('Indicador Datos'!BW10="No Data",1,IF('Indicador Imputación Datos'!BW10&lt;&gt;"",1,0))</f>
        <v>0</v>
      </c>
      <c r="BX9" s="152">
        <f>IF('Indicador Datos'!BX10="No Data",1,IF('Indicador Imputación Datos'!BX10&lt;&gt;"",1,0))</f>
        <v>0</v>
      </c>
      <c r="BY9" s="152">
        <f>IF('Indicador Datos'!BY10="No Data",1,IF('Indicador Imputación Datos'!BY10&lt;&gt;"",1,0))</f>
        <v>0</v>
      </c>
      <c r="BZ9" s="152">
        <f>IF('Indicador Datos'!BZ10="No Data",1,IF('Indicador Imputación Datos'!BZ10&lt;&gt;"",1,0))</f>
        <v>0</v>
      </c>
      <c r="CA9" s="152">
        <f>IF('Indicador Datos'!CA10="No Data",1,IF('Indicador Imputación Datos'!CA10&lt;&gt;"",1,0))</f>
        <v>0</v>
      </c>
      <c r="CB9" s="152">
        <f>IF('Indicador Datos'!CB10="No Data",1,IF('Indicador Imputación Datos'!CB10&lt;&gt;"",1,0))</f>
        <v>0</v>
      </c>
      <c r="CC9" s="152">
        <f>IF('Indicador Datos'!CC10="No Data",1,IF('Indicador Imputación Datos'!CC10&lt;&gt;"",1,0))</f>
        <v>0</v>
      </c>
      <c r="CD9" s="152">
        <f>IF('Indicador Datos'!CD10="No Data",1,IF('Indicador Imputación Datos'!CD10&lt;&gt;"",1,0))</f>
        <v>0</v>
      </c>
      <c r="CE9" s="152">
        <f>IF('Indicador Datos'!CE10="No Data",1,IF('Indicador Imputación Datos'!CE10&lt;&gt;"",1,0))</f>
        <v>0</v>
      </c>
      <c r="CF9" s="152">
        <f>IF('Indicador Datos'!CF10="No Data",1,IF('Indicador Imputación Datos'!CF10&lt;&gt;"",1,0))</f>
        <v>0</v>
      </c>
      <c r="CG9" s="152">
        <f>IF('Indicador Datos'!CG10="No Data",1,IF('Indicador Imputación Datos'!CG10&lt;&gt;"",1,0))</f>
        <v>0</v>
      </c>
      <c r="CH9" s="163">
        <f t="shared" si="0"/>
        <v>0</v>
      </c>
      <c r="CI9" s="164">
        <f t="shared" si="1"/>
        <v>0</v>
      </c>
    </row>
    <row r="10" spans="1:87" x14ac:dyDescent="0.25">
      <c r="A10" s="3" t="str">
        <f>VLOOKUP(C10,Regiones!B$3:H$35,7,FALSE)</f>
        <v>Caribbean</v>
      </c>
      <c r="B10" s="99" t="s">
        <v>30</v>
      </c>
      <c r="C10" s="86" t="s">
        <v>29</v>
      </c>
      <c r="D10" s="152">
        <f>IF('Indicador Datos'!D11="No Data",1,IF('Indicador Imputación Datos'!D11&lt;&gt;"",1,0))</f>
        <v>0</v>
      </c>
      <c r="E10" s="152">
        <f>IF('Indicador Datos'!E11="No Data",1,IF('Indicador Imputación Datos'!E11&lt;&gt;"",1,0))</f>
        <v>0</v>
      </c>
      <c r="F10" s="152">
        <f>IF('Indicador Datos'!F11="No Data",1,IF('Indicador Imputación Datos'!F11&lt;&gt;"",1,0))</f>
        <v>1</v>
      </c>
      <c r="G10" s="152">
        <f>IF('Indicador Datos'!G11="No Data",1,IF('Indicador Imputación Datos'!G11&lt;&gt;"",1,0))</f>
        <v>0</v>
      </c>
      <c r="H10" s="152">
        <f>IF('Indicador Datos'!H11="No Data",1,IF('Indicador Imputación Datos'!H11&lt;&gt;"",1,0))</f>
        <v>0</v>
      </c>
      <c r="I10" s="152">
        <f>IF('Indicador Datos'!I11="No Data",1,IF('Indicador Imputación Datos'!I11&lt;&gt;"",1,0))</f>
        <v>0</v>
      </c>
      <c r="J10" s="152">
        <f>IF('Indicador Datos'!J11="No Data",1,IF('Indicador Imputación Datos'!J11&lt;&gt;"",1,0))</f>
        <v>0</v>
      </c>
      <c r="K10" s="152">
        <f>IF('Indicador Datos'!K11="No Data",1,IF('Indicador Imputación Datos'!K11&lt;&gt;"",1,0))</f>
        <v>0</v>
      </c>
      <c r="L10" s="152">
        <f>IF('Indicador Datos'!L11="No Data",1,IF('Indicador Imputación Datos'!L11&lt;&gt;"",1,0))</f>
        <v>0</v>
      </c>
      <c r="M10" s="152">
        <f>IF('Indicador Datos'!M11="No Data",1,IF('Indicador Imputación Datos'!M11&lt;&gt;"",1,0))</f>
        <v>0</v>
      </c>
      <c r="N10" s="152">
        <f>IF('Indicador Datos'!N11="No Data",1,IF('Indicador Imputación Datos'!N11&lt;&gt;"",1,0))</f>
        <v>1</v>
      </c>
      <c r="O10" s="152">
        <f>IF('Indicador Datos'!O11="No Data",1,IF('Indicador Imputación Datos'!O11&lt;&gt;"",1,0))</f>
        <v>1</v>
      </c>
      <c r="P10" s="152">
        <f>IF('Indicador Datos'!P11="No Data",1,IF('Indicador Imputación Datos'!P11&lt;&gt;"",1,0))</f>
        <v>0</v>
      </c>
      <c r="Q10" s="152">
        <f>IF('Indicador Datos'!Q11="No Data",1,IF('Indicador Imputación Datos'!Q11&lt;&gt;"",1,0))</f>
        <v>0</v>
      </c>
      <c r="R10" s="152">
        <f>IF('Indicador Datos'!R11="No Data",1,IF('Indicador Imputación Datos'!R11&lt;&gt;"",1,0))</f>
        <v>0</v>
      </c>
      <c r="S10" s="152">
        <f>IF('Indicador Datos'!S11="No Data",1,IF('Indicador Imputación Datos'!S11&lt;&gt;"",1,0))</f>
        <v>0</v>
      </c>
      <c r="T10" s="152">
        <f>IF('Indicador Datos'!T11="No Data",1,IF('Indicador Imputación Datos'!T11&lt;&gt;"",1,0))</f>
        <v>0</v>
      </c>
      <c r="U10" s="152">
        <f>IF('Indicador Datos'!U11="No Data",1,IF('Indicador Imputación Datos'!U11&lt;&gt;"",1,0))</f>
        <v>0</v>
      </c>
      <c r="V10" s="152">
        <f>IF('Indicador Datos'!V11="No Data",1,IF('Indicador Imputación Datos'!V11&lt;&gt;"",1,0))</f>
        <v>0</v>
      </c>
      <c r="W10" s="152">
        <f>IF('Indicador Datos'!W11="No Data",1,IF('Indicador Imputación Datos'!W11&lt;&gt;"",1,0))</f>
        <v>0</v>
      </c>
      <c r="X10" s="152">
        <f>IF('Indicador Datos'!X11="No Data",1,IF('Indicador Imputación Datos'!X11&lt;&gt;"",1,0))</f>
        <v>0</v>
      </c>
      <c r="Y10" s="152">
        <f>IF('Indicador Datos'!Y11="No Data",1,IF('Indicador Imputación Datos'!Y11&lt;&gt;"",1,0))</f>
        <v>1</v>
      </c>
      <c r="Z10" s="152">
        <f>IF('Indicador Datos'!Z11="No Data",1,IF('Indicador Imputación Datos'!Z11&lt;&gt;"",1,0))</f>
        <v>1</v>
      </c>
      <c r="AA10" s="152">
        <f>IF('Indicador Datos'!AA11="No Data",1,IF('Indicador Imputación Datos'!AA11&lt;&gt;"",1,0))</f>
        <v>0</v>
      </c>
      <c r="AB10" s="152">
        <f>IF('Indicador Datos'!AB11="No Data",1,IF('Indicador Imputación Datos'!AB11&lt;&gt;"",1,0))</f>
        <v>0</v>
      </c>
      <c r="AC10" s="152">
        <f>IF('Indicador Datos'!AC11="No Data",1,IF('Indicador Imputación Datos'!AC11&lt;&gt;"",1,0))</f>
        <v>0</v>
      </c>
      <c r="AD10" s="152">
        <f>IF('Indicador Datos'!AD11="No Data",1,IF('Indicador Imputación Datos'!AD11&lt;&gt;"",1,0))</f>
        <v>1</v>
      </c>
      <c r="AE10" s="152">
        <f>IF('Indicador Datos'!AE11="No Data",1,IF('Indicador Imputación Datos'!AE11&lt;&gt;"",1,0))</f>
        <v>0</v>
      </c>
      <c r="AF10" s="152">
        <f>IF('Indicador Datos'!AF11="No Data",1,IF('Indicador Imputación Datos'!AF11&lt;&gt;"",1,0))</f>
        <v>1</v>
      </c>
      <c r="AG10" s="250">
        <f>IF('Indicador Datos'!AG11="No Data",1,IF('Indicador Imputación Datos'!AG11&lt;&gt;"",1,0))</f>
        <v>0</v>
      </c>
      <c r="AH10" s="152">
        <f>IF('Indicador Datos'!AH11="No Data",1,IF('Indicador Imputación Datos'!AH11&lt;&gt;"",1,0))</f>
        <v>0</v>
      </c>
      <c r="AI10" s="152">
        <f>IF('Indicador Datos'!AI11="No Data",1,IF('Indicador Imputación Datos'!AI11&lt;&gt;"",1,0))</f>
        <v>1</v>
      </c>
      <c r="AJ10" s="152">
        <f>IF('Indicador Datos'!AJ11="No Data",1,IF('Indicador Imputación Datos'!AJ11&lt;&gt;"",1,0))</f>
        <v>0</v>
      </c>
      <c r="AK10" s="152">
        <f>IF('Indicador Datos'!AK11="No Data",1,IF('Indicador Imputación Datos'!AK11&lt;&gt;"",1,0))</f>
        <v>0</v>
      </c>
      <c r="AL10" s="152">
        <f>IF('Indicador Datos'!AL11="No Data",1,IF('Indicador Imputación Datos'!AL11&lt;&gt;"",1,0))</f>
        <v>0</v>
      </c>
      <c r="AM10" s="152">
        <f>IF('Indicador Datos'!AM11="No Data",1,IF('Indicador Imputación Datos'!AM11&lt;&gt;"",1,0))</f>
        <v>1</v>
      </c>
      <c r="AN10" s="152">
        <f>IF('Indicador Datos'!AN11="No Data",1,IF('Indicador Imputación Datos'!AN11&lt;&gt;"",1,0))</f>
        <v>0</v>
      </c>
      <c r="AO10" s="152">
        <f>IF('Indicador Datos'!AO11="No Data",1,IF('Indicador Imputación Datos'!AO11&lt;&gt;"",1,0))</f>
        <v>0</v>
      </c>
      <c r="AP10" s="152">
        <f>IF('Indicador Datos'!AP11="No Data",1,IF('Indicador Imputación Datos'!AP11&lt;&gt;"",1,0))</f>
        <v>0</v>
      </c>
      <c r="AQ10" s="152">
        <f>IF('Indicador Datos'!AQ11="No Data",1,IF('Indicador Imputación Datos'!AQ11&lt;&gt;"",1,0))</f>
        <v>0</v>
      </c>
      <c r="AR10" s="152">
        <f>IF('Indicador Datos'!AR11="No Data",1,IF('Indicador Imputación Datos'!AR11&lt;&gt;"",1,0))</f>
        <v>0</v>
      </c>
      <c r="AS10" s="152">
        <f>IF('Indicador Datos'!AS11="No Data",1,IF('Indicador Imputación Datos'!AS11&lt;&gt;"",1,0))</f>
        <v>1</v>
      </c>
      <c r="AT10" s="152">
        <f>IF('Indicador Datos'!AT11="No Data",1,IF('Indicador Imputación Datos'!AT11&lt;&gt;"",1,0))</f>
        <v>0</v>
      </c>
      <c r="AU10" s="152">
        <f>IF('Indicador Datos'!AU11="No Data",1,IF('Indicador Imputación Datos'!AU11&lt;&gt;"",1,0))</f>
        <v>1</v>
      </c>
      <c r="AV10" s="152">
        <f>IF('Indicador Datos'!AV11="No Data",1,IF('Indicador Imputación Datos'!AV11&lt;&gt;"",1,0))</f>
        <v>0</v>
      </c>
      <c r="AW10" s="152">
        <f>IF('Indicador Datos'!AW11="No Data",1,IF('Indicador Imputación Datos'!AW11&lt;&gt;"",1,0))</f>
        <v>0</v>
      </c>
      <c r="AX10" s="152">
        <f>IF('Indicador Datos'!AX11="No Data",1,IF('Indicador Imputación Datos'!AX11&lt;&gt;"",1,0))</f>
        <v>0</v>
      </c>
      <c r="AY10" s="152">
        <f>IF('Indicador Datos'!AY11="No Data",1,IF('Indicador Imputación Datos'!AY11&lt;&gt;"",1,0))</f>
        <v>0</v>
      </c>
      <c r="AZ10" s="152">
        <f>IF('Indicador Datos'!AZ11="No Data",1,IF('Indicador Imputación Datos'!AZ11&lt;&gt;"",1,0))</f>
        <v>0</v>
      </c>
      <c r="BA10" s="152">
        <f>IF('Indicador Datos'!BA11="No Data",1,IF('Indicador Imputación Datos'!BA11&lt;&gt;"",1,0))</f>
        <v>0</v>
      </c>
      <c r="BB10" s="152">
        <f>IF('Indicador Datos'!BB11="No Data",1,IF('Indicador Imputación Datos'!BB11&lt;&gt;"",1,0))</f>
        <v>0</v>
      </c>
      <c r="BC10" s="152">
        <f>IF('Indicador Datos'!BC11="No Data",1,IF('Indicador Imputación Datos'!BC11&lt;&gt;"",1,0))</f>
        <v>0</v>
      </c>
      <c r="BD10" s="152">
        <f>IF('Indicador Datos'!BD11="No Data",1,IF('Indicador Imputación Datos'!BD11&lt;&gt;"",1,0))</f>
        <v>1</v>
      </c>
      <c r="BE10" s="152">
        <f>IF('Indicador Datos'!BE11="No Data",1,IF('Indicador Imputación Datos'!BE11&lt;&gt;"",1,0))</f>
        <v>1</v>
      </c>
      <c r="BF10" s="152">
        <f>IF('Indicador Datos'!BF11="No Data",1,IF('Indicador Imputación Datos'!BF11&lt;&gt;"",1,0))</f>
        <v>0</v>
      </c>
      <c r="BG10" s="152">
        <f>IF('Indicador Datos'!BG11="No Data",1,IF('Indicador Imputación Datos'!BG11&lt;&gt;"",1,0))</f>
        <v>0</v>
      </c>
      <c r="BH10" s="152">
        <f>IF('Indicador Datos'!BH11="No Data",1,IF('Indicador Imputación Datos'!BH11&lt;&gt;"",1,0))</f>
        <v>1</v>
      </c>
      <c r="BI10" s="152">
        <f>IF('Indicador Datos'!BI11="No Data",1,IF('Indicador Imputación Datos'!BI11&lt;&gt;"",1,0))</f>
        <v>0</v>
      </c>
      <c r="BJ10" s="152">
        <f>IF('Indicador Datos'!BJ11="No Data",1,IF('Indicador Imputación Datos'!BJ11&lt;&gt;"",1,0))</f>
        <v>1</v>
      </c>
      <c r="BK10" s="152">
        <f>IF('Indicador Datos'!BK11="No Data",1,IF('Indicador Imputación Datos'!BK11&lt;&gt;"",1,0))</f>
        <v>0</v>
      </c>
      <c r="BL10" s="152">
        <f>IF('Indicador Datos'!BL11="No Data",1,IF('Indicador Imputación Datos'!BL11&lt;&gt;"",1,0))</f>
        <v>0</v>
      </c>
      <c r="BM10" s="152">
        <f>IF('Indicador Datos'!BM11="No Data",1,IF('Indicador Imputación Datos'!BM11&lt;&gt;"",1,0))</f>
        <v>1</v>
      </c>
      <c r="BN10" s="152">
        <f>IF('Indicador Datos'!BN11="No Data",1,IF('Indicador Imputación Datos'!BN11&lt;&gt;"",1,0))</f>
        <v>1</v>
      </c>
      <c r="BO10" s="152">
        <f>IF('Indicador Datos'!BO11="No Data",1,IF('Indicador Imputación Datos'!BO11&lt;&gt;"",1,0))</f>
        <v>0</v>
      </c>
      <c r="BP10" s="152">
        <f>IF('Indicador Datos'!BP11="No Data",1,IF('Indicador Imputación Datos'!BP11&lt;&gt;"",1,0))</f>
        <v>1</v>
      </c>
      <c r="BQ10" s="152">
        <f>IF('Indicador Datos'!BQ11="No Data",1,IF('Indicador Imputación Datos'!BQ11&lt;&gt;"",1,0))</f>
        <v>0</v>
      </c>
      <c r="BR10" s="152">
        <f>IF('Indicador Datos'!BR11="No Data",1,IF('Indicador Imputación Datos'!BR11&lt;&gt;"",1,0))</f>
        <v>0</v>
      </c>
      <c r="BS10" s="152">
        <f>IF('Indicador Datos'!BS11="No Data",1,IF('Indicador Imputación Datos'!BS11&lt;&gt;"",1,0))</f>
        <v>0</v>
      </c>
      <c r="BT10" s="152">
        <f>IF('Indicador Datos'!BT11="No Data",1,IF('Indicador Imputación Datos'!BT11&lt;&gt;"",1,0))</f>
        <v>0</v>
      </c>
      <c r="BU10" s="152">
        <f>IF('Indicador Datos'!BU11="No Data",1,IF('Indicador Imputación Datos'!BU11&lt;&gt;"",1,0))</f>
        <v>0</v>
      </c>
      <c r="BV10" s="152">
        <f>IF('Indicador Datos'!BV11="No Data",1,IF('Indicador Imputación Datos'!BV11&lt;&gt;"",1,0))</f>
        <v>0</v>
      </c>
      <c r="BW10" s="152">
        <f>IF('Indicador Datos'!BW11="No Data",1,IF('Indicador Imputación Datos'!BW11&lt;&gt;"",1,0))</f>
        <v>0</v>
      </c>
      <c r="BX10" s="152">
        <f>IF('Indicador Datos'!BX11="No Data",1,IF('Indicador Imputación Datos'!BX11&lt;&gt;"",1,0))</f>
        <v>0</v>
      </c>
      <c r="BY10" s="152">
        <f>IF('Indicador Datos'!BY11="No Data",1,IF('Indicador Imputación Datos'!BY11&lt;&gt;"",1,0))</f>
        <v>1</v>
      </c>
      <c r="BZ10" s="152">
        <f>IF('Indicador Datos'!BZ11="No Data",1,IF('Indicador Imputación Datos'!BZ11&lt;&gt;"",1,0))</f>
        <v>0</v>
      </c>
      <c r="CA10" s="152">
        <f>IF('Indicador Datos'!CA11="No Data",1,IF('Indicador Imputación Datos'!CA11&lt;&gt;"",1,0))</f>
        <v>1</v>
      </c>
      <c r="CB10" s="152">
        <f>IF('Indicador Datos'!CB11="No Data",1,IF('Indicador Imputación Datos'!CB11&lt;&gt;"",1,0))</f>
        <v>0</v>
      </c>
      <c r="CC10" s="152">
        <f>IF('Indicador Datos'!CC11="No Data",1,IF('Indicador Imputación Datos'!CC11&lt;&gt;"",1,0))</f>
        <v>0</v>
      </c>
      <c r="CD10" s="152">
        <f>IF('Indicador Datos'!CD11="No Data",1,IF('Indicador Imputación Datos'!CD11&lt;&gt;"",1,0))</f>
        <v>0</v>
      </c>
      <c r="CE10" s="152">
        <f>IF('Indicador Datos'!CE11="No Data",1,IF('Indicador Imputación Datos'!CE11&lt;&gt;"",1,0))</f>
        <v>0</v>
      </c>
      <c r="CF10" s="152">
        <f>IF('Indicador Datos'!CF11="No Data",1,IF('Indicador Imputación Datos'!CF11&lt;&gt;"",1,0))</f>
        <v>0</v>
      </c>
      <c r="CG10" s="152">
        <f>IF('Indicador Datos'!CG11="No Data",1,IF('Indicador Imputación Datos'!CG11&lt;&gt;"",1,0))</f>
        <v>0</v>
      </c>
      <c r="CH10" s="163">
        <f t="shared" si="0"/>
        <v>20</v>
      </c>
      <c r="CI10" s="164">
        <f t="shared" si="1"/>
        <v>0.24390243902439024</v>
      </c>
    </row>
    <row r="11" spans="1:87" x14ac:dyDescent="0.25">
      <c r="A11" s="3" t="str">
        <f>VLOOKUP(C11,Regiones!B$3:H$35,7,FALSE)</f>
        <v>Caribbean</v>
      </c>
      <c r="B11" s="99" t="s">
        <v>36</v>
      </c>
      <c r="C11" s="86" t="s">
        <v>35</v>
      </c>
      <c r="D11" s="152">
        <f>IF('Indicador Datos'!D12="No Data",1,IF('Indicador Imputación Datos'!D12&lt;&gt;"",1,0))</f>
        <v>0</v>
      </c>
      <c r="E11" s="152">
        <f>IF('Indicador Datos'!E12="No Data",1,IF('Indicador Imputación Datos'!E12&lt;&gt;"",1,0))</f>
        <v>0</v>
      </c>
      <c r="F11" s="152">
        <f>IF('Indicador Datos'!F12="No Data",1,IF('Indicador Imputación Datos'!F12&lt;&gt;"",1,0))</f>
        <v>0</v>
      </c>
      <c r="G11" s="152">
        <f>IF('Indicador Datos'!G12="No Data",1,IF('Indicador Imputación Datos'!G12&lt;&gt;"",1,0))</f>
        <v>0</v>
      </c>
      <c r="H11" s="152">
        <f>IF('Indicador Datos'!H12="No Data",1,IF('Indicador Imputación Datos'!H12&lt;&gt;"",1,0))</f>
        <v>0</v>
      </c>
      <c r="I11" s="152">
        <f>IF('Indicador Datos'!I12="No Data",1,IF('Indicador Imputación Datos'!I12&lt;&gt;"",1,0))</f>
        <v>0</v>
      </c>
      <c r="J11" s="152">
        <f>IF('Indicador Datos'!J12="No Data",1,IF('Indicador Imputación Datos'!J12&lt;&gt;"",1,0))</f>
        <v>0</v>
      </c>
      <c r="K11" s="152">
        <f>IF('Indicador Datos'!K12="No Data",1,IF('Indicador Imputación Datos'!K12&lt;&gt;"",1,0))</f>
        <v>0</v>
      </c>
      <c r="L11" s="152">
        <f>IF('Indicador Datos'!L12="No Data",1,IF('Indicador Imputación Datos'!L12&lt;&gt;"",1,0))</f>
        <v>0</v>
      </c>
      <c r="M11" s="152">
        <f>IF('Indicador Datos'!M12="No Data",1,IF('Indicador Imputación Datos'!M12&lt;&gt;"",1,0))</f>
        <v>0</v>
      </c>
      <c r="N11" s="152">
        <f>IF('Indicador Datos'!N12="No Data",1,IF('Indicador Imputación Datos'!N12&lt;&gt;"",1,0))</f>
        <v>0</v>
      </c>
      <c r="O11" s="152">
        <f>IF('Indicador Datos'!O12="No Data",1,IF('Indicador Imputación Datos'!O12&lt;&gt;"",1,0))</f>
        <v>0</v>
      </c>
      <c r="P11" s="152">
        <f>IF('Indicador Datos'!P12="No Data",1,IF('Indicador Imputación Datos'!P12&lt;&gt;"",1,0))</f>
        <v>0</v>
      </c>
      <c r="Q11" s="152">
        <f>IF('Indicador Datos'!Q12="No Data",1,IF('Indicador Imputación Datos'!Q12&lt;&gt;"",1,0))</f>
        <v>0</v>
      </c>
      <c r="R11" s="152">
        <f>IF('Indicador Datos'!R12="No Data",1,IF('Indicador Imputación Datos'!R12&lt;&gt;"",1,0))</f>
        <v>0</v>
      </c>
      <c r="S11" s="152">
        <f>IF('Indicador Datos'!S12="No Data",1,IF('Indicador Imputación Datos'!S12&lt;&gt;"",1,0))</f>
        <v>0</v>
      </c>
      <c r="T11" s="152">
        <f>IF('Indicador Datos'!T12="No Data",1,IF('Indicador Imputación Datos'!T12&lt;&gt;"",1,0))</f>
        <v>0</v>
      </c>
      <c r="U11" s="152">
        <f>IF('Indicador Datos'!U12="No Data",1,IF('Indicador Imputación Datos'!U12&lt;&gt;"",1,0))</f>
        <v>0</v>
      </c>
      <c r="V11" s="152">
        <f>IF('Indicador Datos'!V12="No Data",1,IF('Indicador Imputación Datos'!V12&lt;&gt;"",1,0))</f>
        <v>0</v>
      </c>
      <c r="W11" s="152">
        <f>IF('Indicador Datos'!W12="No Data",1,IF('Indicador Imputación Datos'!W12&lt;&gt;"",1,0))</f>
        <v>0</v>
      </c>
      <c r="X11" s="152">
        <f>IF('Indicador Datos'!X12="No Data",1,IF('Indicador Imputación Datos'!X12&lt;&gt;"",1,0))</f>
        <v>0</v>
      </c>
      <c r="Y11" s="152">
        <f>IF('Indicador Datos'!Y12="No Data",1,IF('Indicador Imputación Datos'!Y12&lt;&gt;"",1,0))</f>
        <v>0</v>
      </c>
      <c r="Z11" s="152">
        <f>IF('Indicador Datos'!Z12="No Data",1,IF('Indicador Imputación Datos'!Z12&lt;&gt;"",1,0))</f>
        <v>0</v>
      </c>
      <c r="AA11" s="152">
        <f>IF('Indicador Datos'!AA12="No Data",1,IF('Indicador Imputación Datos'!AA12&lt;&gt;"",1,0))</f>
        <v>0</v>
      </c>
      <c r="AB11" s="152">
        <f>IF('Indicador Datos'!AB12="No Data",1,IF('Indicador Imputación Datos'!AB12&lt;&gt;"",1,0))</f>
        <v>0</v>
      </c>
      <c r="AC11" s="152">
        <f>IF('Indicador Datos'!AC12="No Data",1,IF('Indicador Imputación Datos'!AC12&lt;&gt;"",1,0))</f>
        <v>0</v>
      </c>
      <c r="AD11" s="152">
        <f>IF('Indicador Datos'!AD12="No Data",1,IF('Indicador Imputación Datos'!AD12&lt;&gt;"",1,0))</f>
        <v>1</v>
      </c>
      <c r="AE11" s="152">
        <f>IF('Indicador Datos'!AE12="No Data",1,IF('Indicador Imputación Datos'!AE12&lt;&gt;"",1,0))</f>
        <v>0</v>
      </c>
      <c r="AF11" s="152">
        <f>IF('Indicador Datos'!AF12="No Data",1,IF('Indicador Imputación Datos'!AF12&lt;&gt;"",1,0))</f>
        <v>0</v>
      </c>
      <c r="AG11" s="250">
        <f>IF('Indicador Datos'!AG12="No Data",1,IF('Indicador Imputación Datos'!AG12&lt;&gt;"",1,0))</f>
        <v>0</v>
      </c>
      <c r="AH11" s="152">
        <f>IF('Indicador Datos'!AH12="No Data",1,IF('Indicador Imputación Datos'!AH12&lt;&gt;"",1,0))</f>
        <v>0</v>
      </c>
      <c r="AI11" s="152">
        <f>IF('Indicador Datos'!AI12="No Data",1,IF('Indicador Imputación Datos'!AI12&lt;&gt;"",1,0))</f>
        <v>0</v>
      </c>
      <c r="AJ11" s="152">
        <f>IF('Indicador Datos'!AJ12="No Data",1,IF('Indicador Imputación Datos'!AJ12&lt;&gt;"",1,0))</f>
        <v>0</v>
      </c>
      <c r="AK11" s="152">
        <f>IF('Indicador Datos'!AK12="No Data",1,IF('Indicador Imputación Datos'!AK12&lt;&gt;"",1,0))</f>
        <v>0</v>
      </c>
      <c r="AL11" s="152">
        <f>IF('Indicador Datos'!AL12="No Data",1,IF('Indicador Imputación Datos'!AL12&lt;&gt;"",1,0))</f>
        <v>0</v>
      </c>
      <c r="AM11" s="152">
        <f>IF('Indicador Datos'!AM12="No Data",1,IF('Indicador Imputación Datos'!AM12&lt;&gt;"",1,0))</f>
        <v>0</v>
      </c>
      <c r="AN11" s="152">
        <f>IF('Indicador Datos'!AN12="No Data",1,IF('Indicador Imputación Datos'!AN12&lt;&gt;"",1,0))</f>
        <v>1</v>
      </c>
      <c r="AO11" s="152">
        <f>IF('Indicador Datos'!AO12="No Data",1,IF('Indicador Imputación Datos'!AO12&lt;&gt;"",1,0))</f>
        <v>0</v>
      </c>
      <c r="AP11" s="152">
        <f>IF('Indicador Datos'!AP12="No Data",1,IF('Indicador Imputación Datos'!AP12&lt;&gt;"",1,0))</f>
        <v>0</v>
      </c>
      <c r="AQ11" s="152">
        <f>IF('Indicador Datos'!AQ12="No Data",1,IF('Indicador Imputación Datos'!AQ12&lt;&gt;"",1,0))</f>
        <v>0</v>
      </c>
      <c r="AR11" s="152">
        <f>IF('Indicador Datos'!AR12="No Data",1,IF('Indicador Imputación Datos'!AR12&lt;&gt;"",1,0))</f>
        <v>0</v>
      </c>
      <c r="AS11" s="152">
        <f>IF('Indicador Datos'!AS12="No Data",1,IF('Indicador Imputación Datos'!AS12&lt;&gt;"",1,0))</f>
        <v>0</v>
      </c>
      <c r="AT11" s="152">
        <f>IF('Indicador Datos'!AT12="No Data",1,IF('Indicador Imputación Datos'!AT12&lt;&gt;"",1,0))</f>
        <v>0</v>
      </c>
      <c r="AU11" s="152">
        <f>IF('Indicador Datos'!AU12="No Data",1,IF('Indicador Imputación Datos'!AU12&lt;&gt;"",1,0))</f>
        <v>0</v>
      </c>
      <c r="AV11" s="152">
        <f>IF('Indicador Datos'!AV12="No Data",1,IF('Indicador Imputación Datos'!AV12&lt;&gt;"",1,0))</f>
        <v>0</v>
      </c>
      <c r="AW11" s="152">
        <f>IF('Indicador Datos'!AW12="No Data",1,IF('Indicador Imputación Datos'!AW12&lt;&gt;"",1,0))</f>
        <v>0</v>
      </c>
      <c r="AX11" s="152">
        <f>IF('Indicador Datos'!AX12="No Data",1,IF('Indicador Imputación Datos'!AX12&lt;&gt;"",1,0))</f>
        <v>0</v>
      </c>
      <c r="AY11" s="152">
        <f>IF('Indicador Datos'!AY12="No Data",1,IF('Indicador Imputación Datos'!AY12&lt;&gt;"",1,0))</f>
        <v>0</v>
      </c>
      <c r="AZ11" s="152">
        <f>IF('Indicador Datos'!AZ12="No Data",1,IF('Indicador Imputación Datos'!AZ12&lt;&gt;"",1,0))</f>
        <v>0</v>
      </c>
      <c r="BA11" s="152">
        <f>IF('Indicador Datos'!BA12="No Data",1,IF('Indicador Imputación Datos'!BA12&lt;&gt;"",1,0))</f>
        <v>0</v>
      </c>
      <c r="BB11" s="152">
        <f>IF('Indicador Datos'!BB12="No Data",1,IF('Indicador Imputación Datos'!BB12&lt;&gt;"",1,0))</f>
        <v>0</v>
      </c>
      <c r="BC11" s="152">
        <f>IF('Indicador Datos'!BC12="No Data",1,IF('Indicador Imputación Datos'!BC12&lt;&gt;"",1,0))</f>
        <v>0</v>
      </c>
      <c r="BD11" s="152">
        <f>IF('Indicador Datos'!BD12="No Data",1,IF('Indicador Imputación Datos'!BD12&lt;&gt;"",1,0))</f>
        <v>0</v>
      </c>
      <c r="BE11" s="152">
        <f>IF('Indicador Datos'!BE12="No Data",1,IF('Indicador Imputación Datos'!BE12&lt;&gt;"",1,0))</f>
        <v>0</v>
      </c>
      <c r="BF11" s="152">
        <f>IF('Indicador Datos'!BF12="No Data",1,IF('Indicador Imputación Datos'!BF12&lt;&gt;"",1,0))</f>
        <v>0</v>
      </c>
      <c r="BG11" s="152">
        <f>IF('Indicador Datos'!BG12="No Data",1,IF('Indicador Imputación Datos'!BG12&lt;&gt;"",1,0))</f>
        <v>0</v>
      </c>
      <c r="BH11" s="152">
        <f>IF('Indicador Datos'!BH12="No Data",1,IF('Indicador Imputación Datos'!BH12&lt;&gt;"",1,0))</f>
        <v>0</v>
      </c>
      <c r="BI11" s="152">
        <f>IF('Indicador Datos'!BI12="No Data",1,IF('Indicador Imputación Datos'!BI12&lt;&gt;"",1,0))</f>
        <v>0</v>
      </c>
      <c r="BJ11" s="152">
        <f>IF('Indicador Datos'!BJ12="No Data",1,IF('Indicador Imputación Datos'!BJ12&lt;&gt;"",1,0))</f>
        <v>0</v>
      </c>
      <c r="BK11" s="152">
        <f>IF('Indicador Datos'!BK12="No Data",1,IF('Indicador Imputación Datos'!BK12&lt;&gt;"",1,0))</f>
        <v>0</v>
      </c>
      <c r="BL11" s="152">
        <f>IF('Indicador Datos'!BL12="No Data",1,IF('Indicador Imputación Datos'!BL12&lt;&gt;"",1,0))</f>
        <v>0</v>
      </c>
      <c r="BM11" s="152">
        <f>IF('Indicador Datos'!BM12="No Data",1,IF('Indicador Imputación Datos'!BM12&lt;&gt;"",1,0))</f>
        <v>1</v>
      </c>
      <c r="BN11" s="152">
        <f>IF('Indicador Datos'!BN12="No Data",1,IF('Indicador Imputación Datos'!BN12&lt;&gt;"",1,0))</f>
        <v>1</v>
      </c>
      <c r="BO11" s="152">
        <f>IF('Indicador Datos'!BO12="No Data",1,IF('Indicador Imputación Datos'!BO12&lt;&gt;"",1,0))</f>
        <v>0</v>
      </c>
      <c r="BP11" s="152">
        <f>IF('Indicador Datos'!BP12="No Data",1,IF('Indicador Imputación Datos'!BP12&lt;&gt;"",1,0))</f>
        <v>0</v>
      </c>
      <c r="BQ11" s="152">
        <f>IF('Indicador Datos'!BQ12="No Data",1,IF('Indicador Imputación Datos'!BQ12&lt;&gt;"",1,0))</f>
        <v>0</v>
      </c>
      <c r="BR11" s="152">
        <f>IF('Indicador Datos'!BR12="No Data",1,IF('Indicador Imputación Datos'!BR12&lt;&gt;"",1,0))</f>
        <v>0</v>
      </c>
      <c r="BS11" s="152">
        <f>IF('Indicador Datos'!BS12="No Data",1,IF('Indicador Imputación Datos'!BS12&lt;&gt;"",1,0))</f>
        <v>0</v>
      </c>
      <c r="BT11" s="152">
        <f>IF('Indicador Datos'!BT12="No Data",1,IF('Indicador Imputación Datos'!BT12&lt;&gt;"",1,0))</f>
        <v>0</v>
      </c>
      <c r="BU11" s="152">
        <f>IF('Indicador Datos'!BU12="No Data",1,IF('Indicador Imputación Datos'!BU12&lt;&gt;"",1,0))</f>
        <v>0</v>
      </c>
      <c r="BV11" s="152">
        <f>IF('Indicador Datos'!BV12="No Data",1,IF('Indicador Imputación Datos'!BV12&lt;&gt;"",1,0))</f>
        <v>0</v>
      </c>
      <c r="BW11" s="152">
        <f>IF('Indicador Datos'!BW12="No Data",1,IF('Indicador Imputación Datos'!BW12&lt;&gt;"",1,0))</f>
        <v>0</v>
      </c>
      <c r="BX11" s="152">
        <f>IF('Indicador Datos'!BX12="No Data",1,IF('Indicador Imputación Datos'!BX12&lt;&gt;"",1,0))</f>
        <v>0</v>
      </c>
      <c r="BY11" s="152">
        <f>IF('Indicador Datos'!BY12="No Data",1,IF('Indicador Imputación Datos'!BY12&lt;&gt;"",1,0))</f>
        <v>0</v>
      </c>
      <c r="BZ11" s="152">
        <f>IF('Indicador Datos'!BZ12="No Data",1,IF('Indicador Imputación Datos'!BZ12&lt;&gt;"",1,0))</f>
        <v>1</v>
      </c>
      <c r="CA11" s="152">
        <f>IF('Indicador Datos'!CA12="No Data",1,IF('Indicador Imputación Datos'!CA12&lt;&gt;"",1,0))</f>
        <v>0</v>
      </c>
      <c r="CB11" s="152">
        <f>IF('Indicador Datos'!CB12="No Data",1,IF('Indicador Imputación Datos'!CB12&lt;&gt;"",1,0))</f>
        <v>0</v>
      </c>
      <c r="CC11" s="152">
        <f>IF('Indicador Datos'!CC12="No Data",1,IF('Indicador Imputación Datos'!CC12&lt;&gt;"",1,0))</f>
        <v>1</v>
      </c>
      <c r="CD11" s="152">
        <f>IF('Indicador Datos'!CD12="No Data",1,IF('Indicador Imputación Datos'!CD12&lt;&gt;"",1,0))</f>
        <v>0</v>
      </c>
      <c r="CE11" s="152">
        <f>IF('Indicador Datos'!CE12="No Data",1,IF('Indicador Imputación Datos'!CE12&lt;&gt;"",1,0))</f>
        <v>0</v>
      </c>
      <c r="CF11" s="152">
        <f>IF('Indicador Datos'!CF12="No Data",1,IF('Indicador Imputación Datos'!CF12&lt;&gt;"",1,0))</f>
        <v>0</v>
      </c>
      <c r="CG11" s="152">
        <f>IF('Indicador Datos'!CG12="No Data",1,IF('Indicador Imputación Datos'!CG12&lt;&gt;"",1,0))</f>
        <v>0</v>
      </c>
      <c r="CH11" s="163">
        <f t="shared" si="0"/>
        <v>6</v>
      </c>
      <c r="CI11" s="164">
        <f t="shared" si="1"/>
        <v>7.3170731707317069E-2</v>
      </c>
    </row>
    <row r="12" spans="1:87" x14ac:dyDescent="0.25">
      <c r="A12" s="3" t="str">
        <f>VLOOKUP(C12,Regiones!B$3:H$35,7,FALSE)</f>
        <v>Caribbean</v>
      </c>
      <c r="B12" s="99" t="s">
        <v>40</v>
      </c>
      <c r="C12" s="86" t="s">
        <v>39</v>
      </c>
      <c r="D12" s="152">
        <f>IF('Indicador Datos'!D13="No Data",1,IF('Indicador Imputación Datos'!D13&lt;&gt;"",1,0))</f>
        <v>0</v>
      </c>
      <c r="E12" s="152">
        <f>IF('Indicador Datos'!E13="No Data",1,IF('Indicador Imputación Datos'!E13&lt;&gt;"",1,0))</f>
        <v>0</v>
      </c>
      <c r="F12" s="152">
        <f>IF('Indicador Datos'!F13="No Data",1,IF('Indicador Imputación Datos'!F13&lt;&gt;"",1,0))</f>
        <v>0</v>
      </c>
      <c r="G12" s="152">
        <f>IF('Indicador Datos'!G13="No Data",1,IF('Indicador Imputación Datos'!G13&lt;&gt;"",1,0))</f>
        <v>0</v>
      </c>
      <c r="H12" s="152">
        <f>IF('Indicador Datos'!H13="No Data",1,IF('Indicador Imputación Datos'!H13&lt;&gt;"",1,0))</f>
        <v>0</v>
      </c>
      <c r="I12" s="152">
        <f>IF('Indicador Datos'!I13="No Data",1,IF('Indicador Imputación Datos'!I13&lt;&gt;"",1,0))</f>
        <v>0</v>
      </c>
      <c r="J12" s="152">
        <f>IF('Indicador Datos'!J13="No Data",1,IF('Indicador Imputación Datos'!J13&lt;&gt;"",1,0))</f>
        <v>0</v>
      </c>
      <c r="K12" s="152">
        <f>IF('Indicador Datos'!K13="No Data",1,IF('Indicador Imputación Datos'!K13&lt;&gt;"",1,0))</f>
        <v>0</v>
      </c>
      <c r="L12" s="152">
        <f>IF('Indicador Datos'!L13="No Data",1,IF('Indicador Imputación Datos'!L13&lt;&gt;"",1,0))</f>
        <v>0</v>
      </c>
      <c r="M12" s="152">
        <f>IF('Indicador Datos'!M13="No Data",1,IF('Indicador Imputación Datos'!M13&lt;&gt;"",1,0))</f>
        <v>0</v>
      </c>
      <c r="N12" s="152">
        <f>IF('Indicador Datos'!N13="No Data",1,IF('Indicador Imputación Datos'!N13&lt;&gt;"",1,0))</f>
        <v>0</v>
      </c>
      <c r="O12" s="152">
        <f>IF('Indicador Datos'!O13="No Data",1,IF('Indicador Imputación Datos'!O13&lt;&gt;"",1,0))</f>
        <v>0</v>
      </c>
      <c r="P12" s="152">
        <f>IF('Indicador Datos'!P13="No Data",1,IF('Indicador Imputación Datos'!P13&lt;&gt;"",1,0))</f>
        <v>1</v>
      </c>
      <c r="Q12" s="152">
        <f>IF('Indicador Datos'!Q13="No Data",1,IF('Indicador Imputación Datos'!Q13&lt;&gt;"",1,0))</f>
        <v>0</v>
      </c>
      <c r="R12" s="152">
        <f>IF('Indicador Datos'!R13="No Data",1,IF('Indicador Imputación Datos'!R13&lt;&gt;"",1,0))</f>
        <v>0</v>
      </c>
      <c r="S12" s="152">
        <f>IF('Indicador Datos'!S13="No Data",1,IF('Indicador Imputación Datos'!S13&lt;&gt;"",1,0))</f>
        <v>0</v>
      </c>
      <c r="T12" s="152">
        <f>IF('Indicador Datos'!T13="No Data",1,IF('Indicador Imputación Datos'!T13&lt;&gt;"",1,0))</f>
        <v>0</v>
      </c>
      <c r="U12" s="152">
        <f>IF('Indicador Datos'!U13="No Data",1,IF('Indicador Imputación Datos'!U13&lt;&gt;"",1,0))</f>
        <v>0</v>
      </c>
      <c r="V12" s="152">
        <f>IF('Indicador Datos'!V13="No Data",1,IF('Indicador Imputación Datos'!V13&lt;&gt;"",1,0))</f>
        <v>0</v>
      </c>
      <c r="W12" s="152">
        <f>IF('Indicador Datos'!W13="No Data",1,IF('Indicador Imputación Datos'!W13&lt;&gt;"",1,0))</f>
        <v>0</v>
      </c>
      <c r="X12" s="152">
        <f>IF('Indicador Datos'!X13="No Data",1,IF('Indicador Imputación Datos'!X13&lt;&gt;"",1,0))</f>
        <v>0</v>
      </c>
      <c r="Y12" s="152">
        <f>IF('Indicador Datos'!Y13="No Data",1,IF('Indicador Imputación Datos'!Y13&lt;&gt;"",1,0))</f>
        <v>0</v>
      </c>
      <c r="Z12" s="152">
        <f>IF('Indicador Datos'!Z13="No Data",1,IF('Indicador Imputación Datos'!Z13&lt;&gt;"",1,0))</f>
        <v>0</v>
      </c>
      <c r="AA12" s="152">
        <f>IF('Indicador Datos'!AA13="No Data",1,IF('Indicador Imputación Datos'!AA13&lt;&gt;"",1,0))</f>
        <v>0</v>
      </c>
      <c r="AB12" s="152">
        <f>IF('Indicador Datos'!AB13="No Data",1,IF('Indicador Imputación Datos'!AB13&lt;&gt;"",1,0))</f>
        <v>0</v>
      </c>
      <c r="AC12" s="152">
        <f>IF('Indicador Datos'!AC13="No Data",1,IF('Indicador Imputación Datos'!AC13&lt;&gt;"",1,0))</f>
        <v>0</v>
      </c>
      <c r="AD12" s="152">
        <f>IF('Indicador Datos'!AD13="No Data",1,IF('Indicador Imputación Datos'!AD13&lt;&gt;"",1,0))</f>
        <v>1</v>
      </c>
      <c r="AE12" s="152">
        <f>IF('Indicador Datos'!AE13="No Data",1,IF('Indicador Imputación Datos'!AE13&lt;&gt;"",1,0))</f>
        <v>0</v>
      </c>
      <c r="AF12" s="152">
        <f>IF('Indicador Datos'!AF13="No Data",1,IF('Indicador Imputación Datos'!AF13&lt;&gt;"",1,0))</f>
        <v>0</v>
      </c>
      <c r="AG12" s="250">
        <f>IF('Indicador Datos'!AG13="No Data",1,IF('Indicador Imputación Datos'!AG13&lt;&gt;"",1,0))</f>
        <v>0</v>
      </c>
      <c r="AH12" s="152">
        <f>IF('Indicador Datos'!AH13="No Data",1,IF('Indicador Imputación Datos'!AH13&lt;&gt;"",1,0))</f>
        <v>0</v>
      </c>
      <c r="AI12" s="152">
        <f>IF('Indicador Datos'!AI13="No Data",1,IF('Indicador Imputación Datos'!AI13&lt;&gt;"",1,0))</f>
        <v>0</v>
      </c>
      <c r="AJ12" s="152">
        <f>IF('Indicador Datos'!AJ13="No Data",1,IF('Indicador Imputación Datos'!AJ13&lt;&gt;"",1,0))</f>
        <v>0</v>
      </c>
      <c r="AK12" s="152">
        <f>IF('Indicador Datos'!AK13="No Data",1,IF('Indicador Imputación Datos'!AK13&lt;&gt;"",1,0))</f>
        <v>0</v>
      </c>
      <c r="AL12" s="152">
        <f>IF('Indicador Datos'!AL13="No Data",1,IF('Indicador Imputación Datos'!AL13&lt;&gt;"",1,0))</f>
        <v>0</v>
      </c>
      <c r="AM12" s="152">
        <f>IF('Indicador Datos'!AM13="No Data",1,IF('Indicador Imputación Datos'!AM13&lt;&gt;"",1,0))</f>
        <v>0</v>
      </c>
      <c r="AN12" s="152">
        <f>IF('Indicador Datos'!AN13="No Data",1,IF('Indicador Imputación Datos'!AN13&lt;&gt;"",1,0))</f>
        <v>0</v>
      </c>
      <c r="AO12" s="152">
        <f>IF('Indicador Datos'!AO13="No Data",1,IF('Indicador Imputación Datos'!AO13&lt;&gt;"",1,0))</f>
        <v>0</v>
      </c>
      <c r="AP12" s="152">
        <f>IF('Indicador Datos'!AP13="No Data",1,IF('Indicador Imputación Datos'!AP13&lt;&gt;"",1,0))</f>
        <v>0</v>
      </c>
      <c r="AQ12" s="152">
        <f>IF('Indicador Datos'!AQ13="No Data",1,IF('Indicador Imputación Datos'!AQ13&lt;&gt;"",1,0))</f>
        <v>0</v>
      </c>
      <c r="AR12" s="152">
        <f>IF('Indicador Datos'!AR13="No Data",1,IF('Indicador Imputación Datos'!AR13&lt;&gt;"",1,0))</f>
        <v>0</v>
      </c>
      <c r="AS12" s="152">
        <f>IF('Indicador Datos'!AS13="No Data",1,IF('Indicador Imputación Datos'!AS13&lt;&gt;"",1,0))</f>
        <v>0</v>
      </c>
      <c r="AT12" s="152">
        <f>IF('Indicador Datos'!AT13="No Data",1,IF('Indicador Imputación Datos'!AT13&lt;&gt;"",1,0))</f>
        <v>0</v>
      </c>
      <c r="AU12" s="152">
        <f>IF('Indicador Datos'!AU13="No Data",1,IF('Indicador Imputación Datos'!AU13&lt;&gt;"",1,0))</f>
        <v>1</v>
      </c>
      <c r="AV12" s="152">
        <f>IF('Indicador Datos'!AV13="No Data",1,IF('Indicador Imputación Datos'!AV13&lt;&gt;"",1,0))</f>
        <v>0</v>
      </c>
      <c r="AW12" s="152">
        <f>IF('Indicador Datos'!AW13="No Data",1,IF('Indicador Imputación Datos'!AW13&lt;&gt;"",1,0))</f>
        <v>0</v>
      </c>
      <c r="AX12" s="152">
        <f>IF('Indicador Datos'!AX13="No Data",1,IF('Indicador Imputación Datos'!AX13&lt;&gt;"",1,0))</f>
        <v>0</v>
      </c>
      <c r="AY12" s="152">
        <f>IF('Indicador Datos'!AY13="No Data",1,IF('Indicador Imputación Datos'!AY13&lt;&gt;"",1,0))</f>
        <v>0</v>
      </c>
      <c r="AZ12" s="152">
        <f>IF('Indicador Datos'!AZ13="No Data",1,IF('Indicador Imputación Datos'!AZ13&lt;&gt;"",1,0))</f>
        <v>0</v>
      </c>
      <c r="BA12" s="152">
        <f>IF('Indicador Datos'!BA13="No Data",1,IF('Indicador Imputación Datos'!BA13&lt;&gt;"",1,0))</f>
        <v>0</v>
      </c>
      <c r="BB12" s="152">
        <f>IF('Indicador Datos'!BB13="No Data",1,IF('Indicador Imputación Datos'!BB13&lt;&gt;"",1,0))</f>
        <v>0</v>
      </c>
      <c r="BC12" s="152">
        <f>IF('Indicador Datos'!BC13="No Data",1,IF('Indicador Imputación Datos'!BC13&lt;&gt;"",1,0))</f>
        <v>0</v>
      </c>
      <c r="BD12" s="152">
        <f>IF('Indicador Datos'!BD13="No Data",1,IF('Indicador Imputación Datos'!BD13&lt;&gt;"",1,0))</f>
        <v>0</v>
      </c>
      <c r="BE12" s="152">
        <f>IF('Indicador Datos'!BE13="No Data",1,IF('Indicador Imputación Datos'!BE13&lt;&gt;"",1,0))</f>
        <v>0</v>
      </c>
      <c r="BF12" s="152">
        <f>IF('Indicador Datos'!BF13="No Data",1,IF('Indicador Imputación Datos'!BF13&lt;&gt;"",1,0))</f>
        <v>0</v>
      </c>
      <c r="BG12" s="152">
        <f>IF('Indicador Datos'!BG13="No Data",1,IF('Indicador Imputación Datos'!BG13&lt;&gt;"",1,0))</f>
        <v>0</v>
      </c>
      <c r="BH12" s="152">
        <f>IF('Indicador Datos'!BH13="No Data",1,IF('Indicador Imputación Datos'!BH13&lt;&gt;"",1,0))</f>
        <v>0</v>
      </c>
      <c r="BI12" s="152">
        <f>IF('Indicador Datos'!BI13="No Data",1,IF('Indicador Imputación Datos'!BI13&lt;&gt;"",1,0))</f>
        <v>0</v>
      </c>
      <c r="BJ12" s="152">
        <f>IF('Indicador Datos'!BJ13="No Data",1,IF('Indicador Imputación Datos'!BJ13&lt;&gt;"",1,0))</f>
        <v>0</v>
      </c>
      <c r="BK12" s="152">
        <f>IF('Indicador Datos'!BK13="No Data",1,IF('Indicador Imputación Datos'!BK13&lt;&gt;"",1,0))</f>
        <v>0</v>
      </c>
      <c r="BL12" s="152">
        <f>IF('Indicador Datos'!BL13="No Data",1,IF('Indicador Imputación Datos'!BL13&lt;&gt;"",1,0))</f>
        <v>0</v>
      </c>
      <c r="BM12" s="152">
        <f>IF('Indicador Datos'!BM13="No Data",1,IF('Indicador Imputación Datos'!BM13&lt;&gt;"",1,0))</f>
        <v>0</v>
      </c>
      <c r="BN12" s="152">
        <f>IF('Indicador Datos'!BN13="No Data",1,IF('Indicador Imputación Datos'!BN13&lt;&gt;"",1,0))</f>
        <v>1</v>
      </c>
      <c r="BO12" s="152">
        <f>IF('Indicador Datos'!BO13="No Data",1,IF('Indicador Imputación Datos'!BO13&lt;&gt;"",1,0))</f>
        <v>0</v>
      </c>
      <c r="BP12" s="152">
        <f>IF('Indicador Datos'!BP13="No Data",1,IF('Indicador Imputación Datos'!BP13&lt;&gt;"",1,0))</f>
        <v>0</v>
      </c>
      <c r="BQ12" s="152">
        <f>IF('Indicador Datos'!BQ13="No Data",1,IF('Indicador Imputación Datos'!BQ13&lt;&gt;"",1,0))</f>
        <v>0</v>
      </c>
      <c r="BR12" s="152">
        <f>IF('Indicador Datos'!BR13="No Data",1,IF('Indicador Imputación Datos'!BR13&lt;&gt;"",1,0))</f>
        <v>0</v>
      </c>
      <c r="BS12" s="152">
        <f>IF('Indicador Datos'!BS13="No Data",1,IF('Indicador Imputación Datos'!BS13&lt;&gt;"",1,0))</f>
        <v>0</v>
      </c>
      <c r="BT12" s="152">
        <f>IF('Indicador Datos'!BT13="No Data",1,IF('Indicador Imputación Datos'!BT13&lt;&gt;"",1,0))</f>
        <v>0</v>
      </c>
      <c r="BU12" s="152">
        <f>IF('Indicador Datos'!BU13="No Data",1,IF('Indicador Imputación Datos'!BU13&lt;&gt;"",1,0))</f>
        <v>0</v>
      </c>
      <c r="BV12" s="152">
        <f>IF('Indicador Datos'!BV13="No Data",1,IF('Indicador Imputación Datos'!BV13&lt;&gt;"",1,0))</f>
        <v>0</v>
      </c>
      <c r="BW12" s="152">
        <f>IF('Indicador Datos'!BW13="No Data",1,IF('Indicador Imputación Datos'!BW13&lt;&gt;"",1,0))</f>
        <v>0</v>
      </c>
      <c r="BX12" s="152">
        <f>IF('Indicador Datos'!BX13="No Data",1,IF('Indicador Imputación Datos'!BX13&lt;&gt;"",1,0))</f>
        <v>0</v>
      </c>
      <c r="BY12" s="152">
        <f>IF('Indicador Datos'!BY13="No Data",1,IF('Indicador Imputación Datos'!BY13&lt;&gt;"",1,0))</f>
        <v>0</v>
      </c>
      <c r="BZ12" s="152">
        <f>IF('Indicador Datos'!BZ13="No Data",1,IF('Indicador Imputación Datos'!BZ13&lt;&gt;"",1,0))</f>
        <v>0</v>
      </c>
      <c r="CA12" s="152">
        <f>IF('Indicador Datos'!CA13="No Data",1,IF('Indicador Imputación Datos'!CA13&lt;&gt;"",1,0))</f>
        <v>0</v>
      </c>
      <c r="CB12" s="152">
        <f>IF('Indicador Datos'!CB13="No Data",1,IF('Indicador Imputación Datos'!CB13&lt;&gt;"",1,0))</f>
        <v>0</v>
      </c>
      <c r="CC12" s="152">
        <f>IF('Indicador Datos'!CC13="No Data",1,IF('Indicador Imputación Datos'!CC13&lt;&gt;"",1,0))</f>
        <v>0</v>
      </c>
      <c r="CD12" s="152">
        <f>IF('Indicador Datos'!CD13="No Data",1,IF('Indicador Imputación Datos'!CD13&lt;&gt;"",1,0))</f>
        <v>0</v>
      </c>
      <c r="CE12" s="152">
        <f>IF('Indicador Datos'!CE13="No Data",1,IF('Indicador Imputación Datos'!CE13&lt;&gt;"",1,0))</f>
        <v>0</v>
      </c>
      <c r="CF12" s="152">
        <f>IF('Indicador Datos'!CF13="No Data",1,IF('Indicador Imputación Datos'!CF13&lt;&gt;"",1,0))</f>
        <v>0</v>
      </c>
      <c r="CG12" s="152">
        <f>IF('Indicador Datos'!CG13="No Data",1,IF('Indicador Imputación Datos'!CG13&lt;&gt;"",1,0))</f>
        <v>0</v>
      </c>
      <c r="CH12" s="163">
        <f t="shared" si="0"/>
        <v>4</v>
      </c>
      <c r="CI12" s="164">
        <f t="shared" si="1"/>
        <v>4.878048780487805E-2</v>
      </c>
    </row>
    <row r="13" spans="1:87" x14ac:dyDescent="0.25">
      <c r="A13" s="3" t="str">
        <f>VLOOKUP(C13,Regiones!B$3:H$35,7,FALSE)</f>
        <v>Caribbean</v>
      </c>
      <c r="B13" s="99" t="s">
        <v>52</v>
      </c>
      <c r="C13" s="86" t="s">
        <v>51</v>
      </c>
      <c r="D13" s="152">
        <f>IF('Indicador Datos'!D14="No Data",1,IF('Indicador Imputación Datos'!D14&lt;&gt;"",1,0))</f>
        <v>0</v>
      </c>
      <c r="E13" s="152">
        <f>IF('Indicador Datos'!E14="No Data",1,IF('Indicador Imputación Datos'!E14&lt;&gt;"",1,0))</f>
        <v>0</v>
      </c>
      <c r="F13" s="152">
        <f>IF('Indicador Datos'!F14="No Data",1,IF('Indicador Imputación Datos'!F14&lt;&gt;"",1,0))</f>
        <v>1</v>
      </c>
      <c r="G13" s="152">
        <f>IF('Indicador Datos'!G14="No Data",1,IF('Indicador Imputación Datos'!G14&lt;&gt;"",1,0))</f>
        <v>0</v>
      </c>
      <c r="H13" s="152">
        <f>IF('Indicador Datos'!H14="No Data",1,IF('Indicador Imputación Datos'!H14&lt;&gt;"",1,0))</f>
        <v>0</v>
      </c>
      <c r="I13" s="152">
        <f>IF('Indicador Datos'!I14="No Data",1,IF('Indicador Imputación Datos'!I14&lt;&gt;"",1,0))</f>
        <v>0</v>
      </c>
      <c r="J13" s="152">
        <f>IF('Indicador Datos'!J14="No Data",1,IF('Indicador Imputación Datos'!J14&lt;&gt;"",1,0))</f>
        <v>0</v>
      </c>
      <c r="K13" s="152">
        <f>IF('Indicador Datos'!K14="No Data",1,IF('Indicador Imputación Datos'!K14&lt;&gt;"",1,0))</f>
        <v>0</v>
      </c>
      <c r="L13" s="152">
        <f>IF('Indicador Datos'!L14="No Data",1,IF('Indicador Imputación Datos'!L14&lt;&gt;"",1,0))</f>
        <v>0</v>
      </c>
      <c r="M13" s="152">
        <f>IF('Indicador Datos'!M14="No Data",1,IF('Indicador Imputación Datos'!M14&lt;&gt;"",1,0))</f>
        <v>0</v>
      </c>
      <c r="N13" s="152">
        <f>IF('Indicador Datos'!N14="No Data",1,IF('Indicador Imputación Datos'!N14&lt;&gt;"",1,0))</f>
        <v>1</v>
      </c>
      <c r="O13" s="152">
        <f>IF('Indicador Datos'!O14="No Data",1,IF('Indicador Imputación Datos'!O14&lt;&gt;"",1,0))</f>
        <v>1</v>
      </c>
      <c r="P13" s="152">
        <f>IF('Indicador Datos'!P14="No Data",1,IF('Indicador Imputación Datos'!P14&lt;&gt;"",1,0))</f>
        <v>0</v>
      </c>
      <c r="Q13" s="152">
        <f>IF('Indicador Datos'!Q14="No Data",1,IF('Indicador Imputación Datos'!Q14&lt;&gt;"",1,0))</f>
        <v>0</v>
      </c>
      <c r="R13" s="152">
        <f>IF('Indicador Datos'!R14="No Data",1,IF('Indicador Imputación Datos'!R14&lt;&gt;"",1,0))</f>
        <v>0</v>
      </c>
      <c r="S13" s="152">
        <f>IF('Indicador Datos'!S14="No Data",1,IF('Indicador Imputación Datos'!S14&lt;&gt;"",1,0))</f>
        <v>0</v>
      </c>
      <c r="T13" s="152">
        <f>IF('Indicador Datos'!T14="No Data",1,IF('Indicador Imputación Datos'!T14&lt;&gt;"",1,0))</f>
        <v>0</v>
      </c>
      <c r="U13" s="152">
        <f>IF('Indicador Datos'!U14="No Data",1,IF('Indicador Imputación Datos'!U14&lt;&gt;"",1,0))</f>
        <v>0</v>
      </c>
      <c r="V13" s="152">
        <f>IF('Indicador Datos'!V14="No Data",1,IF('Indicador Imputación Datos'!V14&lt;&gt;"",1,0))</f>
        <v>0</v>
      </c>
      <c r="W13" s="152">
        <f>IF('Indicador Datos'!W14="No Data",1,IF('Indicador Imputación Datos'!W14&lt;&gt;"",1,0))</f>
        <v>0</v>
      </c>
      <c r="X13" s="152">
        <f>IF('Indicador Datos'!X14="No Data",1,IF('Indicador Imputación Datos'!X14&lt;&gt;"",1,0))</f>
        <v>0</v>
      </c>
      <c r="Y13" s="152">
        <f>IF('Indicador Datos'!Y14="No Data",1,IF('Indicador Imputación Datos'!Y14&lt;&gt;"",1,0))</f>
        <v>1</v>
      </c>
      <c r="Z13" s="152">
        <f>IF('Indicador Datos'!Z14="No Data",1,IF('Indicador Imputación Datos'!Z14&lt;&gt;"",1,0))</f>
        <v>1</v>
      </c>
      <c r="AA13" s="152">
        <f>IF('Indicador Datos'!AA14="No Data",1,IF('Indicador Imputación Datos'!AA14&lt;&gt;"",1,0))</f>
        <v>0</v>
      </c>
      <c r="AB13" s="152">
        <f>IF('Indicador Datos'!AB14="No Data",1,IF('Indicador Imputación Datos'!AB14&lt;&gt;"",1,0))</f>
        <v>1</v>
      </c>
      <c r="AC13" s="152">
        <f>IF('Indicador Datos'!AC14="No Data",1,IF('Indicador Imputación Datos'!AC14&lt;&gt;"",1,0))</f>
        <v>0</v>
      </c>
      <c r="AD13" s="152">
        <f>IF('Indicador Datos'!AD14="No Data",1,IF('Indicador Imputación Datos'!AD14&lt;&gt;"",1,0))</f>
        <v>1</v>
      </c>
      <c r="AE13" s="152">
        <f>IF('Indicador Datos'!AE14="No Data",1,IF('Indicador Imputación Datos'!AE14&lt;&gt;"",1,0))</f>
        <v>0</v>
      </c>
      <c r="AF13" s="152">
        <f>IF('Indicador Datos'!AF14="No Data",1,IF('Indicador Imputación Datos'!AF14&lt;&gt;"",1,0))</f>
        <v>1</v>
      </c>
      <c r="AG13" s="250">
        <f>IF('Indicador Datos'!AG14="No Data",1,IF('Indicador Imputación Datos'!AG14&lt;&gt;"",1,0))</f>
        <v>1</v>
      </c>
      <c r="AH13" s="152">
        <f>IF('Indicador Datos'!AH14="No Data",1,IF('Indicador Imputación Datos'!AH14&lt;&gt;"",1,0))</f>
        <v>0</v>
      </c>
      <c r="AI13" s="152">
        <f>IF('Indicador Datos'!AI14="No Data",1,IF('Indicador Imputación Datos'!AI14&lt;&gt;"",1,0))</f>
        <v>1</v>
      </c>
      <c r="AJ13" s="152">
        <f>IF('Indicador Datos'!AJ14="No Data",1,IF('Indicador Imputación Datos'!AJ14&lt;&gt;"",1,0))</f>
        <v>0</v>
      </c>
      <c r="AK13" s="152">
        <f>IF('Indicador Datos'!AK14="No Data",1,IF('Indicador Imputación Datos'!AK14&lt;&gt;"",1,0))</f>
        <v>0</v>
      </c>
      <c r="AL13" s="152">
        <f>IF('Indicador Datos'!AL14="No Data",1,IF('Indicador Imputación Datos'!AL14&lt;&gt;"",1,0))</f>
        <v>0</v>
      </c>
      <c r="AM13" s="152">
        <f>IF('Indicador Datos'!AM14="No Data",1,IF('Indicador Imputación Datos'!AM14&lt;&gt;"",1,0))</f>
        <v>1</v>
      </c>
      <c r="AN13" s="152">
        <f>IF('Indicador Datos'!AN14="No Data",1,IF('Indicador Imputación Datos'!AN14&lt;&gt;"",1,0))</f>
        <v>0</v>
      </c>
      <c r="AO13" s="152">
        <f>IF('Indicador Datos'!AO14="No Data",1,IF('Indicador Imputación Datos'!AO14&lt;&gt;"",1,0))</f>
        <v>0</v>
      </c>
      <c r="AP13" s="152">
        <f>IF('Indicador Datos'!AP14="No Data",1,IF('Indicador Imputación Datos'!AP14&lt;&gt;"",1,0))</f>
        <v>0</v>
      </c>
      <c r="AQ13" s="152">
        <f>IF('Indicador Datos'!AQ14="No Data",1,IF('Indicador Imputación Datos'!AQ14&lt;&gt;"",1,0))</f>
        <v>0</v>
      </c>
      <c r="AR13" s="152">
        <f>IF('Indicador Datos'!AR14="No Data",1,IF('Indicador Imputación Datos'!AR14&lt;&gt;"",1,0))</f>
        <v>1</v>
      </c>
      <c r="AS13" s="152">
        <f>IF('Indicador Datos'!AS14="No Data",1,IF('Indicador Imputación Datos'!AS14&lt;&gt;"",1,0))</f>
        <v>1</v>
      </c>
      <c r="AT13" s="152">
        <f>IF('Indicador Datos'!AT14="No Data",1,IF('Indicador Imputación Datos'!AT14&lt;&gt;"",1,0))</f>
        <v>0</v>
      </c>
      <c r="AU13" s="152">
        <f>IF('Indicador Datos'!AU14="No Data",1,IF('Indicador Imputación Datos'!AU14&lt;&gt;"",1,0))</f>
        <v>1</v>
      </c>
      <c r="AV13" s="152">
        <f>IF('Indicador Datos'!AV14="No Data",1,IF('Indicador Imputación Datos'!AV14&lt;&gt;"",1,0))</f>
        <v>0</v>
      </c>
      <c r="AW13" s="152">
        <f>IF('Indicador Datos'!AW14="No Data",1,IF('Indicador Imputación Datos'!AW14&lt;&gt;"",1,0))</f>
        <v>0</v>
      </c>
      <c r="AX13" s="152">
        <f>IF('Indicador Datos'!AX14="No Data",1,IF('Indicador Imputación Datos'!AX14&lt;&gt;"",1,0))</f>
        <v>0</v>
      </c>
      <c r="AY13" s="152">
        <f>IF('Indicador Datos'!AY14="No Data",1,IF('Indicador Imputación Datos'!AY14&lt;&gt;"",1,0))</f>
        <v>0</v>
      </c>
      <c r="AZ13" s="152">
        <f>IF('Indicador Datos'!AZ14="No Data",1,IF('Indicador Imputación Datos'!AZ14&lt;&gt;"",1,0))</f>
        <v>0</v>
      </c>
      <c r="BA13" s="152">
        <f>IF('Indicador Datos'!BA14="No Data",1,IF('Indicador Imputación Datos'!BA14&lt;&gt;"",1,0))</f>
        <v>0</v>
      </c>
      <c r="BB13" s="152">
        <f>IF('Indicador Datos'!BB14="No Data",1,IF('Indicador Imputación Datos'!BB14&lt;&gt;"",1,0))</f>
        <v>1</v>
      </c>
      <c r="BC13" s="152">
        <f>IF('Indicador Datos'!BC14="No Data",1,IF('Indicador Imputación Datos'!BC14&lt;&gt;"",1,0))</f>
        <v>1</v>
      </c>
      <c r="BD13" s="152">
        <f>IF('Indicador Datos'!BD14="No Data",1,IF('Indicador Imputación Datos'!BD14&lt;&gt;"",1,0))</f>
        <v>1</v>
      </c>
      <c r="BE13" s="152">
        <f>IF('Indicador Datos'!BE14="No Data",1,IF('Indicador Imputación Datos'!BE14&lt;&gt;"",1,0))</f>
        <v>1</v>
      </c>
      <c r="BF13" s="152">
        <f>IF('Indicador Datos'!BF14="No Data",1,IF('Indicador Imputación Datos'!BF14&lt;&gt;"",1,0))</f>
        <v>1</v>
      </c>
      <c r="BG13" s="152">
        <f>IF('Indicador Datos'!BG14="No Data",1,IF('Indicador Imputación Datos'!BG14&lt;&gt;"",1,0))</f>
        <v>0</v>
      </c>
      <c r="BH13" s="152">
        <f>IF('Indicador Datos'!BH14="No Data",1,IF('Indicador Imputación Datos'!BH14&lt;&gt;"",1,0))</f>
        <v>1</v>
      </c>
      <c r="BI13" s="152">
        <f>IF('Indicador Datos'!BI14="No Data",1,IF('Indicador Imputación Datos'!BI14&lt;&gt;"",1,0))</f>
        <v>0</v>
      </c>
      <c r="BJ13" s="152">
        <f>IF('Indicador Datos'!BJ14="No Data",1,IF('Indicador Imputación Datos'!BJ14&lt;&gt;"",1,0))</f>
        <v>1</v>
      </c>
      <c r="BK13" s="152">
        <f>IF('Indicador Datos'!BK14="No Data",1,IF('Indicador Imputación Datos'!BK14&lt;&gt;"",1,0))</f>
        <v>0</v>
      </c>
      <c r="BL13" s="152">
        <f>IF('Indicador Datos'!BL14="No Data",1,IF('Indicador Imputación Datos'!BL14&lt;&gt;"",1,0))</f>
        <v>1</v>
      </c>
      <c r="BM13" s="152">
        <f>IF('Indicador Datos'!BM14="No Data",1,IF('Indicador Imputación Datos'!BM14&lt;&gt;"",1,0))</f>
        <v>1</v>
      </c>
      <c r="BN13" s="152">
        <f>IF('Indicador Datos'!BN14="No Data",1,IF('Indicador Imputación Datos'!BN14&lt;&gt;"",1,0))</f>
        <v>1</v>
      </c>
      <c r="BO13" s="152">
        <f>IF('Indicador Datos'!BO14="No Data",1,IF('Indicador Imputación Datos'!BO14&lt;&gt;"",1,0))</f>
        <v>0</v>
      </c>
      <c r="BP13" s="152">
        <f>IF('Indicador Datos'!BP14="No Data",1,IF('Indicador Imputación Datos'!BP14&lt;&gt;"",1,0))</f>
        <v>1</v>
      </c>
      <c r="BQ13" s="152">
        <f>IF('Indicador Datos'!BQ14="No Data",1,IF('Indicador Imputación Datos'!BQ14&lt;&gt;"",1,0))</f>
        <v>0</v>
      </c>
      <c r="BR13" s="152">
        <f>IF('Indicador Datos'!BR14="No Data",1,IF('Indicador Imputación Datos'!BR14&lt;&gt;"",1,0))</f>
        <v>0</v>
      </c>
      <c r="BS13" s="152">
        <f>IF('Indicador Datos'!BS14="No Data",1,IF('Indicador Imputación Datos'!BS14&lt;&gt;"",1,0))</f>
        <v>0</v>
      </c>
      <c r="BT13" s="152">
        <f>IF('Indicador Datos'!BT14="No Data",1,IF('Indicador Imputación Datos'!BT14&lt;&gt;"",1,0))</f>
        <v>0</v>
      </c>
      <c r="BU13" s="152">
        <f>IF('Indicador Datos'!BU14="No Data",1,IF('Indicador Imputación Datos'!BU14&lt;&gt;"",1,0))</f>
        <v>0</v>
      </c>
      <c r="BV13" s="152">
        <f>IF('Indicador Datos'!BV14="No Data",1,IF('Indicador Imputación Datos'!BV14&lt;&gt;"",1,0))</f>
        <v>0</v>
      </c>
      <c r="BW13" s="152">
        <f>IF('Indicador Datos'!BW14="No Data",1,IF('Indicador Imputación Datos'!BW14&lt;&gt;"",1,0))</f>
        <v>0</v>
      </c>
      <c r="BX13" s="152">
        <f>IF('Indicador Datos'!BX14="No Data",1,IF('Indicador Imputación Datos'!BX14&lt;&gt;"",1,0))</f>
        <v>0</v>
      </c>
      <c r="BY13" s="152">
        <f>IF('Indicador Datos'!BY14="No Data",1,IF('Indicador Imputación Datos'!BY14&lt;&gt;"",1,0))</f>
        <v>0</v>
      </c>
      <c r="BZ13" s="152">
        <f>IF('Indicador Datos'!BZ14="No Data",1,IF('Indicador Imputación Datos'!BZ14&lt;&gt;"",1,0))</f>
        <v>0</v>
      </c>
      <c r="CA13" s="152">
        <f>IF('Indicador Datos'!CA14="No Data",1,IF('Indicador Imputación Datos'!CA14&lt;&gt;"",1,0))</f>
        <v>1</v>
      </c>
      <c r="CB13" s="152">
        <f>IF('Indicador Datos'!CB14="No Data",1,IF('Indicador Imputación Datos'!CB14&lt;&gt;"",1,0))</f>
        <v>0</v>
      </c>
      <c r="CC13" s="152">
        <f>IF('Indicador Datos'!CC14="No Data",1,IF('Indicador Imputación Datos'!CC14&lt;&gt;"",1,0))</f>
        <v>0</v>
      </c>
      <c r="CD13" s="152">
        <f>IF('Indicador Datos'!CD14="No Data",1,IF('Indicador Imputación Datos'!CD14&lt;&gt;"",1,0))</f>
        <v>0</v>
      </c>
      <c r="CE13" s="152">
        <f>IF('Indicador Datos'!CE14="No Data",1,IF('Indicador Imputación Datos'!CE14&lt;&gt;"",1,0))</f>
        <v>0</v>
      </c>
      <c r="CF13" s="152">
        <f>IF('Indicador Datos'!CF14="No Data",1,IF('Indicador Imputación Datos'!CF14&lt;&gt;"",1,0))</f>
        <v>0</v>
      </c>
      <c r="CG13" s="152">
        <f>IF('Indicador Datos'!CG14="No Data",1,IF('Indicador Imputación Datos'!CG14&lt;&gt;"",1,0))</f>
        <v>0</v>
      </c>
      <c r="CH13" s="163">
        <f t="shared" si="0"/>
        <v>26</v>
      </c>
      <c r="CI13" s="164">
        <f t="shared" si="1"/>
        <v>0.31707317073170732</v>
      </c>
    </row>
    <row r="14" spans="1:87" x14ac:dyDescent="0.25">
      <c r="A14" s="3" t="str">
        <f>VLOOKUP(C14,Regiones!B$3:H$35,7,FALSE)</f>
        <v>Caribbean</v>
      </c>
      <c r="B14" s="99" t="s">
        <v>54</v>
      </c>
      <c r="C14" s="86" t="s">
        <v>53</v>
      </c>
      <c r="D14" s="152">
        <f>IF('Indicador Datos'!D15="No Data",1,IF('Indicador Imputación Datos'!D15&lt;&gt;"",1,0))</f>
        <v>0</v>
      </c>
      <c r="E14" s="152">
        <f>IF('Indicador Datos'!E15="No Data",1,IF('Indicador Imputación Datos'!E15&lt;&gt;"",1,0))</f>
        <v>0</v>
      </c>
      <c r="F14" s="152">
        <f>IF('Indicador Datos'!F15="No Data",1,IF('Indicador Imputación Datos'!F15&lt;&gt;"",1,0))</f>
        <v>1</v>
      </c>
      <c r="G14" s="152">
        <f>IF('Indicador Datos'!G15="No Data",1,IF('Indicador Imputación Datos'!G15&lt;&gt;"",1,0))</f>
        <v>0</v>
      </c>
      <c r="H14" s="152">
        <f>IF('Indicador Datos'!H15="No Data",1,IF('Indicador Imputación Datos'!H15&lt;&gt;"",1,0))</f>
        <v>0</v>
      </c>
      <c r="I14" s="152">
        <f>IF('Indicador Datos'!I15="No Data",1,IF('Indicador Imputación Datos'!I15&lt;&gt;"",1,0))</f>
        <v>0</v>
      </c>
      <c r="J14" s="152">
        <f>IF('Indicador Datos'!J15="No Data",1,IF('Indicador Imputación Datos'!J15&lt;&gt;"",1,0))</f>
        <v>0</v>
      </c>
      <c r="K14" s="152">
        <f>IF('Indicador Datos'!K15="No Data",1,IF('Indicador Imputación Datos'!K15&lt;&gt;"",1,0))</f>
        <v>0</v>
      </c>
      <c r="L14" s="152">
        <f>IF('Indicador Datos'!L15="No Data",1,IF('Indicador Imputación Datos'!L15&lt;&gt;"",1,0))</f>
        <v>0</v>
      </c>
      <c r="M14" s="152">
        <f>IF('Indicador Datos'!M15="No Data",1,IF('Indicador Imputación Datos'!M15&lt;&gt;"",1,0))</f>
        <v>0</v>
      </c>
      <c r="N14" s="152">
        <f>IF('Indicador Datos'!N15="No Data",1,IF('Indicador Imputación Datos'!N15&lt;&gt;"",1,0))</f>
        <v>0</v>
      </c>
      <c r="O14" s="152">
        <f>IF('Indicador Datos'!O15="No Data",1,IF('Indicador Imputación Datos'!O15&lt;&gt;"",1,0))</f>
        <v>0</v>
      </c>
      <c r="P14" s="152">
        <f>IF('Indicador Datos'!P15="No Data",1,IF('Indicador Imputación Datos'!P15&lt;&gt;"",1,0))</f>
        <v>1</v>
      </c>
      <c r="Q14" s="152">
        <f>IF('Indicador Datos'!Q15="No Data",1,IF('Indicador Imputación Datos'!Q15&lt;&gt;"",1,0))</f>
        <v>0</v>
      </c>
      <c r="R14" s="152">
        <f>IF('Indicador Datos'!R15="No Data",1,IF('Indicador Imputación Datos'!R15&lt;&gt;"",1,0))</f>
        <v>0</v>
      </c>
      <c r="S14" s="152">
        <f>IF('Indicador Datos'!S15="No Data",1,IF('Indicador Imputación Datos'!S15&lt;&gt;"",1,0))</f>
        <v>0</v>
      </c>
      <c r="T14" s="152">
        <f>IF('Indicador Datos'!T15="No Data",1,IF('Indicador Imputación Datos'!T15&lt;&gt;"",1,0))</f>
        <v>0</v>
      </c>
      <c r="U14" s="152">
        <f>IF('Indicador Datos'!U15="No Data",1,IF('Indicador Imputación Datos'!U15&lt;&gt;"",1,0))</f>
        <v>0</v>
      </c>
      <c r="V14" s="152">
        <f>IF('Indicador Datos'!V15="No Data",1,IF('Indicador Imputación Datos'!V15&lt;&gt;"",1,0))</f>
        <v>0</v>
      </c>
      <c r="W14" s="152">
        <f>IF('Indicador Datos'!W15="No Data",1,IF('Indicador Imputación Datos'!W15&lt;&gt;"",1,0))</f>
        <v>0</v>
      </c>
      <c r="X14" s="152">
        <f>IF('Indicador Datos'!X15="No Data",1,IF('Indicador Imputación Datos'!X15&lt;&gt;"",1,0))</f>
        <v>0</v>
      </c>
      <c r="Y14" s="152">
        <f>IF('Indicador Datos'!Y15="No Data",1,IF('Indicador Imputación Datos'!Y15&lt;&gt;"",1,0))</f>
        <v>0</v>
      </c>
      <c r="Z14" s="152">
        <f>IF('Indicador Datos'!Z15="No Data",1,IF('Indicador Imputación Datos'!Z15&lt;&gt;"",1,0))</f>
        <v>0</v>
      </c>
      <c r="AA14" s="152">
        <f>IF('Indicador Datos'!AA15="No Data",1,IF('Indicador Imputación Datos'!AA15&lt;&gt;"",1,0))</f>
        <v>0</v>
      </c>
      <c r="AB14" s="152">
        <f>IF('Indicador Datos'!AB15="No Data",1,IF('Indicador Imputación Datos'!AB15&lt;&gt;"",1,0))</f>
        <v>0</v>
      </c>
      <c r="AC14" s="152">
        <f>IF('Indicador Datos'!AC15="No Data",1,IF('Indicador Imputación Datos'!AC15&lt;&gt;"",1,0))</f>
        <v>0</v>
      </c>
      <c r="AD14" s="152">
        <f>IF('Indicador Datos'!AD15="No Data",1,IF('Indicador Imputación Datos'!AD15&lt;&gt;"",1,0))</f>
        <v>1</v>
      </c>
      <c r="AE14" s="152">
        <f>IF('Indicador Datos'!AE15="No Data",1,IF('Indicador Imputación Datos'!AE15&lt;&gt;"",1,0))</f>
        <v>0</v>
      </c>
      <c r="AF14" s="152">
        <f>IF('Indicador Datos'!AF15="No Data",1,IF('Indicador Imputación Datos'!AF15&lt;&gt;"",1,0))</f>
        <v>0</v>
      </c>
      <c r="AG14" s="250">
        <f>IF('Indicador Datos'!AG15="No Data",1,IF('Indicador Imputación Datos'!AG15&lt;&gt;"",1,0))</f>
        <v>0</v>
      </c>
      <c r="AH14" s="152">
        <f>IF('Indicador Datos'!AH15="No Data",1,IF('Indicador Imputación Datos'!AH15&lt;&gt;"",1,0))</f>
        <v>0</v>
      </c>
      <c r="AI14" s="152">
        <f>IF('Indicador Datos'!AI15="No Data",1,IF('Indicador Imputación Datos'!AI15&lt;&gt;"",1,0))</f>
        <v>0</v>
      </c>
      <c r="AJ14" s="152">
        <f>IF('Indicador Datos'!AJ15="No Data",1,IF('Indicador Imputación Datos'!AJ15&lt;&gt;"",1,0))</f>
        <v>0</v>
      </c>
      <c r="AK14" s="152">
        <f>IF('Indicador Datos'!AK15="No Data",1,IF('Indicador Imputación Datos'!AK15&lt;&gt;"",1,0))</f>
        <v>0</v>
      </c>
      <c r="AL14" s="152">
        <f>IF('Indicador Datos'!AL15="No Data",1,IF('Indicador Imputación Datos'!AL15&lt;&gt;"",1,0))</f>
        <v>0</v>
      </c>
      <c r="AM14" s="152">
        <f>IF('Indicador Datos'!AM15="No Data",1,IF('Indicador Imputación Datos'!AM15&lt;&gt;"",1,0))</f>
        <v>1</v>
      </c>
      <c r="AN14" s="152">
        <f>IF('Indicador Datos'!AN15="No Data",1,IF('Indicador Imputación Datos'!AN15&lt;&gt;"",1,0))</f>
        <v>0</v>
      </c>
      <c r="AO14" s="152">
        <f>IF('Indicador Datos'!AO15="No Data",1,IF('Indicador Imputación Datos'!AO15&lt;&gt;"",1,0))</f>
        <v>0</v>
      </c>
      <c r="AP14" s="152">
        <f>IF('Indicador Datos'!AP15="No Data",1,IF('Indicador Imputación Datos'!AP15&lt;&gt;"",1,0))</f>
        <v>0</v>
      </c>
      <c r="AQ14" s="152">
        <f>IF('Indicador Datos'!AQ15="No Data",1,IF('Indicador Imputación Datos'!AQ15&lt;&gt;"",1,0))</f>
        <v>0</v>
      </c>
      <c r="AR14" s="152">
        <f>IF('Indicador Datos'!AR15="No Data",1,IF('Indicador Imputación Datos'!AR15&lt;&gt;"",1,0))</f>
        <v>0</v>
      </c>
      <c r="AS14" s="152">
        <f>IF('Indicador Datos'!AS15="No Data",1,IF('Indicador Imputación Datos'!AS15&lt;&gt;"",1,0))</f>
        <v>0</v>
      </c>
      <c r="AT14" s="152">
        <f>IF('Indicador Datos'!AT15="No Data",1,IF('Indicador Imputación Datos'!AT15&lt;&gt;"",1,0))</f>
        <v>0</v>
      </c>
      <c r="AU14" s="152">
        <f>IF('Indicador Datos'!AU15="No Data",1,IF('Indicador Imputación Datos'!AU15&lt;&gt;"",1,0))</f>
        <v>1</v>
      </c>
      <c r="AV14" s="152">
        <f>IF('Indicador Datos'!AV15="No Data",1,IF('Indicador Imputación Datos'!AV15&lt;&gt;"",1,0))</f>
        <v>0</v>
      </c>
      <c r="AW14" s="152">
        <f>IF('Indicador Datos'!AW15="No Data",1,IF('Indicador Imputación Datos'!AW15&lt;&gt;"",1,0))</f>
        <v>0</v>
      </c>
      <c r="AX14" s="152">
        <f>IF('Indicador Datos'!AX15="No Data",1,IF('Indicador Imputación Datos'!AX15&lt;&gt;"",1,0))</f>
        <v>0</v>
      </c>
      <c r="AY14" s="152">
        <f>IF('Indicador Datos'!AY15="No Data",1,IF('Indicador Imputación Datos'!AY15&lt;&gt;"",1,0))</f>
        <v>0</v>
      </c>
      <c r="AZ14" s="152">
        <f>IF('Indicador Datos'!AZ15="No Data",1,IF('Indicador Imputación Datos'!AZ15&lt;&gt;"",1,0))</f>
        <v>0</v>
      </c>
      <c r="BA14" s="152">
        <f>IF('Indicador Datos'!BA15="No Data",1,IF('Indicador Imputación Datos'!BA15&lt;&gt;"",1,0))</f>
        <v>0</v>
      </c>
      <c r="BB14" s="152">
        <f>IF('Indicador Datos'!BB15="No Data",1,IF('Indicador Imputación Datos'!BB15&lt;&gt;"",1,0))</f>
        <v>0</v>
      </c>
      <c r="BC14" s="152">
        <f>IF('Indicador Datos'!BC15="No Data",1,IF('Indicador Imputación Datos'!BC15&lt;&gt;"",1,0))</f>
        <v>0</v>
      </c>
      <c r="BD14" s="152">
        <f>IF('Indicador Datos'!BD15="No Data",1,IF('Indicador Imputación Datos'!BD15&lt;&gt;"",1,0))</f>
        <v>1</v>
      </c>
      <c r="BE14" s="152">
        <f>IF('Indicador Datos'!BE15="No Data",1,IF('Indicador Imputación Datos'!BE15&lt;&gt;"",1,0))</f>
        <v>1</v>
      </c>
      <c r="BF14" s="152">
        <f>IF('Indicador Datos'!BF15="No Data",1,IF('Indicador Imputación Datos'!BF15&lt;&gt;"",1,0))</f>
        <v>0</v>
      </c>
      <c r="BG14" s="152">
        <f>IF('Indicador Datos'!BG15="No Data",1,IF('Indicador Imputación Datos'!BG15&lt;&gt;"",1,0))</f>
        <v>0</v>
      </c>
      <c r="BH14" s="152">
        <f>IF('Indicador Datos'!BH15="No Data",1,IF('Indicador Imputación Datos'!BH15&lt;&gt;"",1,0))</f>
        <v>0</v>
      </c>
      <c r="BI14" s="152">
        <f>IF('Indicador Datos'!BI15="No Data",1,IF('Indicador Imputación Datos'!BI15&lt;&gt;"",1,0))</f>
        <v>0</v>
      </c>
      <c r="BJ14" s="152">
        <f>IF('Indicador Datos'!BJ15="No Data",1,IF('Indicador Imputación Datos'!BJ15&lt;&gt;"",1,0))</f>
        <v>1</v>
      </c>
      <c r="BK14" s="152">
        <f>IF('Indicador Datos'!BK15="No Data",1,IF('Indicador Imputación Datos'!BK15&lt;&gt;"",1,0))</f>
        <v>0</v>
      </c>
      <c r="BL14" s="152">
        <f>IF('Indicador Datos'!BL15="No Data",1,IF('Indicador Imputación Datos'!BL15&lt;&gt;"",1,0))</f>
        <v>0</v>
      </c>
      <c r="BM14" s="152">
        <f>IF('Indicador Datos'!BM15="No Data",1,IF('Indicador Imputación Datos'!BM15&lt;&gt;"",1,0))</f>
        <v>1</v>
      </c>
      <c r="BN14" s="152">
        <f>IF('Indicador Datos'!BN15="No Data",1,IF('Indicador Imputación Datos'!BN15&lt;&gt;"",1,0))</f>
        <v>1</v>
      </c>
      <c r="BO14" s="152">
        <f>IF('Indicador Datos'!BO15="No Data",1,IF('Indicador Imputación Datos'!BO15&lt;&gt;"",1,0))</f>
        <v>0</v>
      </c>
      <c r="BP14" s="152">
        <f>IF('Indicador Datos'!BP15="No Data",1,IF('Indicador Imputación Datos'!BP15&lt;&gt;"",1,0))</f>
        <v>1</v>
      </c>
      <c r="BQ14" s="152">
        <f>IF('Indicador Datos'!BQ15="No Data",1,IF('Indicador Imputación Datos'!BQ15&lt;&gt;"",1,0))</f>
        <v>0</v>
      </c>
      <c r="BR14" s="152">
        <f>IF('Indicador Datos'!BR15="No Data",1,IF('Indicador Imputación Datos'!BR15&lt;&gt;"",1,0))</f>
        <v>0</v>
      </c>
      <c r="BS14" s="152">
        <f>IF('Indicador Datos'!BS15="No Data",1,IF('Indicador Imputación Datos'!BS15&lt;&gt;"",1,0))</f>
        <v>0</v>
      </c>
      <c r="BT14" s="152">
        <f>IF('Indicador Datos'!BT15="No Data",1,IF('Indicador Imputación Datos'!BT15&lt;&gt;"",1,0))</f>
        <v>0</v>
      </c>
      <c r="BU14" s="152">
        <f>IF('Indicador Datos'!BU15="No Data",1,IF('Indicador Imputación Datos'!BU15&lt;&gt;"",1,0))</f>
        <v>0</v>
      </c>
      <c r="BV14" s="152">
        <f>IF('Indicador Datos'!BV15="No Data",1,IF('Indicador Imputación Datos'!BV15&lt;&gt;"",1,0))</f>
        <v>0</v>
      </c>
      <c r="BW14" s="152">
        <f>IF('Indicador Datos'!BW15="No Data",1,IF('Indicador Imputación Datos'!BW15&lt;&gt;"",1,0))</f>
        <v>0</v>
      </c>
      <c r="BX14" s="152">
        <f>IF('Indicador Datos'!BX15="No Data",1,IF('Indicador Imputación Datos'!BX15&lt;&gt;"",1,0))</f>
        <v>0</v>
      </c>
      <c r="BY14" s="152">
        <f>IF('Indicador Datos'!BY15="No Data",1,IF('Indicador Imputación Datos'!BY15&lt;&gt;"",1,0))</f>
        <v>0</v>
      </c>
      <c r="BZ14" s="152">
        <f>IF('Indicador Datos'!BZ15="No Data",1,IF('Indicador Imputación Datos'!BZ15&lt;&gt;"",1,0))</f>
        <v>0</v>
      </c>
      <c r="CA14" s="152">
        <f>IF('Indicador Datos'!CA15="No Data",1,IF('Indicador Imputación Datos'!CA15&lt;&gt;"",1,0))</f>
        <v>0</v>
      </c>
      <c r="CB14" s="152">
        <f>IF('Indicador Datos'!CB15="No Data",1,IF('Indicador Imputación Datos'!CB15&lt;&gt;"",1,0))</f>
        <v>0</v>
      </c>
      <c r="CC14" s="152">
        <f>IF('Indicador Datos'!CC15="No Data",1,IF('Indicador Imputación Datos'!CC15&lt;&gt;"",1,0))</f>
        <v>0</v>
      </c>
      <c r="CD14" s="152">
        <f>IF('Indicador Datos'!CD15="No Data",1,IF('Indicador Imputación Datos'!CD15&lt;&gt;"",1,0))</f>
        <v>0</v>
      </c>
      <c r="CE14" s="152">
        <f>IF('Indicador Datos'!CE15="No Data",1,IF('Indicador Imputación Datos'!CE15&lt;&gt;"",1,0))</f>
        <v>0</v>
      </c>
      <c r="CF14" s="152">
        <f>IF('Indicador Datos'!CF15="No Data",1,IF('Indicador Imputación Datos'!CF15&lt;&gt;"",1,0))</f>
        <v>0</v>
      </c>
      <c r="CG14" s="152">
        <f>IF('Indicador Datos'!CG15="No Data",1,IF('Indicador Imputación Datos'!CG15&lt;&gt;"",1,0))</f>
        <v>0</v>
      </c>
      <c r="CH14" s="163">
        <f t="shared" si="0"/>
        <v>11</v>
      </c>
      <c r="CI14" s="164">
        <f t="shared" si="1"/>
        <v>0.13414634146341464</v>
      </c>
    </row>
    <row r="15" spans="1:87" x14ac:dyDescent="0.25">
      <c r="A15" s="3" t="str">
        <f>VLOOKUP(C15,Regiones!B$3:H$35,7,FALSE)</f>
        <v>Caribbean</v>
      </c>
      <c r="B15" s="99" t="s">
        <v>56</v>
      </c>
      <c r="C15" s="86" t="s">
        <v>55</v>
      </c>
      <c r="D15" s="152">
        <f>IF('Indicador Datos'!D16="No Data",1,IF('Indicador Imputación Datos'!D16&lt;&gt;"",1,0))</f>
        <v>0</v>
      </c>
      <c r="E15" s="152">
        <f>IF('Indicador Datos'!E16="No Data",1,IF('Indicador Imputación Datos'!E16&lt;&gt;"",1,0))</f>
        <v>0</v>
      </c>
      <c r="F15" s="152">
        <f>IF('Indicador Datos'!F16="No Data",1,IF('Indicador Imputación Datos'!F16&lt;&gt;"",1,0))</f>
        <v>1</v>
      </c>
      <c r="G15" s="152">
        <f>IF('Indicador Datos'!G16="No Data",1,IF('Indicador Imputación Datos'!G16&lt;&gt;"",1,0))</f>
        <v>0</v>
      </c>
      <c r="H15" s="152">
        <f>IF('Indicador Datos'!H16="No Data",1,IF('Indicador Imputación Datos'!H16&lt;&gt;"",1,0))</f>
        <v>0</v>
      </c>
      <c r="I15" s="152">
        <f>IF('Indicador Datos'!I16="No Data",1,IF('Indicador Imputación Datos'!I16&lt;&gt;"",1,0))</f>
        <v>0</v>
      </c>
      <c r="J15" s="152">
        <f>IF('Indicador Datos'!J16="No Data",1,IF('Indicador Imputación Datos'!J16&lt;&gt;"",1,0))</f>
        <v>0</v>
      </c>
      <c r="K15" s="152">
        <f>IF('Indicador Datos'!K16="No Data",1,IF('Indicador Imputación Datos'!K16&lt;&gt;"",1,0))</f>
        <v>0</v>
      </c>
      <c r="L15" s="152">
        <f>IF('Indicador Datos'!L16="No Data",1,IF('Indicador Imputación Datos'!L16&lt;&gt;"",1,0))</f>
        <v>0</v>
      </c>
      <c r="M15" s="152">
        <f>IF('Indicador Datos'!M16="No Data",1,IF('Indicador Imputación Datos'!M16&lt;&gt;"",1,0))</f>
        <v>0</v>
      </c>
      <c r="N15" s="152">
        <f>IF('Indicador Datos'!N16="No Data",1,IF('Indicador Imputación Datos'!N16&lt;&gt;"",1,0))</f>
        <v>1</v>
      </c>
      <c r="O15" s="152">
        <f>IF('Indicador Datos'!O16="No Data",1,IF('Indicador Imputación Datos'!O16&lt;&gt;"",1,0))</f>
        <v>1</v>
      </c>
      <c r="P15" s="152">
        <f>IF('Indicador Datos'!P16="No Data",1,IF('Indicador Imputación Datos'!P16&lt;&gt;"",1,0))</f>
        <v>0</v>
      </c>
      <c r="Q15" s="152">
        <f>IF('Indicador Datos'!Q16="No Data",1,IF('Indicador Imputación Datos'!Q16&lt;&gt;"",1,0))</f>
        <v>0</v>
      </c>
      <c r="R15" s="152">
        <f>IF('Indicador Datos'!R16="No Data",1,IF('Indicador Imputación Datos'!R16&lt;&gt;"",1,0))</f>
        <v>0</v>
      </c>
      <c r="S15" s="152">
        <f>IF('Indicador Datos'!S16="No Data",1,IF('Indicador Imputación Datos'!S16&lt;&gt;"",1,0))</f>
        <v>0</v>
      </c>
      <c r="T15" s="152">
        <f>IF('Indicador Datos'!T16="No Data",1,IF('Indicador Imputación Datos'!T16&lt;&gt;"",1,0))</f>
        <v>0</v>
      </c>
      <c r="U15" s="152">
        <f>IF('Indicador Datos'!U16="No Data",1,IF('Indicador Imputación Datos'!U16&lt;&gt;"",1,0))</f>
        <v>0</v>
      </c>
      <c r="V15" s="152">
        <f>IF('Indicador Datos'!V16="No Data",1,IF('Indicador Imputación Datos'!V16&lt;&gt;"",1,0))</f>
        <v>0</v>
      </c>
      <c r="W15" s="152">
        <f>IF('Indicador Datos'!W16="No Data",1,IF('Indicador Imputación Datos'!W16&lt;&gt;"",1,0))</f>
        <v>0</v>
      </c>
      <c r="X15" s="152">
        <f>IF('Indicador Datos'!X16="No Data",1,IF('Indicador Imputación Datos'!X16&lt;&gt;"",1,0))</f>
        <v>0</v>
      </c>
      <c r="Y15" s="152">
        <f>IF('Indicador Datos'!Y16="No Data",1,IF('Indicador Imputación Datos'!Y16&lt;&gt;"",1,0))</f>
        <v>1</v>
      </c>
      <c r="Z15" s="152">
        <f>IF('Indicador Datos'!Z16="No Data",1,IF('Indicador Imputación Datos'!Z16&lt;&gt;"",1,0))</f>
        <v>1</v>
      </c>
      <c r="AA15" s="152">
        <f>IF('Indicador Datos'!AA16="No Data",1,IF('Indicador Imputación Datos'!AA16&lt;&gt;"",1,0))</f>
        <v>0</v>
      </c>
      <c r="AB15" s="152">
        <f>IF('Indicador Datos'!AB16="No Data",1,IF('Indicador Imputación Datos'!AB16&lt;&gt;"",1,0))</f>
        <v>0</v>
      </c>
      <c r="AC15" s="152">
        <f>IF('Indicador Datos'!AC16="No Data",1,IF('Indicador Imputación Datos'!AC16&lt;&gt;"",1,0))</f>
        <v>0</v>
      </c>
      <c r="AD15" s="152">
        <f>IF('Indicador Datos'!AD16="No Data",1,IF('Indicador Imputación Datos'!AD16&lt;&gt;"",1,0))</f>
        <v>1</v>
      </c>
      <c r="AE15" s="152">
        <f>IF('Indicador Datos'!AE16="No Data",1,IF('Indicador Imputación Datos'!AE16&lt;&gt;"",1,0))</f>
        <v>0</v>
      </c>
      <c r="AF15" s="152">
        <f>IF('Indicador Datos'!AF16="No Data",1,IF('Indicador Imputación Datos'!AF16&lt;&gt;"",1,0))</f>
        <v>1</v>
      </c>
      <c r="AG15" s="250">
        <f>IF('Indicador Datos'!AG16="No Data",1,IF('Indicador Imputación Datos'!AG16&lt;&gt;"",1,0))</f>
        <v>0</v>
      </c>
      <c r="AH15" s="152">
        <f>IF('Indicador Datos'!AH16="No Data",1,IF('Indicador Imputación Datos'!AH16&lt;&gt;"",1,0))</f>
        <v>0</v>
      </c>
      <c r="AI15" s="152">
        <f>IF('Indicador Datos'!AI16="No Data",1,IF('Indicador Imputación Datos'!AI16&lt;&gt;"",1,0))</f>
        <v>0</v>
      </c>
      <c r="AJ15" s="152">
        <f>IF('Indicador Datos'!AJ16="No Data",1,IF('Indicador Imputación Datos'!AJ16&lt;&gt;"",1,0))</f>
        <v>0</v>
      </c>
      <c r="AK15" s="152">
        <f>IF('Indicador Datos'!AK16="No Data",1,IF('Indicador Imputación Datos'!AK16&lt;&gt;"",1,0))</f>
        <v>0</v>
      </c>
      <c r="AL15" s="152">
        <f>IF('Indicador Datos'!AL16="No Data",1,IF('Indicador Imputación Datos'!AL16&lt;&gt;"",1,0))</f>
        <v>0</v>
      </c>
      <c r="AM15" s="152">
        <f>IF('Indicador Datos'!AM16="No Data",1,IF('Indicador Imputación Datos'!AM16&lt;&gt;"",1,0))</f>
        <v>1</v>
      </c>
      <c r="AN15" s="152">
        <f>IF('Indicador Datos'!AN16="No Data",1,IF('Indicador Imputación Datos'!AN16&lt;&gt;"",1,0))</f>
        <v>0</v>
      </c>
      <c r="AO15" s="152">
        <f>IF('Indicador Datos'!AO16="No Data",1,IF('Indicador Imputación Datos'!AO16&lt;&gt;"",1,0))</f>
        <v>0</v>
      </c>
      <c r="AP15" s="152">
        <f>IF('Indicador Datos'!AP16="No Data",1,IF('Indicador Imputación Datos'!AP16&lt;&gt;"",1,0))</f>
        <v>0</v>
      </c>
      <c r="AQ15" s="152">
        <f>IF('Indicador Datos'!AQ16="No Data",1,IF('Indicador Imputación Datos'!AQ16&lt;&gt;"",1,0))</f>
        <v>0</v>
      </c>
      <c r="AR15" s="152">
        <f>IF('Indicador Datos'!AR16="No Data",1,IF('Indicador Imputación Datos'!AR16&lt;&gt;"",1,0))</f>
        <v>0</v>
      </c>
      <c r="AS15" s="152">
        <f>IF('Indicador Datos'!AS16="No Data",1,IF('Indicador Imputación Datos'!AS16&lt;&gt;"",1,0))</f>
        <v>1</v>
      </c>
      <c r="AT15" s="152">
        <f>IF('Indicador Datos'!AT16="No Data",1,IF('Indicador Imputación Datos'!AT16&lt;&gt;"",1,0))</f>
        <v>0</v>
      </c>
      <c r="AU15" s="152">
        <f>IF('Indicador Datos'!AU16="No Data",1,IF('Indicador Imputación Datos'!AU16&lt;&gt;"",1,0))</f>
        <v>1</v>
      </c>
      <c r="AV15" s="152">
        <f>IF('Indicador Datos'!AV16="No Data",1,IF('Indicador Imputación Datos'!AV16&lt;&gt;"",1,0))</f>
        <v>0</v>
      </c>
      <c r="AW15" s="152">
        <f>IF('Indicador Datos'!AW16="No Data",1,IF('Indicador Imputación Datos'!AW16&lt;&gt;"",1,0))</f>
        <v>0</v>
      </c>
      <c r="AX15" s="152">
        <f>IF('Indicador Datos'!AX16="No Data",1,IF('Indicador Imputación Datos'!AX16&lt;&gt;"",1,0))</f>
        <v>0</v>
      </c>
      <c r="AY15" s="152">
        <f>IF('Indicador Datos'!AY16="No Data",1,IF('Indicador Imputación Datos'!AY16&lt;&gt;"",1,0))</f>
        <v>0</v>
      </c>
      <c r="AZ15" s="152">
        <f>IF('Indicador Datos'!AZ16="No Data",1,IF('Indicador Imputación Datos'!AZ16&lt;&gt;"",1,0))</f>
        <v>0</v>
      </c>
      <c r="BA15" s="152">
        <f>IF('Indicador Datos'!BA16="No Data",1,IF('Indicador Imputación Datos'!BA16&lt;&gt;"",1,0))</f>
        <v>0</v>
      </c>
      <c r="BB15" s="152">
        <f>IF('Indicador Datos'!BB16="No Data",1,IF('Indicador Imputación Datos'!BB16&lt;&gt;"",1,0))</f>
        <v>0</v>
      </c>
      <c r="BC15" s="152">
        <f>IF('Indicador Datos'!BC16="No Data",1,IF('Indicador Imputación Datos'!BC16&lt;&gt;"",1,0))</f>
        <v>0</v>
      </c>
      <c r="BD15" s="152">
        <f>IF('Indicador Datos'!BD16="No Data",1,IF('Indicador Imputación Datos'!BD16&lt;&gt;"",1,0))</f>
        <v>0</v>
      </c>
      <c r="BE15" s="152">
        <f>IF('Indicador Datos'!BE16="No Data",1,IF('Indicador Imputación Datos'!BE16&lt;&gt;"",1,0))</f>
        <v>0</v>
      </c>
      <c r="BF15" s="152">
        <f>IF('Indicador Datos'!BF16="No Data",1,IF('Indicador Imputación Datos'!BF16&lt;&gt;"",1,0))</f>
        <v>0</v>
      </c>
      <c r="BG15" s="152">
        <f>IF('Indicador Datos'!BG16="No Data",1,IF('Indicador Imputación Datos'!BG16&lt;&gt;"",1,0))</f>
        <v>0</v>
      </c>
      <c r="BH15" s="152">
        <f>IF('Indicador Datos'!BH16="No Data",1,IF('Indicador Imputación Datos'!BH16&lt;&gt;"",1,0))</f>
        <v>0</v>
      </c>
      <c r="BI15" s="152">
        <f>IF('Indicador Datos'!BI16="No Data",1,IF('Indicador Imputación Datos'!BI16&lt;&gt;"",1,0))</f>
        <v>1</v>
      </c>
      <c r="BJ15" s="152">
        <f>IF('Indicador Datos'!BJ16="No Data",1,IF('Indicador Imputación Datos'!BJ16&lt;&gt;"",1,0))</f>
        <v>1</v>
      </c>
      <c r="BK15" s="152">
        <f>IF('Indicador Datos'!BK16="No Data",1,IF('Indicador Imputación Datos'!BK16&lt;&gt;"",1,0))</f>
        <v>0</v>
      </c>
      <c r="BL15" s="152">
        <f>IF('Indicador Datos'!BL16="No Data",1,IF('Indicador Imputación Datos'!BL16&lt;&gt;"",1,0))</f>
        <v>0</v>
      </c>
      <c r="BM15" s="152">
        <f>IF('Indicador Datos'!BM16="No Data",1,IF('Indicador Imputación Datos'!BM16&lt;&gt;"",1,0))</f>
        <v>1</v>
      </c>
      <c r="BN15" s="152">
        <f>IF('Indicador Datos'!BN16="No Data",1,IF('Indicador Imputación Datos'!BN16&lt;&gt;"",1,0))</f>
        <v>1</v>
      </c>
      <c r="BO15" s="152">
        <f>IF('Indicador Datos'!BO16="No Data",1,IF('Indicador Imputación Datos'!BO16&lt;&gt;"",1,0))</f>
        <v>0</v>
      </c>
      <c r="BP15" s="152">
        <f>IF('Indicador Datos'!BP16="No Data",1,IF('Indicador Imputación Datos'!BP16&lt;&gt;"",1,0))</f>
        <v>1</v>
      </c>
      <c r="BQ15" s="152">
        <f>IF('Indicador Datos'!BQ16="No Data",1,IF('Indicador Imputación Datos'!BQ16&lt;&gt;"",1,0))</f>
        <v>0</v>
      </c>
      <c r="BR15" s="152">
        <f>IF('Indicador Datos'!BR16="No Data",1,IF('Indicador Imputación Datos'!BR16&lt;&gt;"",1,0))</f>
        <v>0</v>
      </c>
      <c r="BS15" s="152">
        <f>IF('Indicador Datos'!BS16="No Data",1,IF('Indicador Imputación Datos'!BS16&lt;&gt;"",1,0))</f>
        <v>0</v>
      </c>
      <c r="BT15" s="152">
        <f>IF('Indicador Datos'!BT16="No Data",1,IF('Indicador Imputación Datos'!BT16&lt;&gt;"",1,0))</f>
        <v>0</v>
      </c>
      <c r="BU15" s="152">
        <f>IF('Indicador Datos'!BU16="No Data",1,IF('Indicador Imputación Datos'!BU16&lt;&gt;"",1,0))</f>
        <v>0</v>
      </c>
      <c r="BV15" s="152">
        <f>IF('Indicador Datos'!BV16="No Data",1,IF('Indicador Imputación Datos'!BV16&lt;&gt;"",1,0))</f>
        <v>0</v>
      </c>
      <c r="BW15" s="152">
        <f>IF('Indicador Datos'!BW16="No Data",1,IF('Indicador Imputación Datos'!BW16&lt;&gt;"",1,0))</f>
        <v>0</v>
      </c>
      <c r="BX15" s="152">
        <f>IF('Indicador Datos'!BX16="No Data",1,IF('Indicador Imputación Datos'!BX16&lt;&gt;"",1,0))</f>
        <v>0</v>
      </c>
      <c r="BY15" s="152">
        <f>IF('Indicador Datos'!BY16="No Data",1,IF('Indicador Imputación Datos'!BY16&lt;&gt;"",1,0))</f>
        <v>0</v>
      </c>
      <c r="BZ15" s="152">
        <f>IF('Indicador Datos'!BZ16="No Data",1,IF('Indicador Imputación Datos'!BZ16&lt;&gt;"",1,0))</f>
        <v>0</v>
      </c>
      <c r="CA15" s="152">
        <f>IF('Indicador Datos'!CA16="No Data",1,IF('Indicador Imputación Datos'!CA16&lt;&gt;"",1,0))</f>
        <v>1</v>
      </c>
      <c r="CB15" s="152">
        <f>IF('Indicador Datos'!CB16="No Data",1,IF('Indicador Imputación Datos'!CB16&lt;&gt;"",1,0))</f>
        <v>0</v>
      </c>
      <c r="CC15" s="152">
        <f>IF('Indicador Datos'!CC16="No Data",1,IF('Indicador Imputación Datos'!CC16&lt;&gt;"",1,0))</f>
        <v>0</v>
      </c>
      <c r="CD15" s="152">
        <f>IF('Indicador Datos'!CD16="No Data",1,IF('Indicador Imputación Datos'!CD16&lt;&gt;"",1,0))</f>
        <v>0</v>
      </c>
      <c r="CE15" s="152">
        <f>IF('Indicador Datos'!CE16="No Data",1,IF('Indicador Imputación Datos'!CE16&lt;&gt;"",1,0))</f>
        <v>0</v>
      </c>
      <c r="CF15" s="152">
        <f>IF('Indicador Datos'!CF16="No Data",1,IF('Indicador Imputación Datos'!CF16&lt;&gt;"",1,0))</f>
        <v>0</v>
      </c>
      <c r="CG15" s="152">
        <f>IF('Indicador Datos'!CG16="No Data",1,IF('Indicador Imputación Datos'!CG16&lt;&gt;"",1,0))</f>
        <v>0</v>
      </c>
      <c r="CH15" s="163">
        <f t="shared" si="0"/>
        <v>16</v>
      </c>
      <c r="CI15" s="164">
        <f t="shared" si="1"/>
        <v>0.1951219512195122</v>
      </c>
    </row>
    <row r="16" spans="1:87" x14ac:dyDescent="0.25">
      <c r="A16" s="3" t="str">
        <f>VLOOKUP(C16,Regiones!B$3:H$35,7,FALSE)</f>
        <v>Caribbean</v>
      </c>
      <c r="B16" s="99" t="s">
        <v>60</v>
      </c>
      <c r="C16" s="86" t="s">
        <v>59</v>
      </c>
      <c r="D16" s="152">
        <f>IF('Indicador Datos'!D17="No Data",1,IF('Indicador Imputación Datos'!D17&lt;&gt;"",1,0))</f>
        <v>0</v>
      </c>
      <c r="E16" s="152">
        <f>IF('Indicador Datos'!E17="No Data",1,IF('Indicador Imputación Datos'!E17&lt;&gt;"",1,0))</f>
        <v>0</v>
      </c>
      <c r="F16" s="152">
        <f>IF('Indicador Datos'!F17="No Data",1,IF('Indicador Imputación Datos'!F17&lt;&gt;"",1,0))</f>
        <v>0</v>
      </c>
      <c r="G16" s="152">
        <f>IF('Indicador Datos'!G17="No Data",1,IF('Indicador Imputación Datos'!G17&lt;&gt;"",1,0))</f>
        <v>0</v>
      </c>
      <c r="H16" s="152">
        <f>IF('Indicador Datos'!H17="No Data",1,IF('Indicador Imputación Datos'!H17&lt;&gt;"",1,0))</f>
        <v>0</v>
      </c>
      <c r="I16" s="152">
        <f>IF('Indicador Datos'!I17="No Data",1,IF('Indicador Imputación Datos'!I17&lt;&gt;"",1,0))</f>
        <v>0</v>
      </c>
      <c r="J16" s="152">
        <f>IF('Indicador Datos'!J17="No Data",1,IF('Indicador Imputación Datos'!J17&lt;&gt;"",1,0))</f>
        <v>0</v>
      </c>
      <c r="K16" s="152">
        <f>IF('Indicador Datos'!K17="No Data",1,IF('Indicador Imputación Datos'!K17&lt;&gt;"",1,0))</f>
        <v>0</v>
      </c>
      <c r="L16" s="152">
        <f>IF('Indicador Datos'!L17="No Data",1,IF('Indicador Imputación Datos'!L17&lt;&gt;"",1,0))</f>
        <v>0</v>
      </c>
      <c r="M16" s="152">
        <f>IF('Indicador Datos'!M17="No Data",1,IF('Indicador Imputación Datos'!M17&lt;&gt;"",1,0))</f>
        <v>0</v>
      </c>
      <c r="N16" s="152">
        <f>IF('Indicador Datos'!N17="No Data",1,IF('Indicador Imputación Datos'!N17&lt;&gt;"",1,0))</f>
        <v>0</v>
      </c>
      <c r="O16" s="152">
        <f>IF('Indicador Datos'!O17="No Data",1,IF('Indicador Imputación Datos'!O17&lt;&gt;"",1,0))</f>
        <v>0</v>
      </c>
      <c r="P16" s="152">
        <f>IF('Indicador Datos'!P17="No Data",1,IF('Indicador Imputación Datos'!P17&lt;&gt;"",1,0))</f>
        <v>0</v>
      </c>
      <c r="Q16" s="152">
        <f>IF('Indicador Datos'!Q17="No Data",1,IF('Indicador Imputación Datos'!Q17&lt;&gt;"",1,0))</f>
        <v>0</v>
      </c>
      <c r="R16" s="152">
        <f>IF('Indicador Datos'!R17="No Data",1,IF('Indicador Imputación Datos'!R17&lt;&gt;"",1,0))</f>
        <v>0</v>
      </c>
      <c r="S16" s="152">
        <f>IF('Indicador Datos'!S17="No Data",1,IF('Indicador Imputación Datos'!S17&lt;&gt;"",1,0))</f>
        <v>0</v>
      </c>
      <c r="T16" s="152">
        <f>IF('Indicador Datos'!T17="No Data",1,IF('Indicador Imputación Datos'!T17&lt;&gt;"",1,0))</f>
        <v>0</v>
      </c>
      <c r="U16" s="152">
        <f>IF('Indicador Datos'!U17="No Data",1,IF('Indicador Imputación Datos'!U17&lt;&gt;"",1,0))</f>
        <v>0</v>
      </c>
      <c r="V16" s="152">
        <f>IF('Indicador Datos'!V17="No Data",1,IF('Indicador Imputación Datos'!V17&lt;&gt;"",1,0))</f>
        <v>0</v>
      </c>
      <c r="W16" s="152">
        <f>IF('Indicador Datos'!W17="No Data",1,IF('Indicador Imputación Datos'!W17&lt;&gt;"",1,0))</f>
        <v>0</v>
      </c>
      <c r="X16" s="152">
        <f>IF('Indicador Datos'!X17="No Data",1,IF('Indicador Imputación Datos'!X17&lt;&gt;"",1,0))</f>
        <v>0</v>
      </c>
      <c r="Y16" s="152">
        <f>IF('Indicador Datos'!Y17="No Data",1,IF('Indicador Imputación Datos'!Y17&lt;&gt;"",1,0))</f>
        <v>0</v>
      </c>
      <c r="Z16" s="152">
        <f>IF('Indicador Datos'!Z17="No Data",1,IF('Indicador Imputación Datos'!Z17&lt;&gt;"",1,0))</f>
        <v>0</v>
      </c>
      <c r="AA16" s="152">
        <f>IF('Indicador Datos'!AA17="No Data",1,IF('Indicador Imputación Datos'!AA17&lt;&gt;"",1,0))</f>
        <v>0</v>
      </c>
      <c r="AB16" s="152">
        <f>IF('Indicador Datos'!AB17="No Data",1,IF('Indicador Imputación Datos'!AB17&lt;&gt;"",1,0))</f>
        <v>0</v>
      </c>
      <c r="AC16" s="152">
        <f>IF('Indicador Datos'!AC17="No Data",1,IF('Indicador Imputación Datos'!AC17&lt;&gt;"",1,0))</f>
        <v>0</v>
      </c>
      <c r="AD16" s="152">
        <f>IF('Indicador Datos'!AD17="No Data",1,IF('Indicador Imputación Datos'!AD17&lt;&gt;"",1,0))</f>
        <v>0</v>
      </c>
      <c r="AE16" s="152">
        <f>IF('Indicador Datos'!AE17="No Data",1,IF('Indicador Imputación Datos'!AE17&lt;&gt;"",1,0))</f>
        <v>0</v>
      </c>
      <c r="AF16" s="152">
        <f>IF('Indicador Datos'!AF17="No Data",1,IF('Indicador Imputación Datos'!AF17&lt;&gt;"",1,0))</f>
        <v>1</v>
      </c>
      <c r="AG16" s="250">
        <f>IF('Indicador Datos'!AG17="No Data",1,IF('Indicador Imputación Datos'!AG17&lt;&gt;"",1,0))</f>
        <v>0</v>
      </c>
      <c r="AH16" s="152">
        <f>IF('Indicador Datos'!AH17="No Data",1,IF('Indicador Imputación Datos'!AH17&lt;&gt;"",1,0))</f>
        <v>0</v>
      </c>
      <c r="AI16" s="152">
        <f>IF('Indicador Datos'!AI17="No Data",1,IF('Indicador Imputación Datos'!AI17&lt;&gt;"",1,0))</f>
        <v>0</v>
      </c>
      <c r="AJ16" s="152">
        <f>IF('Indicador Datos'!AJ17="No Data",1,IF('Indicador Imputación Datos'!AJ17&lt;&gt;"",1,0))</f>
        <v>0</v>
      </c>
      <c r="AK16" s="152">
        <f>IF('Indicador Datos'!AK17="No Data",1,IF('Indicador Imputación Datos'!AK17&lt;&gt;"",1,0))</f>
        <v>0</v>
      </c>
      <c r="AL16" s="152">
        <f>IF('Indicador Datos'!AL17="No Data",1,IF('Indicador Imputación Datos'!AL17&lt;&gt;"",1,0))</f>
        <v>0</v>
      </c>
      <c r="AM16" s="152">
        <f>IF('Indicador Datos'!AM17="No Data",1,IF('Indicador Imputación Datos'!AM17&lt;&gt;"",1,0))</f>
        <v>0</v>
      </c>
      <c r="AN16" s="152">
        <f>IF('Indicador Datos'!AN17="No Data",1,IF('Indicador Imputación Datos'!AN17&lt;&gt;"",1,0))</f>
        <v>0</v>
      </c>
      <c r="AO16" s="152">
        <f>IF('Indicador Datos'!AO17="No Data",1,IF('Indicador Imputación Datos'!AO17&lt;&gt;"",1,0))</f>
        <v>0</v>
      </c>
      <c r="AP16" s="152">
        <f>IF('Indicador Datos'!AP17="No Data",1,IF('Indicador Imputación Datos'!AP17&lt;&gt;"",1,0))</f>
        <v>0</v>
      </c>
      <c r="AQ16" s="152">
        <f>IF('Indicador Datos'!AQ17="No Data",1,IF('Indicador Imputación Datos'!AQ17&lt;&gt;"",1,0))</f>
        <v>0</v>
      </c>
      <c r="AR16" s="152">
        <f>IF('Indicador Datos'!AR17="No Data",1,IF('Indicador Imputación Datos'!AR17&lt;&gt;"",1,0))</f>
        <v>0</v>
      </c>
      <c r="AS16" s="152">
        <f>IF('Indicador Datos'!AS17="No Data",1,IF('Indicador Imputación Datos'!AS17&lt;&gt;"",1,0))</f>
        <v>0</v>
      </c>
      <c r="AT16" s="152">
        <f>IF('Indicador Datos'!AT17="No Data",1,IF('Indicador Imputación Datos'!AT17&lt;&gt;"",1,0))</f>
        <v>0</v>
      </c>
      <c r="AU16" s="152">
        <f>IF('Indicador Datos'!AU17="No Data",1,IF('Indicador Imputación Datos'!AU17&lt;&gt;"",1,0))</f>
        <v>1</v>
      </c>
      <c r="AV16" s="152">
        <f>IF('Indicador Datos'!AV17="No Data",1,IF('Indicador Imputación Datos'!AV17&lt;&gt;"",1,0))</f>
        <v>0</v>
      </c>
      <c r="AW16" s="152">
        <f>IF('Indicador Datos'!AW17="No Data",1,IF('Indicador Imputación Datos'!AW17&lt;&gt;"",1,0))</f>
        <v>0</v>
      </c>
      <c r="AX16" s="152">
        <f>IF('Indicador Datos'!AX17="No Data",1,IF('Indicador Imputación Datos'!AX17&lt;&gt;"",1,0))</f>
        <v>0</v>
      </c>
      <c r="AY16" s="152">
        <f>IF('Indicador Datos'!AY17="No Data",1,IF('Indicador Imputación Datos'!AY17&lt;&gt;"",1,0))</f>
        <v>0</v>
      </c>
      <c r="AZ16" s="152">
        <f>IF('Indicador Datos'!AZ17="No Data",1,IF('Indicador Imputación Datos'!AZ17&lt;&gt;"",1,0))</f>
        <v>0</v>
      </c>
      <c r="BA16" s="152">
        <f>IF('Indicador Datos'!BA17="No Data",1,IF('Indicador Imputación Datos'!BA17&lt;&gt;"",1,0))</f>
        <v>0</v>
      </c>
      <c r="BB16" s="152">
        <f>IF('Indicador Datos'!BB17="No Data",1,IF('Indicador Imputación Datos'!BB17&lt;&gt;"",1,0))</f>
        <v>0</v>
      </c>
      <c r="BC16" s="152">
        <f>IF('Indicador Datos'!BC17="No Data",1,IF('Indicador Imputación Datos'!BC17&lt;&gt;"",1,0))</f>
        <v>0</v>
      </c>
      <c r="BD16" s="152">
        <f>IF('Indicador Datos'!BD17="No Data",1,IF('Indicador Imputación Datos'!BD17&lt;&gt;"",1,0))</f>
        <v>0</v>
      </c>
      <c r="BE16" s="152">
        <f>IF('Indicador Datos'!BE17="No Data",1,IF('Indicador Imputación Datos'!BE17&lt;&gt;"",1,0))</f>
        <v>0</v>
      </c>
      <c r="BF16" s="152">
        <f>IF('Indicador Datos'!BF17="No Data",1,IF('Indicador Imputación Datos'!BF17&lt;&gt;"",1,0))</f>
        <v>0</v>
      </c>
      <c r="BG16" s="152">
        <f>IF('Indicador Datos'!BG17="No Data",1,IF('Indicador Imputación Datos'!BG17&lt;&gt;"",1,0))</f>
        <v>0</v>
      </c>
      <c r="BH16" s="152">
        <f>IF('Indicador Datos'!BH17="No Data",1,IF('Indicador Imputación Datos'!BH17&lt;&gt;"",1,0))</f>
        <v>0</v>
      </c>
      <c r="BI16" s="152">
        <f>IF('Indicador Datos'!BI17="No Data",1,IF('Indicador Imputación Datos'!BI17&lt;&gt;"",1,0))</f>
        <v>0</v>
      </c>
      <c r="BJ16" s="152">
        <f>IF('Indicador Datos'!BJ17="No Data",1,IF('Indicador Imputación Datos'!BJ17&lt;&gt;"",1,0))</f>
        <v>0</v>
      </c>
      <c r="BK16" s="152">
        <f>IF('Indicador Datos'!BK17="No Data",1,IF('Indicador Imputación Datos'!BK17&lt;&gt;"",1,0))</f>
        <v>0</v>
      </c>
      <c r="BL16" s="152">
        <f>IF('Indicador Datos'!BL17="No Data",1,IF('Indicador Imputación Datos'!BL17&lt;&gt;"",1,0))</f>
        <v>0</v>
      </c>
      <c r="BM16" s="152">
        <f>IF('Indicador Datos'!BM17="No Data",1,IF('Indicador Imputación Datos'!BM17&lt;&gt;"",1,0))</f>
        <v>1</v>
      </c>
      <c r="BN16" s="152">
        <f>IF('Indicador Datos'!BN17="No Data",1,IF('Indicador Imputación Datos'!BN17&lt;&gt;"",1,0))</f>
        <v>1</v>
      </c>
      <c r="BO16" s="152">
        <f>IF('Indicador Datos'!BO17="No Data",1,IF('Indicador Imputación Datos'!BO17&lt;&gt;"",1,0))</f>
        <v>0</v>
      </c>
      <c r="BP16" s="152">
        <f>IF('Indicador Datos'!BP17="No Data",1,IF('Indicador Imputación Datos'!BP17&lt;&gt;"",1,0))</f>
        <v>0</v>
      </c>
      <c r="BQ16" s="152">
        <f>IF('Indicador Datos'!BQ17="No Data",1,IF('Indicador Imputación Datos'!BQ17&lt;&gt;"",1,0))</f>
        <v>0</v>
      </c>
      <c r="BR16" s="152">
        <f>IF('Indicador Datos'!BR17="No Data",1,IF('Indicador Imputación Datos'!BR17&lt;&gt;"",1,0))</f>
        <v>0</v>
      </c>
      <c r="BS16" s="152">
        <f>IF('Indicador Datos'!BS17="No Data",1,IF('Indicador Imputación Datos'!BS17&lt;&gt;"",1,0))</f>
        <v>0</v>
      </c>
      <c r="BT16" s="152">
        <f>IF('Indicador Datos'!BT17="No Data",1,IF('Indicador Imputación Datos'!BT17&lt;&gt;"",1,0))</f>
        <v>0</v>
      </c>
      <c r="BU16" s="152">
        <f>IF('Indicador Datos'!BU17="No Data",1,IF('Indicador Imputación Datos'!BU17&lt;&gt;"",1,0))</f>
        <v>0</v>
      </c>
      <c r="BV16" s="152">
        <f>IF('Indicador Datos'!BV17="No Data",1,IF('Indicador Imputación Datos'!BV17&lt;&gt;"",1,0))</f>
        <v>0</v>
      </c>
      <c r="BW16" s="152">
        <f>IF('Indicador Datos'!BW17="No Data",1,IF('Indicador Imputación Datos'!BW17&lt;&gt;"",1,0))</f>
        <v>0</v>
      </c>
      <c r="BX16" s="152">
        <f>IF('Indicador Datos'!BX17="No Data",1,IF('Indicador Imputación Datos'!BX17&lt;&gt;"",1,0))</f>
        <v>0</v>
      </c>
      <c r="BY16" s="152">
        <f>IF('Indicador Datos'!BY17="No Data",1,IF('Indicador Imputación Datos'!BY17&lt;&gt;"",1,0))</f>
        <v>1</v>
      </c>
      <c r="BZ16" s="152">
        <f>IF('Indicador Datos'!BZ17="No Data",1,IF('Indicador Imputación Datos'!BZ17&lt;&gt;"",1,0))</f>
        <v>1</v>
      </c>
      <c r="CA16" s="152">
        <f>IF('Indicador Datos'!CA17="No Data",1,IF('Indicador Imputación Datos'!CA17&lt;&gt;"",1,0))</f>
        <v>0</v>
      </c>
      <c r="CB16" s="152">
        <f>IF('Indicador Datos'!CB17="No Data",1,IF('Indicador Imputación Datos'!CB17&lt;&gt;"",1,0))</f>
        <v>0</v>
      </c>
      <c r="CC16" s="152">
        <f>IF('Indicador Datos'!CC17="No Data",1,IF('Indicador Imputación Datos'!CC17&lt;&gt;"",1,0))</f>
        <v>1</v>
      </c>
      <c r="CD16" s="152">
        <f>IF('Indicador Datos'!CD17="No Data",1,IF('Indicador Imputación Datos'!CD17&lt;&gt;"",1,0))</f>
        <v>0</v>
      </c>
      <c r="CE16" s="152">
        <f>IF('Indicador Datos'!CE17="No Data",1,IF('Indicador Imputación Datos'!CE17&lt;&gt;"",1,0))</f>
        <v>0</v>
      </c>
      <c r="CF16" s="152">
        <f>IF('Indicador Datos'!CF17="No Data",1,IF('Indicador Imputación Datos'!CF17&lt;&gt;"",1,0))</f>
        <v>0</v>
      </c>
      <c r="CG16" s="152">
        <f>IF('Indicador Datos'!CG17="No Data",1,IF('Indicador Imputación Datos'!CG17&lt;&gt;"",1,0))</f>
        <v>0</v>
      </c>
      <c r="CH16" s="163">
        <f t="shared" si="0"/>
        <v>7</v>
      </c>
      <c r="CI16" s="164">
        <f t="shared" si="1"/>
        <v>8.5365853658536592E-2</v>
      </c>
    </row>
    <row r="17" spans="1:87" x14ac:dyDescent="0.25">
      <c r="A17" s="3" t="str">
        <f>VLOOKUP(C17,Regiones!B$3:H$35,7,FALSE)</f>
        <v>Central America</v>
      </c>
      <c r="B17" s="99" t="s">
        <v>9</v>
      </c>
      <c r="C17" s="86" t="s">
        <v>8</v>
      </c>
      <c r="D17" s="152">
        <f>IF('Indicador Datos'!D18="No Data",1,IF('Indicador Imputación Datos'!D18&lt;&gt;"",1,0))</f>
        <v>0</v>
      </c>
      <c r="E17" s="152">
        <f>IF('Indicador Datos'!E18="No Data",1,IF('Indicador Imputación Datos'!E18&lt;&gt;"",1,0))</f>
        <v>0</v>
      </c>
      <c r="F17" s="152">
        <f>IF('Indicador Datos'!F18="No Data",1,IF('Indicador Imputación Datos'!F18&lt;&gt;"",1,0))</f>
        <v>0</v>
      </c>
      <c r="G17" s="152">
        <f>IF('Indicador Datos'!G18="No Data",1,IF('Indicador Imputación Datos'!G18&lt;&gt;"",1,0))</f>
        <v>0</v>
      </c>
      <c r="H17" s="152">
        <f>IF('Indicador Datos'!H18="No Data",1,IF('Indicador Imputación Datos'!H18&lt;&gt;"",1,0))</f>
        <v>0</v>
      </c>
      <c r="I17" s="152">
        <f>IF('Indicador Datos'!I18="No Data",1,IF('Indicador Imputación Datos'!I18&lt;&gt;"",1,0))</f>
        <v>0</v>
      </c>
      <c r="J17" s="152">
        <f>IF('Indicador Datos'!J18="No Data",1,IF('Indicador Imputación Datos'!J18&lt;&gt;"",1,0))</f>
        <v>0</v>
      </c>
      <c r="K17" s="152">
        <f>IF('Indicador Datos'!K18="No Data",1,IF('Indicador Imputación Datos'!K18&lt;&gt;"",1,0))</f>
        <v>0</v>
      </c>
      <c r="L17" s="152">
        <f>IF('Indicador Datos'!L18="No Data",1,IF('Indicador Imputación Datos'!L18&lt;&gt;"",1,0))</f>
        <v>0</v>
      </c>
      <c r="M17" s="152">
        <f>IF('Indicador Datos'!M18="No Data",1,IF('Indicador Imputación Datos'!M18&lt;&gt;"",1,0))</f>
        <v>0</v>
      </c>
      <c r="N17" s="152">
        <f>IF('Indicador Datos'!N18="No Data",1,IF('Indicador Imputación Datos'!N18&lt;&gt;"",1,0))</f>
        <v>0</v>
      </c>
      <c r="O17" s="152">
        <f>IF('Indicador Datos'!O18="No Data",1,IF('Indicador Imputación Datos'!O18&lt;&gt;"",1,0))</f>
        <v>0</v>
      </c>
      <c r="P17" s="152">
        <f>IF('Indicador Datos'!P18="No Data",1,IF('Indicador Imputación Datos'!P18&lt;&gt;"",1,0))</f>
        <v>1</v>
      </c>
      <c r="Q17" s="152">
        <f>IF('Indicador Datos'!Q18="No Data",1,IF('Indicador Imputación Datos'!Q18&lt;&gt;"",1,0))</f>
        <v>0</v>
      </c>
      <c r="R17" s="152">
        <f>IF('Indicador Datos'!R18="No Data",1,IF('Indicador Imputación Datos'!R18&lt;&gt;"",1,0))</f>
        <v>0</v>
      </c>
      <c r="S17" s="152">
        <f>IF('Indicador Datos'!S18="No Data",1,IF('Indicador Imputación Datos'!S18&lt;&gt;"",1,0))</f>
        <v>0</v>
      </c>
      <c r="T17" s="152">
        <f>IF('Indicador Datos'!T18="No Data",1,IF('Indicador Imputación Datos'!T18&lt;&gt;"",1,0))</f>
        <v>0</v>
      </c>
      <c r="U17" s="152">
        <f>IF('Indicador Datos'!U18="No Data",1,IF('Indicador Imputación Datos'!U18&lt;&gt;"",1,0))</f>
        <v>0</v>
      </c>
      <c r="V17" s="152">
        <f>IF('Indicador Datos'!V18="No Data",1,IF('Indicador Imputación Datos'!V18&lt;&gt;"",1,0))</f>
        <v>0</v>
      </c>
      <c r="W17" s="152">
        <f>IF('Indicador Datos'!W18="No Data",1,IF('Indicador Imputación Datos'!W18&lt;&gt;"",1,0))</f>
        <v>0</v>
      </c>
      <c r="X17" s="152">
        <f>IF('Indicador Datos'!X18="No Data",1,IF('Indicador Imputación Datos'!X18&lt;&gt;"",1,0))</f>
        <v>0</v>
      </c>
      <c r="Y17" s="152">
        <f>IF('Indicador Datos'!Y18="No Data",1,IF('Indicador Imputación Datos'!Y18&lt;&gt;"",1,0))</f>
        <v>0</v>
      </c>
      <c r="Z17" s="152">
        <f>IF('Indicador Datos'!Z18="No Data",1,IF('Indicador Imputación Datos'!Z18&lt;&gt;"",1,0))</f>
        <v>0</v>
      </c>
      <c r="AA17" s="152">
        <f>IF('Indicador Datos'!AA18="No Data",1,IF('Indicador Imputación Datos'!AA18&lt;&gt;"",1,0))</f>
        <v>0</v>
      </c>
      <c r="AB17" s="152">
        <f>IF('Indicador Datos'!AB18="No Data",1,IF('Indicador Imputación Datos'!AB18&lt;&gt;"",1,0))</f>
        <v>0</v>
      </c>
      <c r="AC17" s="152">
        <f>IF('Indicador Datos'!AC18="No Data",1,IF('Indicador Imputación Datos'!AC18&lt;&gt;"",1,0))</f>
        <v>0</v>
      </c>
      <c r="AD17" s="152">
        <f>IF('Indicador Datos'!AD18="No Data",1,IF('Indicador Imputación Datos'!AD18&lt;&gt;"",1,0))</f>
        <v>1</v>
      </c>
      <c r="AE17" s="152">
        <f>IF('Indicador Datos'!AE18="No Data",1,IF('Indicador Imputación Datos'!AE18&lt;&gt;"",1,0))</f>
        <v>0</v>
      </c>
      <c r="AF17" s="152">
        <f>IF('Indicador Datos'!AF18="No Data",1,IF('Indicador Imputación Datos'!AF18&lt;&gt;"",1,0))</f>
        <v>0</v>
      </c>
      <c r="AG17" s="250">
        <f>IF('Indicador Datos'!AG18="No Data",1,IF('Indicador Imputación Datos'!AG18&lt;&gt;"",1,0))</f>
        <v>0</v>
      </c>
      <c r="AH17" s="152">
        <f>IF('Indicador Datos'!AH18="No Data",1,IF('Indicador Imputación Datos'!AH18&lt;&gt;"",1,0))</f>
        <v>0</v>
      </c>
      <c r="AI17" s="152">
        <f>IF('Indicador Datos'!AI18="No Data",1,IF('Indicador Imputación Datos'!AI18&lt;&gt;"",1,0))</f>
        <v>0</v>
      </c>
      <c r="AJ17" s="152">
        <f>IF('Indicador Datos'!AJ18="No Data",1,IF('Indicador Imputación Datos'!AJ18&lt;&gt;"",1,0))</f>
        <v>0</v>
      </c>
      <c r="AK17" s="152">
        <f>IF('Indicador Datos'!AK18="No Data",1,IF('Indicador Imputación Datos'!AK18&lt;&gt;"",1,0))</f>
        <v>0</v>
      </c>
      <c r="AL17" s="152">
        <f>IF('Indicador Datos'!AL18="No Data",1,IF('Indicador Imputación Datos'!AL18&lt;&gt;"",1,0))</f>
        <v>0</v>
      </c>
      <c r="AM17" s="152">
        <f>IF('Indicador Datos'!AM18="No Data",1,IF('Indicador Imputación Datos'!AM18&lt;&gt;"",1,0))</f>
        <v>0</v>
      </c>
      <c r="AN17" s="152">
        <f>IF('Indicador Datos'!AN18="No Data",1,IF('Indicador Imputación Datos'!AN18&lt;&gt;"",1,0))</f>
        <v>0</v>
      </c>
      <c r="AO17" s="152">
        <f>IF('Indicador Datos'!AO18="No Data",1,IF('Indicador Imputación Datos'!AO18&lt;&gt;"",1,0))</f>
        <v>0</v>
      </c>
      <c r="AP17" s="152">
        <f>IF('Indicador Datos'!AP18="No Data",1,IF('Indicador Imputación Datos'!AP18&lt;&gt;"",1,0))</f>
        <v>0</v>
      </c>
      <c r="AQ17" s="152">
        <f>IF('Indicador Datos'!AQ18="No Data",1,IF('Indicador Imputación Datos'!AQ18&lt;&gt;"",1,0))</f>
        <v>0</v>
      </c>
      <c r="AR17" s="152">
        <f>IF('Indicador Datos'!AR18="No Data",1,IF('Indicador Imputación Datos'!AR18&lt;&gt;"",1,0))</f>
        <v>0</v>
      </c>
      <c r="AS17" s="152">
        <f>IF('Indicador Datos'!AS18="No Data",1,IF('Indicador Imputación Datos'!AS18&lt;&gt;"",1,0))</f>
        <v>0</v>
      </c>
      <c r="AT17" s="152">
        <f>IF('Indicador Datos'!AT18="No Data",1,IF('Indicador Imputación Datos'!AT18&lt;&gt;"",1,0))</f>
        <v>0</v>
      </c>
      <c r="AU17" s="152">
        <f>IF('Indicador Datos'!AU18="No Data",1,IF('Indicador Imputación Datos'!AU18&lt;&gt;"",1,0))</f>
        <v>0</v>
      </c>
      <c r="AV17" s="152">
        <f>IF('Indicador Datos'!AV18="No Data",1,IF('Indicador Imputación Datos'!AV18&lt;&gt;"",1,0))</f>
        <v>0</v>
      </c>
      <c r="AW17" s="152">
        <f>IF('Indicador Datos'!AW18="No Data",1,IF('Indicador Imputación Datos'!AW18&lt;&gt;"",1,0))</f>
        <v>0</v>
      </c>
      <c r="AX17" s="152">
        <f>IF('Indicador Datos'!AX18="No Data",1,IF('Indicador Imputación Datos'!AX18&lt;&gt;"",1,0))</f>
        <v>0</v>
      </c>
      <c r="AY17" s="152">
        <f>IF('Indicador Datos'!AY18="No Data",1,IF('Indicador Imputación Datos'!AY18&lt;&gt;"",1,0))</f>
        <v>0</v>
      </c>
      <c r="AZ17" s="152">
        <f>IF('Indicador Datos'!AZ18="No Data",1,IF('Indicador Imputación Datos'!AZ18&lt;&gt;"",1,0))</f>
        <v>0</v>
      </c>
      <c r="BA17" s="152">
        <f>IF('Indicador Datos'!BA18="No Data",1,IF('Indicador Imputación Datos'!BA18&lt;&gt;"",1,0))</f>
        <v>0</v>
      </c>
      <c r="BB17" s="152">
        <f>IF('Indicador Datos'!BB18="No Data",1,IF('Indicador Imputación Datos'!BB18&lt;&gt;"",1,0))</f>
        <v>0</v>
      </c>
      <c r="BC17" s="152">
        <f>IF('Indicador Datos'!BC18="No Data",1,IF('Indicador Imputación Datos'!BC18&lt;&gt;"",1,0))</f>
        <v>0</v>
      </c>
      <c r="BD17" s="152">
        <f>IF('Indicador Datos'!BD18="No Data",1,IF('Indicador Imputación Datos'!BD18&lt;&gt;"",1,0))</f>
        <v>0</v>
      </c>
      <c r="BE17" s="152">
        <f>IF('Indicador Datos'!BE18="No Data",1,IF('Indicador Imputación Datos'!BE18&lt;&gt;"",1,0))</f>
        <v>0</v>
      </c>
      <c r="BF17" s="152">
        <f>IF('Indicador Datos'!BF18="No Data",1,IF('Indicador Imputación Datos'!BF18&lt;&gt;"",1,0))</f>
        <v>0</v>
      </c>
      <c r="BG17" s="152">
        <f>IF('Indicador Datos'!BG18="No Data",1,IF('Indicador Imputación Datos'!BG18&lt;&gt;"",1,0))</f>
        <v>0</v>
      </c>
      <c r="BH17" s="152">
        <f>IF('Indicador Datos'!BH18="No Data",1,IF('Indicador Imputación Datos'!BH18&lt;&gt;"",1,0))</f>
        <v>0</v>
      </c>
      <c r="BI17" s="152">
        <f>IF('Indicador Datos'!BI18="No Data",1,IF('Indicador Imputación Datos'!BI18&lt;&gt;"",1,0))</f>
        <v>1</v>
      </c>
      <c r="BJ17" s="152">
        <f>IF('Indicador Datos'!BJ18="No Data",1,IF('Indicador Imputación Datos'!BJ18&lt;&gt;"",1,0))</f>
        <v>0</v>
      </c>
      <c r="BK17" s="152">
        <f>IF('Indicador Datos'!BK18="No Data",1,IF('Indicador Imputación Datos'!BK18&lt;&gt;"",1,0))</f>
        <v>0</v>
      </c>
      <c r="BL17" s="152">
        <f>IF('Indicador Datos'!BL18="No Data",1,IF('Indicador Imputación Datos'!BL18&lt;&gt;"",1,0))</f>
        <v>1</v>
      </c>
      <c r="BM17" s="152">
        <f>IF('Indicador Datos'!BM18="No Data",1,IF('Indicador Imputación Datos'!BM18&lt;&gt;"",1,0))</f>
        <v>0</v>
      </c>
      <c r="BN17" s="152">
        <f>IF('Indicador Datos'!BN18="No Data",1,IF('Indicador Imputación Datos'!BN18&lt;&gt;"",1,0))</f>
        <v>1</v>
      </c>
      <c r="BO17" s="152">
        <f>IF('Indicador Datos'!BO18="No Data",1,IF('Indicador Imputación Datos'!BO18&lt;&gt;"",1,0))</f>
        <v>0</v>
      </c>
      <c r="BP17" s="152">
        <f>IF('Indicador Datos'!BP18="No Data",1,IF('Indicador Imputación Datos'!BP18&lt;&gt;"",1,0))</f>
        <v>1</v>
      </c>
      <c r="BQ17" s="152">
        <f>IF('Indicador Datos'!BQ18="No Data",1,IF('Indicador Imputación Datos'!BQ18&lt;&gt;"",1,0))</f>
        <v>0</v>
      </c>
      <c r="BR17" s="152">
        <f>IF('Indicador Datos'!BR18="No Data",1,IF('Indicador Imputación Datos'!BR18&lt;&gt;"",1,0))</f>
        <v>0</v>
      </c>
      <c r="BS17" s="152">
        <f>IF('Indicador Datos'!BS18="No Data",1,IF('Indicador Imputación Datos'!BS18&lt;&gt;"",1,0))</f>
        <v>0</v>
      </c>
      <c r="BT17" s="152">
        <f>IF('Indicador Datos'!BT18="No Data",1,IF('Indicador Imputación Datos'!BT18&lt;&gt;"",1,0))</f>
        <v>0</v>
      </c>
      <c r="BU17" s="152">
        <f>IF('Indicador Datos'!BU18="No Data",1,IF('Indicador Imputación Datos'!BU18&lt;&gt;"",1,0))</f>
        <v>0</v>
      </c>
      <c r="BV17" s="152">
        <f>IF('Indicador Datos'!BV18="No Data",1,IF('Indicador Imputación Datos'!BV18&lt;&gt;"",1,0))</f>
        <v>0</v>
      </c>
      <c r="BW17" s="152">
        <f>IF('Indicador Datos'!BW18="No Data",1,IF('Indicador Imputación Datos'!BW18&lt;&gt;"",1,0))</f>
        <v>0</v>
      </c>
      <c r="BX17" s="152">
        <f>IF('Indicador Datos'!BX18="No Data",1,IF('Indicador Imputación Datos'!BX18&lt;&gt;"",1,0))</f>
        <v>0</v>
      </c>
      <c r="BY17" s="152">
        <f>IF('Indicador Datos'!BY18="No Data",1,IF('Indicador Imputación Datos'!BY18&lt;&gt;"",1,0))</f>
        <v>0</v>
      </c>
      <c r="BZ17" s="152">
        <f>IF('Indicador Datos'!BZ18="No Data",1,IF('Indicador Imputación Datos'!BZ18&lt;&gt;"",1,0))</f>
        <v>0</v>
      </c>
      <c r="CA17" s="152">
        <f>IF('Indicador Datos'!CA18="No Data",1,IF('Indicador Imputación Datos'!CA18&lt;&gt;"",1,0))</f>
        <v>0</v>
      </c>
      <c r="CB17" s="152">
        <f>IF('Indicador Datos'!CB18="No Data",1,IF('Indicador Imputación Datos'!CB18&lt;&gt;"",1,0))</f>
        <v>0</v>
      </c>
      <c r="CC17" s="152">
        <f>IF('Indicador Datos'!CC18="No Data",1,IF('Indicador Imputación Datos'!CC18&lt;&gt;"",1,0))</f>
        <v>0</v>
      </c>
      <c r="CD17" s="152">
        <f>IF('Indicador Datos'!CD18="No Data",1,IF('Indicador Imputación Datos'!CD18&lt;&gt;"",1,0))</f>
        <v>0</v>
      </c>
      <c r="CE17" s="152">
        <f>IF('Indicador Datos'!CE18="No Data",1,IF('Indicador Imputación Datos'!CE18&lt;&gt;"",1,0))</f>
        <v>0</v>
      </c>
      <c r="CF17" s="152">
        <f>IF('Indicador Datos'!CF18="No Data",1,IF('Indicador Imputación Datos'!CF18&lt;&gt;"",1,0))</f>
        <v>0</v>
      </c>
      <c r="CG17" s="152">
        <f>IF('Indicador Datos'!CG18="No Data",1,IF('Indicador Imputación Datos'!CG18&lt;&gt;"",1,0))</f>
        <v>0</v>
      </c>
      <c r="CH17" s="163">
        <f t="shared" si="0"/>
        <v>6</v>
      </c>
      <c r="CI17" s="164">
        <f t="shared" si="1"/>
        <v>7.3170731707317069E-2</v>
      </c>
    </row>
    <row r="18" spans="1:87" x14ac:dyDescent="0.25">
      <c r="A18" s="3" t="str">
        <f>VLOOKUP(C18,Regiones!B$3:H$35,7,FALSE)</f>
        <v>Central America</v>
      </c>
      <c r="B18" s="99" t="s">
        <v>18</v>
      </c>
      <c r="C18" s="86" t="s">
        <v>17</v>
      </c>
      <c r="D18" s="152">
        <f>IF('Indicador Datos'!D19="No Data",1,IF('Indicador Imputación Datos'!D19&lt;&gt;"",1,0))</f>
        <v>0</v>
      </c>
      <c r="E18" s="152">
        <f>IF('Indicador Datos'!E19="No Data",1,IF('Indicador Imputación Datos'!E19&lt;&gt;"",1,0))</f>
        <v>0</v>
      </c>
      <c r="F18" s="152">
        <f>IF('Indicador Datos'!F19="No Data",1,IF('Indicador Imputación Datos'!F19&lt;&gt;"",1,0))</f>
        <v>0</v>
      </c>
      <c r="G18" s="152">
        <f>IF('Indicador Datos'!G19="No Data",1,IF('Indicador Imputación Datos'!G19&lt;&gt;"",1,0))</f>
        <v>0</v>
      </c>
      <c r="H18" s="152">
        <f>IF('Indicador Datos'!H19="No Data",1,IF('Indicador Imputación Datos'!H19&lt;&gt;"",1,0))</f>
        <v>0</v>
      </c>
      <c r="I18" s="152">
        <f>IF('Indicador Datos'!I19="No Data",1,IF('Indicador Imputación Datos'!I19&lt;&gt;"",1,0))</f>
        <v>0</v>
      </c>
      <c r="J18" s="152">
        <f>IF('Indicador Datos'!J19="No Data",1,IF('Indicador Imputación Datos'!J19&lt;&gt;"",1,0))</f>
        <v>0</v>
      </c>
      <c r="K18" s="152">
        <f>IF('Indicador Datos'!K19="No Data",1,IF('Indicador Imputación Datos'!K19&lt;&gt;"",1,0))</f>
        <v>0</v>
      </c>
      <c r="L18" s="152">
        <f>IF('Indicador Datos'!L19="No Data",1,IF('Indicador Imputación Datos'!L19&lt;&gt;"",1,0))</f>
        <v>0</v>
      </c>
      <c r="M18" s="152">
        <f>IF('Indicador Datos'!M19="No Data",1,IF('Indicador Imputación Datos'!M19&lt;&gt;"",1,0))</f>
        <v>0</v>
      </c>
      <c r="N18" s="152">
        <f>IF('Indicador Datos'!N19="No Data",1,IF('Indicador Imputación Datos'!N19&lt;&gt;"",1,0))</f>
        <v>0</v>
      </c>
      <c r="O18" s="152">
        <f>IF('Indicador Datos'!O19="No Data",1,IF('Indicador Imputación Datos'!O19&lt;&gt;"",1,0))</f>
        <v>0</v>
      </c>
      <c r="P18" s="152">
        <f>IF('Indicador Datos'!P19="No Data",1,IF('Indicador Imputación Datos'!P19&lt;&gt;"",1,0))</f>
        <v>0</v>
      </c>
      <c r="Q18" s="152">
        <f>IF('Indicador Datos'!Q19="No Data",1,IF('Indicador Imputación Datos'!Q19&lt;&gt;"",1,0))</f>
        <v>0</v>
      </c>
      <c r="R18" s="152">
        <f>IF('Indicador Datos'!R19="No Data",1,IF('Indicador Imputación Datos'!R19&lt;&gt;"",1,0))</f>
        <v>0</v>
      </c>
      <c r="S18" s="152">
        <f>IF('Indicador Datos'!S19="No Data",1,IF('Indicador Imputación Datos'!S19&lt;&gt;"",1,0))</f>
        <v>0</v>
      </c>
      <c r="T18" s="152">
        <f>IF('Indicador Datos'!T19="No Data",1,IF('Indicador Imputación Datos'!T19&lt;&gt;"",1,0))</f>
        <v>0</v>
      </c>
      <c r="U18" s="152">
        <f>IF('Indicador Datos'!U19="No Data",1,IF('Indicador Imputación Datos'!U19&lt;&gt;"",1,0))</f>
        <v>0</v>
      </c>
      <c r="V18" s="152">
        <f>IF('Indicador Datos'!V19="No Data",1,IF('Indicador Imputación Datos'!V19&lt;&gt;"",1,0))</f>
        <v>0</v>
      </c>
      <c r="W18" s="152">
        <f>IF('Indicador Datos'!W19="No Data",1,IF('Indicador Imputación Datos'!W19&lt;&gt;"",1,0))</f>
        <v>0</v>
      </c>
      <c r="X18" s="152">
        <f>IF('Indicador Datos'!X19="No Data",1,IF('Indicador Imputación Datos'!X19&lt;&gt;"",1,0))</f>
        <v>0</v>
      </c>
      <c r="Y18" s="152">
        <f>IF('Indicador Datos'!Y19="No Data",1,IF('Indicador Imputación Datos'!Y19&lt;&gt;"",1,0))</f>
        <v>1</v>
      </c>
      <c r="Z18" s="152">
        <f>IF('Indicador Datos'!Z19="No Data",1,IF('Indicador Imputación Datos'!Z19&lt;&gt;"",1,0))</f>
        <v>1</v>
      </c>
      <c r="AA18" s="152">
        <f>IF('Indicador Datos'!AA19="No Data",1,IF('Indicador Imputación Datos'!AA19&lt;&gt;"",1,0))</f>
        <v>0</v>
      </c>
      <c r="AB18" s="152">
        <f>IF('Indicador Datos'!AB19="No Data",1,IF('Indicador Imputación Datos'!AB19&lt;&gt;"",1,0))</f>
        <v>0</v>
      </c>
      <c r="AC18" s="152">
        <f>IF('Indicador Datos'!AC19="No Data",1,IF('Indicador Imputación Datos'!AC19&lt;&gt;"",1,0))</f>
        <v>0</v>
      </c>
      <c r="AD18" s="152">
        <f>IF('Indicador Datos'!AD19="No Data",1,IF('Indicador Imputación Datos'!AD19&lt;&gt;"",1,0))</f>
        <v>0</v>
      </c>
      <c r="AE18" s="152">
        <f>IF('Indicador Datos'!AE19="No Data",1,IF('Indicador Imputación Datos'!AE19&lt;&gt;"",1,0))</f>
        <v>0</v>
      </c>
      <c r="AF18" s="152">
        <f>IF('Indicador Datos'!AF19="No Data",1,IF('Indicador Imputación Datos'!AF19&lt;&gt;"",1,0))</f>
        <v>0</v>
      </c>
      <c r="AG18" s="250">
        <f>IF('Indicador Datos'!AG19="No Data",1,IF('Indicador Imputación Datos'!AG19&lt;&gt;"",1,0))</f>
        <v>0</v>
      </c>
      <c r="AH18" s="152">
        <f>IF('Indicador Datos'!AH19="No Data",1,IF('Indicador Imputación Datos'!AH19&lt;&gt;"",1,0))</f>
        <v>0</v>
      </c>
      <c r="AI18" s="152">
        <f>IF('Indicador Datos'!AI19="No Data",1,IF('Indicador Imputación Datos'!AI19&lt;&gt;"",1,0))</f>
        <v>0</v>
      </c>
      <c r="AJ18" s="152">
        <f>IF('Indicador Datos'!AJ19="No Data",1,IF('Indicador Imputación Datos'!AJ19&lt;&gt;"",1,0))</f>
        <v>0</v>
      </c>
      <c r="AK18" s="152">
        <f>IF('Indicador Datos'!AK19="No Data",1,IF('Indicador Imputación Datos'!AK19&lt;&gt;"",1,0))</f>
        <v>0</v>
      </c>
      <c r="AL18" s="152">
        <f>IF('Indicador Datos'!AL19="No Data",1,IF('Indicador Imputación Datos'!AL19&lt;&gt;"",1,0))</f>
        <v>0</v>
      </c>
      <c r="AM18" s="152">
        <f>IF('Indicador Datos'!AM19="No Data",1,IF('Indicador Imputación Datos'!AM19&lt;&gt;"",1,0))</f>
        <v>0</v>
      </c>
      <c r="AN18" s="152">
        <f>IF('Indicador Datos'!AN19="No Data",1,IF('Indicador Imputación Datos'!AN19&lt;&gt;"",1,0))</f>
        <v>0</v>
      </c>
      <c r="AO18" s="152">
        <f>IF('Indicador Datos'!AO19="No Data",1,IF('Indicador Imputación Datos'!AO19&lt;&gt;"",1,0))</f>
        <v>0</v>
      </c>
      <c r="AP18" s="152">
        <f>IF('Indicador Datos'!AP19="No Data",1,IF('Indicador Imputación Datos'!AP19&lt;&gt;"",1,0))</f>
        <v>0</v>
      </c>
      <c r="AQ18" s="152">
        <f>IF('Indicador Datos'!AQ19="No Data",1,IF('Indicador Imputación Datos'!AQ19&lt;&gt;"",1,0))</f>
        <v>0</v>
      </c>
      <c r="AR18" s="152">
        <f>IF('Indicador Datos'!AR19="No Data",1,IF('Indicador Imputación Datos'!AR19&lt;&gt;"",1,0))</f>
        <v>0</v>
      </c>
      <c r="AS18" s="152">
        <f>IF('Indicador Datos'!AS19="No Data",1,IF('Indicador Imputación Datos'!AS19&lt;&gt;"",1,0))</f>
        <v>0</v>
      </c>
      <c r="AT18" s="152">
        <f>IF('Indicador Datos'!AT19="No Data",1,IF('Indicador Imputación Datos'!AT19&lt;&gt;"",1,0))</f>
        <v>0</v>
      </c>
      <c r="AU18" s="152">
        <f>IF('Indicador Datos'!AU19="No Data",1,IF('Indicador Imputación Datos'!AU19&lt;&gt;"",1,0))</f>
        <v>0</v>
      </c>
      <c r="AV18" s="152">
        <f>IF('Indicador Datos'!AV19="No Data",1,IF('Indicador Imputación Datos'!AV19&lt;&gt;"",1,0))</f>
        <v>0</v>
      </c>
      <c r="AW18" s="152">
        <f>IF('Indicador Datos'!AW19="No Data",1,IF('Indicador Imputación Datos'!AW19&lt;&gt;"",1,0))</f>
        <v>0</v>
      </c>
      <c r="AX18" s="152">
        <f>IF('Indicador Datos'!AX19="No Data",1,IF('Indicador Imputación Datos'!AX19&lt;&gt;"",1,0))</f>
        <v>0</v>
      </c>
      <c r="AY18" s="152">
        <f>IF('Indicador Datos'!AY19="No Data",1,IF('Indicador Imputación Datos'!AY19&lt;&gt;"",1,0))</f>
        <v>0</v>
      </c>
      <c r="AZ18" s="152">
        <f>IF('Indicador Datos'!AZ19="No Data",1,IF('Indicador Imputación Datos'!AZ19&lt;&gt;"",1,0))</f>
        <v>0</v>
      </c>
      <c r="BA18" s="152">
        <f>IF('Indicador Datos'!BA19="No Data",1,IF('Indicador Imputación Datos'!BA19&lt;&gt;"",1,0))</f>
        <v>0</v>
      </c>
      <c r="BB18" s="152">
        <f>IF('Indicador Datos'!BB19="No Data",1,IF('Indicador Imputación Datos'!BB19&lt;&gt;"",1,0))</f>
        <v>0</v>
      </c>
      <c r="BC18" s="152">
        <f>IF('Indicador Datos'!BC19="No Data",1,IF('Indicador Imputación Datos'!BC19&lt;&gt;"",1,0))</f>
        <v>0</v>
      </c>
      <c r="BD18" s="152">
        <f>IF('Indicador Datos'!BD19="No Data",1,IF('Indicador Imputación Datos'!BD19&lt;&gt;"",1,0))</f>
        <v>0</v>
      </c>
      <c r="BE18" s="152">
        <f>IF('Indicador Datos'!BE19="No Data",1,IF('Indicador Imputación Datos'!BE19&lt;&gt;"",1,0))</f>
        <v>0</v>
      </c>
      <c r="BF18" s="152">
        <f>IF('Indicador Datos'!BF19="No Data",1,IF('Indicador Imputación Datos'!BF19&lt;&gt;"",1,0))</f>
        <v>0</v>
      </c>
      <c r="BG18" s="152">
        <f>IF('Indicador Datos'!BG19="No Data",1,IF('Indicador Imputación Datos'!BG19&lt;&gt;"",1,0))</f>
        <v>0</v>
      </c>
      <c r="BH18" s="152">
        <f>IF('Indicador Datos'!BH19="No Data",1,IF('Indicador Imputación Datos'!BH19&lt;&gt;"",1,0))</f>
        <v>0</v>
      </c>
      <c r="BI18" s="152">
        <f>IF('Indicador Datos'!BI19="No Data",1,IF('Indicador Imputación Datos'!BI19&lt;&gt;"",1,0))</f>
        <v>0</v>
      </c>
      <c r="BJ18" s="152">
        <f>IF('Indicador Datos'!BJ19="No Data",1,IF('Indicador Imputación Datos'!BJ19&lt;&gt;"",1,0))</f>
        <v>0</v>
      </c>
      <c r="BK18" s="152">
        <f>IF('Indicador Datos'!BK19="No Data",1,IF('Indicador Imputación Datos'!BK19&lt;&gt;"",1,0))</f>
        <v>0</v>
      </c>
      <c r="BL18" s="152">
        <f>IF('Indicador Datos'!BL19="No Data",1,IF('Indicador Imputación Datos'!BL19&lt;&gt;"",1,0))</f>
        <v>0</v>
      </c>
      <c r="BM18" s="152">
        <f>IF('Indicador Datos'!BM19="No Data",1,IF('Indicador Imputación Datos'!BM19&lt;&gt;"",1,0))</f>
        <v>0</v>
      </c>
      <c r="BN18" s="152">
        <f>IF('Indicador Datos'!BN19="No Data",1,IF('Indicador Imputación Datos'!BN19&lt;&gt;"",1,0))</f>
        <v>0</v>
      </c>
      <c r="BO18" s="152">
        <f>IF('Indicador Datos'!BO19="No Data",1,IF('Indicador Imputación Datos'!BO19&lt;&gt;"",1,0))</f>
        <v>0</v>
      </c>
      <c r="BP18" s="152">
        <f>IF('Indicador Datos'!BP19="No Data",1,IF('Indicador Imputación Datos'!BP19&lt;&gt;"",1,0))</f>
        <v>0</v>
      </c>
      <c r="BQ18" s="152">
        <f>IF('Indicador Datos'!BQ19="No Data",1,IF('Indicador Imputación Datos'!BQ19&lt;&gt;"",1,0))</f>
        <v>0</v>
      </c>
      <c r="BR18" s="152">
        <f>IF('Indicador Datos'!BR19="No Data",1,IF('Indicador Imputación Datos'!BR19&lt;&gt;"",1,0))</f>
        <v>0</v>
      </c>
      <c r="BS18" s="152">
        <f>IF('Indicador Datos'!BS19="No Data",1,IF('Indicador Imputación Datos'!BS19&lt;&gt;"",1,0))</f>
        <v>0</v>
      </c>
      <c r="BT18" s="152">
        <f>IF('Indicador Datos'!BT19="No Data",1,IF('Indicador Imputación Datos'!BT19&lt;&gt;"",1,0))</f>
        <v>0</v>
      </c>
      <c r="BU18" s="152">
        <f>IF('Indicador Datos'!BU19="No Data",1,IF('Indicador Imputación Datos'!BU19&lt;&gt;"",1,0))</f>
        <v>0</v>
      </c>
      <c r="BV18" s="152">
        <f>IF('Indicador Datos'!BV19="No Data",1,IF('Indicador Imputación Datos'!BV19&lt;&gt;"",1,0))</f>
        <v>0</v>
      </c>
      <c r="BW18" s="152">
        <f>IF('Indicador Datos'!BW19="No Data",1,IF('Indicador Imputación Datos'!BW19&lt;&gt;"",1,0))</f>
        <v>0</v>
      </c>
      <c r="BX18" s="152">
        <f>IF('Indicador Datos'!BX19="No Data",1,IF('Indicador Imputación Datos'!BX19&lt;&gt;"",1,0))</f>
        <v>0</v>
      </c>
      <c r="BY18" s="152">
        <f>IF('Indicador Datos'!BY19="No Data",1,IF('Indicador Imputación Datos'!BY19&lt;&gt;"",1,0))</f>
        <v>0</v>
      </c>
      <c r="BZ18" s="152">
        <f>IF('Indicador Datos'!BZ19="No Data",1,IF('Indicador Imputación Datos'!BZ19&lt;&gt;"",1,0))</f>
        <v>0</v>
      </c>
      <c r="CA18" s="152">
        <f>IF('Indicador Datos'!CA19="No Data",1,IF('Indicador Imputación Datos'!CA19&lt;&gt;"",1,0))</f>
        <v>0</v>
      </c>
      <c r="CB18" s="152">
        <f>IF('Indicador Datos'!CB19="No Data",1,IF('Indicador Imputación Datos'!CB19&lt;&gt;"",1,0))</f>
        <v>0</v>
      </c>
      <c r="CC18" s="152">
        <f>IF('Indicador Datos'!CC19="No Data",1,IF('Indicador Imputación Datos'!CC19&lt;&gt;"",1,0))</f>
        <v>0</v>
      </c>
      <c r="CD18" s="152">
        <f>IF('Indicador Datos'!CD19="No Data",1,IF('Indicador Imputación Datos'!CD19&lt;&gt;"",1,0))</f>
        <v>0</v>
      </c>
      <c r="CE18" s="152">
        <f>IF('Indicador Datos'!CE19="No Data",1,IF('Indicador Imputación Datos'!CE19&lt;&gt;"",1,0))</f>
        <v>0</v>
      </c>
      <c r="CF18" s="152">
        <f>IF('Indicador Datos'!CF19="No Data",1,IF('Indicador Imputación Datos'!CF19&lt;&gt;"",1,0))</f>
        <v>0</v>
      </c>
      <c r="CG18" s="152">
        <f>IF('Indicador Datos'!CG19="No Data",1,IF('Indicador Imputación Datos'!CG19&lt;&gt;"",1,0))</f>
        <v>0</v>
      </c>
      <c r="CH18" s="163">
        <f t="shared" si="0"/>
        <v>2</v>
      </c>
      <c r="CI18" s="164">
        <f t="shared" si="1"/>
        <v>2.4390243902439025E-2</v>
      </c>
    </row>
    <row r="19" spans="1:87" x14ac:dyDescent="0.25">
      <c r="A19" s="3" t="str">
        <f>VLOOKUP(C19,Regiones!B$3:H$35,7,FALSE)</f>
        <v>Central America</v>
      </c>
      <c r="B19" s="99" t="s">
        <v>28</v>
      </c>
      <c r="C19" s="86" t="s">
        <v>27</v>
      </c>
      <c r="D19" s="152">
        <f>IF('Indicador Datos'!D20="No Data",1,IF('Indicador Imputación Datos'!D20&lt;&gt;"",1,0))</f>
        <v>0</v>
      </c>
      <c r="E19" s="152">
        <f>IF('Indicador Datos'!E20="No Data",1,IF('Indicador Imputación Datos'!E20&lt;&gt;"",1,0))</f>
        <v>0</v>
      </c>
      <c r="F19" s="152">
        <f>IF('Indicador Datos'!F20="No Data",1,IF('Indicador Imputación Datos'!F20&lt;&gt;"",1,0))</f>
        <v>0</v>
      </c>
      <c r="G19" s="152">
        <f>IF('Indicador Datos'!G20="No Data",1,IF('Indicador Imputación Datos'!G20&lt;&gt;"",1,0))</f>
        <v>0</v>
      </c>
      <c r="H19" s="152">
        <f>IF('Indicador Datos'!H20="No Data",1,IF('Indicador Imputación Datos'!H20&lt;&gt;"",1,0))</f>
        <v>0</v>
      </c>
      <c r="I19" s="152">
        <f>IF('Indicador Datos'!I20="No Data",1,IF('Indicador Imputación Datos'!I20&lt;&gt;"",1,0))</f>
        <v>0</v>
      </c>
      <c r="J19" s="152">
        <f>IF('Indicador Datos'!J20="No Data",1,IF('Indicador Imputación Datos'!J20&lt;&gt;"",1,0))</f>
        <v>0</v>
      </c>
      <c r="K19" s="152">
        <f>IF('Indicador Datos'!K20="No Data",1,IF('Indicador Imputación Datos'!K20&lt;&gt;"",1,0))</f>
        <v>0</v>
      </c>
      <c r="L19" s="152">
        <f>IF('Indicador Datos'!L20="No Data",1,IF('Indicador Imputación Datos'!L20&lt;&gt;"",1,0))</f>
        <v>0</v>
      </c>
      <c r="M19" s="152">
        <f>IF('Indicador Datos'!M20="No Data",1,IF('Indicador Imputación Datos'!M20&lt;&gt;"",1,0))</f>
        <v>0</v>
      </c>
      <c r="N19" s="152">
        <f>IF('Indicador Datos'!N20="No Data",1,IF('Indicador Imputación Datos'!N20&lt;&gt;"",1,0))</f>
        <v>0</v>
      </c>
      <c r="O19" s="152">
        <f>IF('Indicador Datos'!O20="No Data",1,IF('Indicador Imputación Datos'!O20&lt;&gt;"",1,0))</f>
        <v>0</v>
      </c>
      <c r="P19" s="152">
        <f>IF('Indicador Datos'!P20="No Data",1,IF('Indicador Imputación Datos'!P20&lt;&gt;"",1,0))</f>
        <v>1</v>
      </c>
      <c r="Q19" s="152">
        <f>IF('Indicador Datos'!Q20="No Data",1,IF('Indicador Imputación Datos'!Q20&lt;&gt;"",1,0))</f>
        <v>0</v>
      </c>
      <c r="R19" s="152">
        <f>IF('Indicador Datos'!R20="No Data",1,IF('Indicador Imputación Datos'!R20&lt;&gt;"",1,0))</f>
        <v>0</v>
      </c>
      <c r="S19" s="152">
        <f>IF('Indicador Datos'!S20="No Data",1,IF('Indicador Imputación Datos'!S20&lt;&gt;"",1,0))</f>
        <v>0</v>
      </c>
      <c r="T19" s="152">
        <f>IF('Indicador Datos'!T20="No Data",1,IF('Indicador Imputación Datos'!T20&lt;&gt;"",1,0))</f>
        <v>0</v>
      </c>
      <c r="U19" s="152">
        <f>IF('Indicador Datos'!U20="No Data",1,IF('Indicador Imputación Datos'!U20&lt;&gt;"",1,0))</f>
        <v>0</v>
      </c>
      <c r="V19" s="152">
        <f>IF('Indicador Datos'!V20="No Data",1,IF('Indicador Imputación Datos'!V20&lt;&gt;"",1,0))</f>
        <v>0</v>
      </c>
      <c r="W19" s="152">
        <f>IF('Indicador Datos'!W20="No Data",1,IF('Indicador Imputación Datos'!W20&lt;&gt;"",1,0))</f>
        <v>0</v>
      </c>
      <c r="X19" s="152">
        <f>IF('Indicador Datos'!X20="No Data",1,IF('Indicador Imputación Datos'!X20&lt;&gt;"",1,0))</f>
        <v>0</v>
      </c>
      <c r="Y19" s="152">
        <f>IF('Indicador Datos'!Y20="No Data",1,IF('Indicador Imputación Datos'!Y20&lt;&gt;"",1,0))</f>
        <v>1</v>
      </c>
      <c r="Z19" s="152">
        <f>IF('Indicador Datos'!Z20="No Data",1,IF('Indicador Imputación Datos'!Z20&lt;&gt;"",1,0))</f>
        <v>1</v>
      </c>
      <c r="AA19" s="152">
        <f>IF('Indicador Datos'!AA20="No Data",1,IF('Indicador Imputación Datos'!AA20&lt;&gt;"",1,0))</f>
        <v>0</v>
      </c>
      <c r="AB19" s="152">
        <f>IF('Indicador Datos'!AB20="No Data",1,IF('Indicador Imputación Datos'!AB20&lt;&gt;"",1,0))</f>
        <v>0</v>
      </c>
      <c r="AC19" s="152">
        <f>IF('Indicador Datos'!AC20="No Data",1,IF('Indicador Imputación Datos'!AC20&lt;&gt;"",1,0))</f>
        <v>0</v>
      </c>
      <c r="AD19" s="152">
        <f>IF('Indicador Datos'!AD20="No Data",1,IF('Indicador Imputación Datos'!AD20&lt;&gt;"",1,0))</f>
        <v>0</v>
      </c>
      <c r="AE19" s="152">
        <f>IF('Indicador Datos'!AE20="No Data",1,IF('Indicador Imputación Datos'!AE20&lt;&gt;"",1,0))</f>
        <v>0</v>
      </c>
      <c r="AF19" s="152">
        <f>IF('Indicador Datos'!AF20="No Data",1,IF('Indicador Imputación Datos'!AF20&lt;&gt;"",1,0))</f>
        <v>0</v>
      </c>
      <c r="AG19" s="250">
        <f>IF('Indicador Datos'!AG20="No Data",1,IF('Indicador Imputación Datos'!AG20&lt;&gt;"",1,0))</f>
        <v>0</v>
      </c>
      <c r="AH19" s="152">
        <f>IF('Indicador Datos'!AH20="No Data",1,IF('Indicador Imputación Datos'!AH20&lt;&gt;"",1,0))</f>
        <v>0</v>
      </c>
      <c r="AI19" s="152">
        <f>IF('Indicador Datos'!AI20="No Data",1,IF('Indicador Imputación Datos'!AI20&lt;&gt;"",1,0))</f>
        <v>0</v>
      </c>
      <c r="AJ19" s="152">
        <f>IF('Indicador Datos'!AJ20="No Data",1,IF('Indicador Imputación Datos'!AJ20&lt;&gt;"",1,0))</f>
        <v>0</v>
      </c>
      <c r="AK19" s="152">
        <f>IF('Indicador Datos'!AK20="No Data",1,IF('Indicador Imputación Datos'!AK20&lt;&gt;"",1,0))</f>
        <v>0</v>
      </c>
      <c r="AL19" s="152">
        <f>IF('Indicador Datos'!AL20="No Data",1,IF('Indicador Imputación Datos'!AL20&lt;&gt;"",1,0))</f>
        <v>0</v>
      </c>
      <c r="AM19" s="152">
        <f>IF('Indicador Datos'!AM20="No Data",1,IF('Indicador Imputación Datos'!AM20&lt;&gt;"",1,0))</f>
        <v>0</v>
      </c>
      <c r="AN19" s="152">
        <f>IF('Indicador Datos'!AN20="No Data",1,IF('Indicador Imputación Datos'!AN20&lt;&gt;"",1,0))</f>
        <v>0</v>
      </c>
      <c r="AO19" s="152">
        <f>IF('Indicador Datos'!AO20="No Data",1,IF('Indicador Imputación Datos'!AO20&lt;&gt;"",1,0))</f>
        <v>0</v>
      </c>
      <c r="AP19" s="152">
        <f>IF('Indicador Datos'!AP20="No Data",1,IF('Indicador Imputación Datos'!AP20&lt;&gt;"",1,0))</f>
        <v>0</v>
      </c>
      <c r="AQ19" s="152">
        <f>IF('Indicador Datos'!AQ20="No Data",1,IF('Indicador Imputación Datos'!AQ20&lt;&gt;"",1,0))</f>
        <v>0</v>
      </c>
      <c r="AR19" s="152">
        <f>IF('Indicador Datos'!AR20="No Data",1,IF('Indicador Imputación Datos'!AR20&lt;&gt;"",1,0))</f>
        <v>0</v>
      </c>
      <c r="AS19" s="152">
        <f>IF('Indicador Datos'!AS20="No Data",1,IF('Indicador Imputación Datos'!AS20&lt;&gt;"",1,0))</f>
        <v>0</v>
      </c>
      <c r="AT19" s="152">
        <f>IF('Indicador Datos'!AT20="No Data",1,IF('Indicador Imputación Datos'!AT20&lt;&gt;"",1,0))</f>
        <v>0</v>
      </c>
      <c r="AU19" s="152">
        <f>IF('Indicador Datos'!AU20="No Data",1,IF('Indicador Imputación Datos'!AU20&lt;&gt;"",1,0))</f>
        <v>1</v>
      </c>
      <c r="AV19" s="152">
        <f>IF('Indicador Datos'!AV20="No Data",1,IF('Indicador Imputación Datos'!AV20&lt;&gt;"",1,0))</f>
        <v>0</v>
      </c>
      <c r="AW19" s="152">
        <f>IF('Indicador Datos'!AW20="No Data",1,IF('Indicador Imputación Datos'!AW20&lt;&gt;"",1,0))</f>
        <v>0</v>
      </c>
      <c r="AX19" s="152">
        <f>IF('Indicador Datos'!AX20="No Data",1,IF('Indicador Imputación Datos'!AX20&lt;&gt;"",1,0))</f>
        <v>0</v>
      </c>
      <c r="AY19" s="152">
        <f>IF('Indicador Datos'!AY20="No Data",1,IF('Indicador Imputación Datos'!AY20&lt;&gt;"",1,0))</f>
        <v>0</v>
      </c>
      <c r="AZ19" s="152">
        <f>IF('Indicador Datos'!AZ20="No Data",1,IF('Indicador Imputación Datos'!AZ20&lt;&gt;"",1,0))</f>
        <v>0</v>
      </c>
      <c r="BA19" s="152">
        <f>IF('Indicador Datos'!BA20="No Data",1,IF('Indicador Imputación Datos'!BA20&lt;&gt;"",1,0))</f>
        <v>0</v>
      </c>
      <c r="BB19" s="152">
        <f>IF('Indicador Datos'!BB20="No Data",1,IF('Indicador Imputación Datos'!BB20&lt;&gt;"",1,0))</f>
        <v>0</v>
      </c>
      <c r="BC19" s="152">
        <f>IF('Indicador Datos'!BC20="No Data",1,IF('Indicador Imputación Datos'!BC20&lt;&gt;"",1,0))</f>
        <v>0</v>
      </c>
      <c r="BD19" s="152">
        <f>IF('Indicador Datos'!BD20="No Data",1,IF('Indicador Imputación Datos'!BD20&lt;&gt;"",1,0))</f>
        <v>0</v>
      </c>
      <c r="BE19" s="152">
        <f>IF('Indicador Datos'!BE20="No Data",1,IF('Indicador Imputación Datos'!BE20&lt;&gt;"",1,0))</f>
        <v>0</v>
      </c>
      <c r="BF19" s="152">
        <f>IF('Indicador Datos'!BF20="No Data",1,IF('Indicador Imputación Datos'!BF20&lt;&gt;"",1,0))</f>
        <v>0</v>
      </c>
      <c r="BG19" s="152">
        <f>IF('Indicador Datos'!BG20="No Data",1,IF('Indicador Imputación Datos'!BG20&lt;&gt;"",1,0))</f>
        <v>0</v>
      </c>
      <c r="BH19" s="152">
        <f>IF('Indicador Datos'!BH20="No Data",1,IF('Indicador Imputación Datos'!BH20&lt;&gt;"",1,0))</f>
        <v>0</v>
      </c>
      <c r="BI19" s="152">
        <f>IF('Indicador Datos'!BI20="No Data",1,IF('Indicador Imputación Datos'!BI20&lt;&gt;"",1,0))</f>
        <v>0</v>
      </c>
      <c r="BJ19" s="152">
        <f>IF('Indicador Datos'!BJ20="No Data",1,IF('Indicador Imputación Datos'!BJ20&lt;&gt;"",1,0))</f>
        <v>0</v>
      </c>
      <c r="BK19" s="152">
        <f>IF('Indicador Datos'!BK20="No Data",1,IF('Indicador Imputación Datos'!BK20&lt;&gt;"",1,0))</f>
        <v>0</v>
      </c>
      <c r="BL19" s="152">
        <f>IF('Indicador Datos'!BL20="No Data",1,IF('Indicador Imputación Datos'!BL20&lt;&gt;"",1,0))</f>
        <v>0</v>
      </c>
      <c r="BM19" s="152">
        <f>IF('Indicador Datos'!BM20="No Data",1,IF('Indicador Imputación Datos'!BM20&lt;&gt;"",1,0))</f>
        <v>0</v>
      </c>
      <c r="BN19" s="152">
        <f>IF('Indicador Datos'!BN20="No Data",1,IF('Indicador Imputación Datos'!BN20&lt;&gt;"",1,0))</f>
        <v>0</v>
      </c>
      <c r="BO19" s="152">
        <f>IF('Indicador Datos'!BO20="No Data",1,IF('Indicador Imputación Datos'!BO20&lt;&gt;"",1,0))</f>
        <v>0</v>
      </c>
      <c r="BP19" s="152">
        <f>IF('Indicador Datos'!BP20="No Data",1,IF('Indicador Imputación Datos'!BP20&lt;&gt;"",1,0))</f>
        <v>0</v>
      </c>
      <c r="BQ19" s="152">
        <f>IF('Indicador Datos'!BQ20="No Data",1,IF('Indicador Imputación Datos'!BQ20&lt;&gt;"",1,0))</f>
        <v>0</v>
      </c>
      <c r="BR19" s="152">
        <f>IF('Indicador Datos'!BR20="No Data",1,IF('Indicador Imputación Datos'!BR20&lt;&gt;"",1,0))</f>
        <v>0</v>
      </c>
      <c r="BS19" s="152">
        <f>IF('Indicador Datos'!BS20="No Data",1,IF('Indicador Imputación Datos'!BS20&lt;&gt;"",1,0))</f>
        <v>0</v>
      </c>
      <c r="BT19" s="152">
        <f>IF('Indicador Datos'!BT20="No Data",1,IF('Indicador Imputación Datos'!BT20&lt;&gt;"",1,0))</f>
        <v>0</v>
      </c>
      <c r="BU19" s="152">
        <f>IF('Indicador Datos'!BU20="No Data",1,IF('Indicador Imputación Datos'!BU20&lt;&gt;"",1,0))</f>
        <v>0</v>
      </c>
      <c r="BV19" s="152">
        <f>IF('Indicador Datos'!BV20="No Data",1,IF('Indicador Imputación Datos'!BV20&lt;&gt;"",1,0))</f>
        <v>0</v>
      </c>
      <c r="BW19" s="152">
        <f>IF('Indicador Datos'!BW20="No Data",1,IF('Indicador Imputación Datos'!BW20&lt;&gt;"",1,0))</f>
        <v>0</v>
      </c>
      <c r="BX19" s="152">
        <f>IF('Indicador Datos'!BX20="No Data",1,IF('Indicador Imputación Datos'!BX20&lt;&gt;"",1,0))</f>
        <v>0</v>
      </c>
      <c r="BY19" s="152">
        <f>IF('Indicador Datos'!BY20="No Data",1,IF('Indicador Imputación Datos'!BY20&lt;&gt;"",1,0))</f>
        <v>0</v>
      </c>
      <c r="BZ19" s="152">
        <f>IF('Indicador Datos'!BZ20="No Data",1,IF('Indicador Imputación Datos'!BZ20&lt;&gt;"",1,0))</f>
        <v>0</v>
      </c>
      <c r="CA19" s="152">
        <f>IF('Indicador Datos'!CA20="No Data",1,IF('Indicador Imputación Datos'!CA20&lt;&gt;"",1,0))</f>
        <v>0</v>
      </c>
      <c r="CB19" s="152">
        <f>IF('Indicador Datos'!CB20="No Data",1,IF('Indicador Imputación Datos'!CB20&lt;&gt;"",1,0))</f>
        <v>0</v>
      </c>
      <c r="CC19" s="152">
        <f>IF('Indicador Datos'!CC20="No Data",1,IF('Indicador Imputación Datos'!CC20&lt;&gt;"",1,0))</f>
        <v>0</v>
      </c>
      <c r="CD19" s="152">
        <f>IF('Indicador Datos'!CD20="No Data",1,IF('Indicador Imputación Datos'!CD20&lt;&gt;"",1,0))</f>
        <v>0</v>
      </c>
      <c r="CE19" s="152">
        <f>IF('Indicador Datos'!CE20="No Data",1,IF('Indicador Imputación Datos'!CE20&lt;&gt;"",1,0))</f>
        <v>0</v>
      </c>
      <c r="CF19" s="152">
        <f>IF('Indicador Datos'!CF20="No Data",1,IF('Indicador Imputación Datos'!CF20&lt;&gt;"",1,0))</f>
        <v>0</v>
      </c>
      <c r="CG19" s="152">
        <f>IF('Indicador Datos'!CG20="No Data",1,IF('Indicador Imputación Datos'!CG20&lt;&gt;"",1,0))</f>
        <v>0</v>
      </c>
      <c r="CH19" s="163">
        <f t="shared" si="0"/>
        <v>4</v>
      </c>
      <c r="CI19" s="164">
        <f t="shared" si="1"/>
        <v>4.878048780487805E-2</v>
      </c>
    </row>
    <row r="20" spans="1:87" x14ac:dyDescent="0.25">
      <c r="A20" s="3" t="str">
        <f>VLOOKUP(C20,Regiones!B$3:H$35,7,FALSE)</f>
        <v>Central America</v>
      </c>
      <c r="B20" s="99" t="s">
        <v>32</v>
      </c>
      <c r="C20" s="86" t="s">
        <v>31</v>
      </c>
      <c r="D20" s="152">
        <f>IF('Indicador Datos'!D21="No Data",1,IF('Indicador Imputación Datos'!D21&lt;&gt;"",1,0))</f>
        <v>0</v>
      </c>
      <c r="E20" s="152">
        <f>IF('Indicador Datos'!E21="No Data",1,IF('Indicador Imputación Datos'!E21&lt;&gt;"",1,0))</f>
        <v>0</v>
      </c>
      <c r="F20" s="152">
        <f>IF('Indicador Datos'!F21="No Data",1,IF('Indicador Imputación Datos'!F21&lt;&gt;"",1,0))</f>
        <v>0</v>
      </c>
      <c r="G20" s="152">
        <f>IF('Indicador Datos'!G21="No Data",1,IF('Indicador Imputación Datos'!G21&lt;&gt;"",1,0))</f>
        <v>0</v>
      </c>
      <c r="H20" s="152">
        <f>IF('Indicador Datos'!H21="No Data",1,IF('Indicador Imputación Datos'!H21&lt;&gt;"",1,0))</f>
        <v>0</v>
      </c>
      <c r="I20" s="152">
        <f>IF('Indicador Datos'!I21="No Data",1,IF('Indicador Imputación Datos'!I21&lt;&gt;"",1,0))</f>
        <v>0</v>
      </c>
      <c r="J20" s="152">
        <f>IF('Indicador Datos'!J21="No Data",1,IF('Indicador Imputación Datos'!J21&lt;&gt;"",1,0))</f>
        <v>0</v>
      </c>
      <c r="K20" s="152">
        <f>IF('Indicador Datos'!K21="No Data",1,IF('Indicador Imputación Datos'!K21&lt;&gt;"",1,0))</f>
        <v>0</v>
      </c>
      <c r="L20" s="152">
        <f>IF('Indicador Datos'!L21="No Data",1,IF('Indicador Imputación Datos'!L21&lt;&gt;"",1,0))</f>
        <v>0</v>
      </c>
      <c r="M20" s="152">
        <f>IF('Indicador Datos'!M21="No Data",1,IF('Indicador Imputación Datos'!M21&lt;&gt;"",1,0))</f>
        <v>0</v>
      </c>
      <c r="N20" s="152">
        <f>IF('Indicador Datos'!N21="No Data",1,IF('Indicador Imputación Datos'!N21&lt;&gt;"",1,0))</f>
        <v>0</v>
      </c>
      <c r="O20" s="152">
        <f>IF('Indicador Datos'!O21="No Data",1,IF('Indicador Imputación Datos'!O21&lt;&gt;"",1,0))</f>
        <v>0</v>
      </c>
      <c r="P20" s="152">
        <f>IF('Indicador Datos'!P21="No Data",1,IF('Indicador Imputación Datos'!P21&lt;&gt;"",1,0))</f>
        <v>1</v>
      </c>
      <c r="Q20" s="152">
        <f>IF('Indicador Datos'!Q21="No Data",1,IF('Indicador Imputación Datos'!Q21&lt;&gt;"",1,0))</f>
        <v>0</v>
      </c>
      <c r="R20" s="152">
        <f>IF('Indicador Datos'!R21="No Data",1,IF('Indicador Imputación Datos'!R21&lt;&gt;"",1,0))</f>
        <v>0</v>
      </c>
      <c r="S20" s="152">
        <f>IF('Indicador Datos'!S21="No Data",1,IF('Indicador Imputación Datos'!S21&lt;&gt;"",1,0))</f>
        <v>0</v>
      </c>
      <c r="T20" s="152">
        <f>IF('Indicador Datos'!T21="No Data",1,IF('Indicador Imputación Datos'!T21&lt;&gt;"",1,0))</f>
        <v>0</v>
      </c>
      <c r="U20" s="152">
        <f>IF('Indicador Datos'!U21="No Data",1,IF('Indicador Imputación Datos'!U21&lt;&gt;"",1,0))</f>
        <v>0</v>
      </c>
      <c r="V20" s="152">
        <f>IF('Indicador Datos'!V21="No Data",1,IF('Indicador Imputación Datos'!V21&lt;&gt;"",1,0))</f>
        <v>0</v>
      </c>
      <c r="W20" s="152">
        <f>IF('Indicador Datos'!W21="No Data",1,IF('Indicador Imputación Datos'!W21&lt;&gt;"",1,0))</f>
        <v>0</v>
      </c>
      <c r="X20" s="152">
        <f>IF('Indicador Datos'!X21="No Data",1,IF('Indicador Imputación Datos'!X21&lt;&gt;"",1,0))</f>
        <v>0</v>
      </c>
      <c r="Y20" s="152">
        <f>IF('Indicador Datos'!Y21="No Data",1,IF('Indicador Imputación Datos'!Y21&lt;&gt;"",1,0))</f>
        <v>1</v>
      </c>
      <c r="Z20" s="152">
        <f>IF('Indicador Datos'!Z21="No Data",1,IF('Indicador Imputación Datos'!Z21&lt;&gt;"",1,0))</f>
        <v>1</v>
      </c>
      <c r="AA20" s="152">
        <f>IF('Indicador Datos'!AA21="No Data",1,IF('Indicador Imputación Datos'!AA21&lt;&gt;"",1,0))</f>
        <v>0</v>
      </c>
      <c r="AB20" s="152">
        <f>IF('Indicador Datos'!AB21="No Data",1,IF('Indicador Imputación Datos'!AB21&lt;&gt;"",1,0))</f>
        <v>0</v>
      </c>
      <c r="AC20" s="152">
        <f>IF('Indicador Datos'!AC21="No Data",1,IF('Indicador Imputación Datos'!AC21&lt;&gt;"",1,0))</f>
        <v>0</v>
      </c>
      <c r="AD20" s="152">
        <f>IF('Indicador Datos'!AD21="No Data",1,IF('Indicador Imputación Datos'!AD21&lt;&gt;"",1,0))</f>
        <v>0</v>
      </c>
      <c r="AE20" s="152">
        <f>IF('Indicador Datos'!AE21="No Data",1,IF('Indicador Imputación Datos'!AE21&lt;&gt;"",1,0))</f>
        <v>0</v>
      </c>
      <c r="AF20" s="152">
        <f>IF('Indicador Datos'!AF21="No Data",1,IF('Indicador Imputación Datos'!AF21&lt;&gt;"",1,0))</f>
        <v>0</v>
      </c>
      <c r="AG20" s="250">
        <f>IF('Indicador Datos'!AG21="No Data",1,IF('Indicador Imputación Datos'!AG21&lt;&gt;"",1,0))</f>
        <v>0</v>
      </c>
      <c r="AH20" s="152">
        <f>IF('Indicador Datos'!AH21="No Data",1,IF('Indicador Imputación Datos'!AH21&lt;&gt;"",1,0))</f>
        <v>0</v>
      </c>
      <c r="AI20" s="152">
        <f>IF('Indicador Datos'!AI21="No Data",1,IF('Indicador Imputación Datos'!AI21&lt;&gt;"",1,0))</f>
        <v>0</v>
      </c>
      <c r="AJ20" s="152">
        <f>IF('Indicador Datos'!AJ21="No Data",1,IF('Indicador Imputación Datos'!AJ21&lt;&gt;"",1,0))</f>
        <v>0</v>
      </c>
      <c r="AK20" s="152">
        <f>IF('Indicador Datos'!AK21="No Data",1,IF('Indicador Imputación Datos'!AK21&lt;&gt;"",1,0))</f>
        <v>0</v>
      </c>
      <c r="AL20" s="152">
        <f>IF('Indicador Datos'!AL21="No Data",1,IF('Indicador Imputación Datos'!AL21&lt;&gt;"",1,0))</f>
        <v>0</v>
      </c>
      <c r="AM20" s="152">
        <f>IF('Indicador Datos'!AM21="No Data",1,IF('Indicador Imputación Datos'!AM21&lt;&gt;"",1,0))</f>
        <v>0</v>
      </c>
      <c r="AN20" s="152">
        <f>IF('Indicador Datos'!AN21="No Data",1,IF('Indicador Imputación Datos'!AN21&lt;&gt;"",1,0))</f>
        <v>0</v>
      </c>
      <c r="AO20" s="152">
        <f>IF('Indicador Datos'!AO21="No Data",1,IF('Indicador Imputación Datos'!AO21&lt;&gt;"",1,0))</f>
        <v>0</v>
      </c>
      <c r="AP20" s="152">
        <f>IF('Indicador Datos'!AP21="No Data",1,IF('Indicador Imputación Datos'!AP21&lt;&gt;"",1,0))</f>
        <v>0</v>
      </c>
      <c r="AQ20" s="152">
        <f>IF('Indicador Datos'!AQ21="No Data",1,IF('Indicador Imputación Datos'!AQ21&lt;&gt;"",1,0))</f>
        <v>0</v>
      </c>
      <c r="AR20" s="152">
        <f>IF('Indicador Datos'!AR21="No Data",1,IF('Indicador Imputación Datos'!AR21&lt;&gt;"",1,0))</f>
        <v>0</v>
      </c>
      <c r="AS20" s="152">
        <f>IF('Indicador Datos'!AS21="No Data",1,IF('Indicador Imputación Datos'!AS21&lt;&gt;"",1,0))</f>
        <v>0</v>
      </c>
      <c r="AT20" s="152">
        <f>IF('Indicador Datos'!AT21="No Data",1,IF('Indicador Imputación Datos'!AT21&lt;&gt;"",1,0))</f>
        <v>0</v>
      </c>
      <c r="AU20" s="152">
        <f>IF('Indicador Datos'!AU21="No Data",1,IF('Indicador Imputación Datos'!AU21&lt;&gt;"",1,0))</f>
        <v>0</v>
      </c>
      <c r="AV20" s="152">
        <f>IF('Indicador Datos'!AV21="No Data",1,IF('Indicador Imputación Datos'!AV21&lt;&gt;"",1,0))</f>
        <v>0</v>
      </c>
      <c r="AW20" s="152">
        <f>IF('Indicador Datos'!AW21="No Data",1,IF('Indicador Imputación Datos'!AW21&lt;&gt;"",1,0))</f>
        <v>0</v>
      </c>
      <c r="AX20" s="152">
        <f>IF('Indicador Datos'!AX21="No Data",1,IF('Indicador Imputación Datos'!AX21&lt;&gt;"",1,0))</f>
        <v>0</v>
      </c>
      <c r="AY20" s="152">
        <f>IF('Indicador Datos'!AY21="No Data",1,IF('Indicador Imputación Datos'!AY21&lt;&gt;"",1,0))</f>
        <v>0</v>
      </c>
      <c r="AZ20" s="152">
        <f>IF('Indicador Datos'!AZ21="No Data",1,IF('Indicador Imputación Datos'!AZ21&lt;&gt;"",1,0))</f>
        <v>0</v>
      </c>
      <c r="BA20" s="152">
        <f>IF('Indicador Datos'!BA21="No Data",1,IF('Indicador Imputación Datos'!BA21&lt;&gt;"",1,0))</f>
        <v>0</v>
      </c>
      <c r="BB20" s="152">
        <f>IF('Indicador Datos'!BB21="No Data",1,IF('Indicador Imputación Datos'!BB21&lt;&gt;"",1,0))</f>
        <v>0</v>
      </c>
      <c r="BC20" s="152">
        <f>IF('Indicador Datos'!BC21="No Data",1,IF('Indicador Imputación Datos'!BC21&lt;&gt;"",1,0))</f>
        <v>0</v>
      </c>
      <c r="BD20" s="152">
        <f>IF('Indicador Datos'!BD21="No Data",1,IF('Indicador Imputación Datos'!BD21&lt;&gt;"",1,0))</f>
        <v>0</v>
      </c>
      <c r="BE20" s="152">
        <f>IF('Indicador Datos'!BE21="No Data",1,IF('Indicador Imputación Datos'!BE21&lt;&gt;"",1,0))</f>
        <v>0</v>
      </c>
      <c r="BF20" s="152">
        <f>IF('Indicador Datos'!BF21="No Data",1,IF('Indicador Imputación Datos'!BF21&lt;&gt;"",1,0))</f>
        <v>0</v>
      </c>
      <c r="BG20" s="152">
        <f>IF('Indicador Datos'!BG21="No Data",1,IF('Indicador Imputación Datos'!BG21&lt;&gt;"",1,0))</f>
        <v>0</v>
      </c>
      <c r="BH20" s="152">
        <f>IF('Indicador Datos'!BH21="No Data",1,IF('Indicador Imputación Datos'!BH21&lt;&gt;"",1,0))</f>
        <v>0</v>
      </c>
      <c r="BI20" s="152">
        <f>IF('Indicador Datos'!BI21="No Data",1,IF('Indicador Imputación Datos'!BI21&lt;&gt;"",1,0))</f>
        <v>0</v>
      </c>
      <c r="BJ20" s="152">
        <f>IF('Indicador Datos'!BJ21="No Data",1,IF('Indicador Imputación Datos'!BJ21&lt;&gt;"",1,0))</f>
        <v>0</v>
      </c>
      <c r="BK20" s="152">
        <f>IF('Indicador Datos'!BK21="No Data",1,IF('Indicador Imputación Datos'!BK21&lt;&gt;"",1,0))</f>
        <v>0</v>
      </c>
      <c r="BL20" s="152">
        <f>IF('Indicador Datos'!BL21="No Data",1,IF('Indicador Imputación Datos'!BL21&lt;&gt;"",1,0))</f>
        <v>0</v>
      </c>
      <c r="BM20" s="152">
        <f>IF('Indicador Datos'!BM21="No Data",1,IF('Indicador Imputación Datos'!BM21&lt;&gt;"",1,0))</f>
        <v>0</v>
      </c>
      <c r="BN20" s="152">
        <f>IF('Indicador Datos'!BN21="No Data",1,IF('Indicador Imputación Datos'!BN21&lt;&gt;"",1,0))</f>
        <v>0</v>
      </c>
      <c r="BO20" s="152">
        <f>IF('Indicador Datos'!BO21="No Data",1,IF('Indicador Imputación Datos'!BO21&lt;&gt;"",1,0))</f>
        <v>0</v>
      </c>
      <c r="BP20" s="152">
        <f>IF('Indicador Datos'!BP21="No Data",1,IF('Indicador Imputación Datos'!BP21&lt;&gt;"",1,0))</f>
        <v>0</v>
      </c>
      <c r="BQ20" s="152">
        <f>IF('Indicador Datos'!BQ21="No Data",1,IF('Indicador Imputación Datos'!BQ21&lt;&gt;"",1,0))</f>
        <v>0</v>
      </c>
      <c r="BR20" s="152">
        <f>IF('Indicador Datos'!BR21="No Data",1,IF('Indicador Imputación Datos'!BR21&lt;&gt;"",1,0))</f>
        <v>0</v>
      </c>
      <c r="BS20" s="152">
        <f>IF('Indicador Datos'!BS21="No Data",1,IF('Indicador Imputación Datos'!BS21&lt;&gt;"",1,0))</f>
        <v>0</v>
      </c>
      <c r="BT20" s="152">
        <f>IF('Indicador Datos'!BT21="No Data",1,IF('Indicador Imputación Datos'!BT21&lt;&gt;"",1,0))</f>
        <v>0</v>
      </c>
      <c r="BU20" s="152">
        <f>IF('Indicador Datos'!BU21="No Data",1,IF('Indicador Imputación Datos'!BU21&lt;&gt;"",1,0))</f>
        <v>0</v>
      </c>
      <c r="BV20" s="152">
        <f>IF('Indicador Datos'!BV21="No Data",1,IF('Indicador Imputación Datos'!BV21&lt;&gt;"",1,0))</f>
        <v>0</v>
      </c>
      <c r="BW20" s="152">
        <f>IF('Indicador Datos'!BW21="No Data",1,IF('Indicador Imputación Datos'!BW21&lt;&gt;"",1,0))</f>
        <v>0</v>
      </c>
      <c r="BX20" s="152">
        <f>IF('Indicador Datos'!BX21="No Data",1,IF('Indicador Imputación Datos'!BX21&lt;&gt;"",1,0))</f>
        <v>0</v>
      </c>
      <c r="BY20" s="152">
        <f>IF('Indicador Datos'!BY21="No Data",1,IF('Indicador Imputación Datos'!BY21&lt;&gt;"",1,0))</f>
        <v>0</v>
      </c>
      <c r="BZ20" s="152">
        <f>IF('Indicador Datos'!BZ21="No Data",1,IF('Indicador Imputación Datos'!BZ21&lt;&gt;"",1,0))</f>
        <v>0</v>
      </c>
      <c r="CA20" s="152">
        <f>IF('Indicador Datos'!CA21="No Data",1,IF('Indicador Imputación Datos'!CA21&lt;&gt;"",1,0))</f>
        <v>0</v>
      </c>
      <c r="CB20" s="152">
        <f>IF('Indicador Datos'!CB21="No Data",1,IF('Indicador Imputación Datos'!CB21&lt;&gt;"",1,0))</f>
        <v>0</v>
      </c>
      <c r="CC20" s="152">
        <f>IF('Indicador Datos'!CC21="No Data",1,IF('Indicador Imputación Datos'!CC21&lt;&gt;"",1,0))</f>
        <v>0</v>
      </c>
      <c r="CD20" s="152">
        <f>IF('Indicador Datos'!CD21="No Data",1,IF('Indicador Imputación Datos'!CD21&lt;&gt;"",1,0))</f>
        <v>0</v>
      </c>
      <c r="CE20" s="152">
        <f>IF('Indicador Datos'!CE21="No Data",1,IF('Indicador Imputación Datos'!CE21&lt;&gt;"",1,0))</f>
        <v>0</v>
      </c>
      <c r="CF20" s="152">
        <f>IF('Indicador Datos'!CF21="No Data",1,IF('Indicador Imputación Datos'!CF21&lt;&gt;"",1,0))</f>
        <v>0</v>
      </c>
      <c r="CG20" s="152">
        <f>IF('Indicador Datos'!CG21="No Data",1,IF('Indicador Imputación Datos'!CG21&lt;&gt;"",1,0))</f>
        <v>0</v>
      </c>
      <c r="CH20" s="163">
        <f t="shared" si="0"/>
        <v>3</v>
      </c>
      <c r="CI20" s="164">
        <f t="shared" si="1"/>
        <v>3.6585365853658534E-2</v>
      </c>
    </row>
    <row r="21" spans="1:87" x14ac:dyDescent="0.25">
      <c r="A21" s="3" t="str">
        <f>VLOOKUP(C21,Regiones!B$3:H$35,7,FALSE)</f>
        <v>Central America</v>
      </c>
      <c r="B21" s="99" t="s">
        <v>38</v>
      </c>
      <c r="C21" s="86" t="s">
        <v>37</v>
      </c>
      <c r="D21" s="152">
        <f>IF('Indicador Datos'!D22="No Data",1,IF('Indicador Imputación Datos'!D22&lt;&gt;"",1,0))</f>
        <v>0</v>
      </c>
      <c r="E21" s="152">
        <f>IF('Indicador Datos'!E22="No Data",1,IF('Indicador Imputación Datos'!E22&lt;&gt;"",1,0))</f>
        <v>0</v>
      </c>
      <c r="F21" s="152">
        <f>IF('Indicador Datos'!F22="No Data",1,IF('Indicador Imputación Datos'!F22&lt;&gt;"",1,0))</f>
        <v>0</v>
      </c>
      <c r="G21" s="152">
        <f>IF('Indicador Datos'!G22="No Data",1,IF('Indicador Imputación Datos'!G22&lt;&gt;"",1,0))</f>
        <v>0</v>
      </c>
      <c r="H21" s="152">
        <f>IF('Indicador Datos'!H22="No Data",1,IF('Indicador Imputación Datos'!H22&lt;&gt;"",1,0))</f>
        <v>0</v>
      </c>
      <c r="I21" s="152">
        <f>IF('Indicador Datos'!I22="No Data",1,IF('Indicador Imputación Datos'!I22&lt;&gt;"",1,0))</f>
        <v>0</v>
      </c>
      <c r="J21" s="152">
        <f>IF('Indicador Datos'!J22="No Data",1,IF('Indicador Imputación Datos'!J22&lt;&gt;"",1,0))</f>
        <v>0</v>
      </c>
      <c r="K21" s="152">
        <f>IF('Indicador Datos'!K22="No Data",1,IF('Indicador Imputación Datos'!K22&lt;&gt;"",1,0))</f>
        <v>0</v>
      </c>
      <c r="L21" s="152">
        <f>IF('Indicador Datos'!L22="No Data",1,IF('Indicador Imputación Datos'!L22&lt;&gt;"",1,0))</f>
        <v>0</v>
      </c>
      <c r="M21" s="152">
        <f>IF('Indicador Datos'!M22="No Data",1,IF('Indicador Imputación Datos'!M22&lt;&gt;"",1,0))</f>
        <v>0</v>
      </c>
      <c r="N21" s="152">
        <f>IF('Indicador Datos'!N22="No Data",1,IF('Indicador Imputación Datos'!N22&lt;&gt;"",1,0))</f>
        <v>0</v>
      </c>
      <c r="O21" s="152">
        <f>IF('Indicador Datos'!O22="No Data",1,IF('Indicador Imputación Datos'!O22&lt;&gt;"",1,0))</f>
        <v>0</v>
      </c>
      <c r="P21" s="152">
        <f>IF('Indicador Datos'!P22="No Data",1,IF('Indicador Imputación Datos'!P22&lt;&gt;"",1,0))</f>
        <v>1</v>
      </c>
      <c r="Q21" s="152">
        <f>IF('Indicador Datos'!Q22="No Data",1,IF('Indicador Imputación Datos'!Q22&lt;&gt;"",1,0))</f>
        <v>0</v>
      </c>
      <c r="R21" s="152">
        <f>IF('Indicador Datos'!R22="No Data",1,IF('Indicador Imputación Datos'!R22&lt;&gt;"",1,0))</f>
        <v>0</v>
      </c>
      <c r="S21" s="152">
        <f>IF('Indicador Datos'!S22="No Data",1,IF('Indicador Imputación Datos'!S22&lt;&gt;"",1,0))</f>
        <v>0</v>
      </c>
      <c r="T21" s="152">
        <f>IF('Indicador Datos'!T22="No Data",1,IF('Indicador Imputación Datos'!T22&lt;&gt;"",1,0))</f>
        <v>0</v>
      </c>
      <c r="U21" s="152">
        <f>IF('Indicador Datos'!U22="No Data",1,IF('Indicador Imputación Datos'!U22&lt;&gt;"",1,0))</f>
        <v>0</v>
      </c>
      <c r="V21" s="152">
        <f>IF('Indicador Datos'!V22="No Data",1,IF('Indicador Imputación Datos'!V22&lt;&gt;"",1,0))</f>
        <v>0</v>
      </c>
      <c r="W21" s="152">
        <f>IF('Indicador Datos'!W22="No Data",1,IF('Indicador Imputación Datos'!W22&lt;&gt;"",1,0))</f>
        <v>0</v>
      </c>
      <c r="X21" s="152">
        <f>IF('Indicador Datos'!X22="No Data",1,IF('Indicador Imputación Datos'!X22&lt;&gt;"",1,0))</f>
        <v>0</v>
      </c>
      <c r="Y21" s="152">
        <f>IF('Indicador Datos'!Y22="No Data",1,IF('Indicador Imputación Datos'!Y22&lt;&gt;"",1,0))</f>
        <v>0</v>
      </c>
      <c r="Z21" s="152">
        <f>IF('Indicador Datos'!Z22="No Data",1,IF('Indicador Imputación Datos'!Z22&lt;&gt;"",1,0))</f>
        <v>0</v>
      </c>
      <c r="AA21" s="152">
        <f>IF('Indicador Datos'!AA22="No Data",1,IF('Indicador Imputación Datos'!AA22&lt;&gt;"",1,0))</f>
        <v>0</v>
      </c>
      <c r="AB21" s="152">
        <f>IF('Indicador Datos'!AB22="No Data",1,IF('Indicador Imputación Datos'!AB22&lt;&gt;"",1,0))</f>
        <v>0</v>
      </c>
      <c r="AC21" s="152">
        <f>IF('Indicador Datos'!AC22="No Data",1,IF('Indicador Imputación Datos'!AC22&lt;&gt;"",1,0))</f>
        <v>0</v>
      </c>
      <c r="AD21" s="152">
        <f>IF('Indicador Datos'!AD22="No Data",1,IF('Indicador Imputación Datos'!AD22&lt;&gt;"",1,0))</f>
        <v>0</v>
      </c>
      <c r="AE21" s="152">
        <f>IF('Indicador Datos'!AE22="No Data",1,IF('Indicador Imputación Datos'!AE22&lt;&gt;"",1,0))</f>
        <v>0</v>
      </c>
      <c r="AF21" s="152">
        <f>IF('Indicador Datos'!AF22="No Data",1,IF('Indicador Imputación Datos'!AF22&lt;&gt;"",1,0))</f>
        <v>0</v>
      </c>
      <c r="AG21" s="250">
        <f>IF('Indicador Datos'!AG22="No Data",1,IF('Indicador Imputación Datos'!AG22&lt;&gt;"",1,0))</f>
        <v>0</v>
      </c>
      <c r="AH21" s="152">
        <f>IF('Indicador Datos'!AH22="No Data",1,IF('Indicador Imputación Datos'!AH22&lt;&gt;"",1,0))</f>
        <v>0</v>
      </c>
      <c r="AI21" s="152">
        <f>IF('Indicador Datos'!AI22="No Data",1,IF('Indicador Imputación Datos'!AI22&lt;&gt;"",1,0))</f>
        <v>1</v>
      </c>
      <c r="AJ21" s="152">
        <f>IF('Indicador Datos'!AJ22="No Data",1,IF('Indicador Imputación Datos'!AJ22&lt;&gt;"",1,0))</f>
        <v>0</v>
      </c>
      <c r="AK21" s="152">
        <f>IF('Indicador Datos'!AK22="No Data",1,IF('Indicador Imputación Datos'!AK22&lt;&gt;"",1,0))</f>
        <v>0</v>
      </c>
      <c r="AL21" s="152">
        <f>IF('Indicador Datos'!AL22="No Data",1,IF('Indicador Imputación Datos'!AL22&lt;&gt;"",1,0))</f>
        <v>0</v>
      </c>
      <c r="AM21" s="152">
        <f>IF('Indicador Datos'!AM22="No Data",1,IF('Indicador Imputación Datos'!AM22&lt;&gt;"",1,0))</f>
        <v>0</v>
      </c>
      <c r="AN21" s="152">
        <f>IF('Indicador Datos'!AN22="No Data",1,IF('Indicador Imputación Datos'!AN22&lt;&gt;"",1,0))</f>
        <v>0</v>
      </c>
      <c r="AO21" s="152">
        <f>IF('Indicador Datos'!AO22="No Data",1,IF('Indicador Imputación Datos'!AO22&lt;&gt;"",1,0))</f>
        <v>0</v>
      </c>
      <c r="AP21" s="152">
        <f>IF('Indicador Datos'!AP22="No Data",1,IF('Indicador Imputación Datos'!AP22&lt;&gt;"",1,0))</f>
        <v>0</v>
      </c>
      <c r="AQ21" s="152">
        <f>IF('Indicador Datos'!AQ22="No Data",1,IF('Indicador Imputación Datos'!AQ22&lt;&gt;"",1,0))</f>
        <v>0</v>
      </c>
      <c r="AR21" s="152">
        <f>IF('Indicador Datos'!AR22="No Data",1,IF('Indicador Imputación Datos'!AR22&lt;&gt;"",1,0))</f>
        <v>0</v>
      </c>
      <c r="AS21" s="152">
        <f>IF('Indicador Datos'!AS22="No Data",1,IF('Indicador Imputación Datos'!AS22&lt;&gt;"",1,0))</f>
        <v>0</v>
      </c>
      <c r="AT21" s="152">
        <f>IF('Indicador Datos'!AT22="No Data",1,IF('Indicador Imputación Datos'!AT22&lt;&gt;"",1,0))</f>
        <v>0</v>
      </c>
      <c r="AU21" s="152">
        <f>IF('Indicador Datos'!AU22="No Data",1,IF('Indicador Imputación Datos'!AU22&lt;&gt;"",1,0))</f>
        <v>0</v>
      </c>
      <c r="AV21" s="152">
        <f>IF('Indicador Datos'!AV22="No Data",1,IF('Indicador Imputación Datos'!AV22&lt;&gt;"",1,0))</f>
        <v>0</v>
      </c>
      <c r="AW21" s="152">
        <f>IF('Indicador Datos'!AW22="No Data",1,IF('Indicador Imputación Datos'!AW22&lt;&gt;"",1,0))</f>
        <v>0</v>
      </c>
      <c r="AX21" s="152">
        <f>IF('Indicador Datos'!AX22="No Data",1,IF('Indicador Imputación Datos'!AX22&lt;&gt;"",1,0))</f>
        <v>0</v>
      </c>
      <c r="AY21" s="152">
        <f>IF('Indicador Datos'!AY22="No Data",1,IF('Indicador Imputación Datos'!AY22&lt;&gt;"",1,0))</f>
        <v>0</v>
      </c>
      <c r="AZ21" s="152">
        <f>IF('Indicador Datos'!AZ22="No Data",1,IF('Indicador Imputación Datos'!AZ22&lt;&gt;"",1,0))</f>
        <v>0</v>
      </c>
      <c r="BA21" s="152">
        <f>IF('Indicador Datos'!BA22="No Data",1,IF('Indicador Imputación Datos'!BA22&lt;&gt;"",1,0))</f>
        <v>0</v>
      </c>
      <c r="BB21" s="152">
        <f>IF('Indicador Datos'!BB22="No Data",1,IF('Indicador Imputación Datos'!BB22&lt;&gt;"",1,0))</f>
        <v>0</v>
      </c>
      <c r="BC21" s="152">
        <f>IF('Indicador Datos'!BC22="No Data",1,IF('Indicador Imputación Datos'!BC22&lt;&gt;"",1,0))</f>
        <v>0</v>
      </c>
      <c r="BD21" s="152">
        <f>IF('Indicador Datos'!BD22="No Data",1,IF('Indicador Imputación Datos'!BD22&lt;&gt;"",1,0))</f>
        <v>0</v>
      </c>
      <c r="BE21" s="152">
        <f>IF('Indicador Datos'!BE22="No Data",1,IF('Indicador Imputación Datos'!BE22&lt;&gt;"",1,0))</f>
        <v>0</v>
      </c>
      <c r="BF21" s="152">
        <f>IF('Indicador Datos'!BF22="No Data",1,IF('Indicador Imputación Datos'!BF22&lt;&gt;"",1,0))</f>
        <v>0</v>
      </c>
      <c r="BG21" s="152">
        <f>IF('Indicador Datos'!BG22="No Data",1,IF('Indicador Imputación Datos'!BG22&lt;&gt;"",1,0))</f>
        <v>0</v>
      </c>
      <c r="BH21" s="152">
        <f>IF('Indicador Datos'!BH22="No Data",1,IF('Indicador Imputación Datos'!BH22&lt;&gt;"",1,0))</f>
        <v>0</v>
      </c>
      <c r="BI21" s="152">
        <f>IF('Indicador Datos'!BI22="No Data",1,IF('Indicador Imputación Datos'!BI22&lt;&gt;"",1,0))</f>
        <v>0</v>
      </c>
      <c r="BJ21" s="152">
        <f>IF('Indicador Datos'!BJ22="No Data",1,IF('Indicador Imputación Datos'!BJ22&lt;&gt;"",1,0))</f>
        <v>1</v>
      </c>
      <c r="BK21" s="152">
        <f>IF('Indicador Datos'!BK22="No Data",1,IF('Indicador Imputación Datos'!BK22&lt;&gt;"",1,0))</f>
        <v>0</v>
      </c>
      <c r="BL21" s="152">
        <f>IF('Indicador Datos'!BL22="No Data",1,IF('Indicador Imputación Datos'!BL22&lt;&gt;"",1,0))</f>
        <v>0</v>
      </c>
      <c r="BM21" s="152">
        <f>IF('Indicador Datos'!BM22="No Data",1,IF('Indicador Imputación Datos'!BM22&lt;&gt;"",1,0))</f>
        <v>0</v>
      </c>
      <c r="BN21" s="152">
        <f>IF('Indicador Datos'!BN22="No Data",1,IF('Indicador Imputación Datos'!BN22&lt;&gt;"",1,0))</f>
        <v>0</v>
      </c>
      <c r="BO21" s="152">
        <f>IF('Indicador Datos'!BO22="No Data",1,IF('Indicador Imputación Datos'!BO22&lt;&gt;"",1,0))</f>
        <v>0</v>
      </c>
      <c r="BP21" s="152">
        <f>IF('Indicador Datos'!BP22="No Data",1,IF('Indicador Imputación Datos'!BP22&lt;&gt;"",1,0))</f>
        <v>0</v>
      </c>
      <c r="BQ21" s="152">
        <f>IF('Indicador Datos'!BQ22="No Data",1,IF('Indicador Imputación Datos'!BQ22&lt;&gt;"",1,0))</f>
        <v>0</v>
      </c>
      <c r="BR21" s="152">
        <f>IF('Indicador Datos'!BR22="No Data",1,IF('Indicador Imputación Datos'!BR22&lt;&gt;"",1,0))</f>
        <v>0</v>
      </c>
      <c r="BS21" s="152">
        <f>IF('Indicador Datos'!BS22="No Data",1,IF('Indicador Imputación Datos'!BS22&lt;&gt;"",1,0))</f>
        <v>0</v>
      </c>
      <c r="BT21" s="152">
        <f>IF('Indicador Datos'!BT22="No Data",1,IF('Indicador Imputación Datos'!BT22&lt;&gt;"",1,0))</f>
        <v>0</v>
      </c>
      <c r="BU21" s="152">
        <f>IF('Indicador Datos'!BU22="No Data",1,IF('Indicador Imputación Datos'!BU22&lt;&gt;"",1,0))</f>
        <v>0</v>
      </c>
      <c r="BV21" s="152">
        <f>IF('Indicador Datos'!BV22="No Data",1,IF('Indicador Imputación Datos'!BV22&lt;&gt;"",1,0))</f>
        <v>0</v>
      </c>
      <c r="BW21" s="152">
        <f>IF('Indicador Datos'!BW22="No Data",1,IF('Indicador Imputación Datos'!BW22&lt;&gt;"",1,0))</f>
        <v>0</v>
      </c>
      <c r="BX21" s="152">
        <f>IF('Indicador Datos'!BX22="No Data",1,IF('Indicador Imputación Datos'!BX22&lt;&gt;"",1,0))</f>
        <v>0</v>
      </c>
      <c r="BY21" s="152">
        <f>IF('Indicador Datos'!BY22="No Data",1,IF('Indicador Imputación Datos'!BY22&lt;&gt;"",1,0))</f>
        <v>0</v>
      </c>
      <c r="BZ21" s="152">
        <f>IF('Indicador Datos'!BZ22="No Data",1,IF('Indicador Imputación Datos'!BZ22&lt;&gt;"",1,0))</f>
        <v>0</v>
      </c>
      <c r="CA21" s="152">
        <f>IF('Indicador Datos'!CA22="No Data",1,IF('Indicador Imputación Datos'!CA22&lt;&gt;"",1,0))</f>
        <v>0</v>
      </c>
      <c r="CB21" s="152">
        <f>IF('Indicador Datos'!CB22="No Data",1,IF('Indicador Imputación Datos'!CB22&lt;&gt;"",1,0))</f>
        <v>0</v>
      </c>
      <c r="CC21" s="152">
        <f>IF('Indicador Datos'!CC22="No Data",1,IF('Indicador Imputación Datos'!CC22&lt;&gt;"",1,0))</f>
        <v>0</v>
      </c>
      <c r="CD21" s="152">
        <f>IF('Indicador Datos'!CD22="No Data",1,IF('Indicador Imputación Datos'!CD22&lt;&gt;"",1,0))</f>
        <v>0</v>
      </c>
      <c r="CE21" s="152">
        <f>IF('Indicador Datos'!CE22="No Data",1,IF('Indicador Imputación Datos'!CE22&lt;&gt;"",1,0))</f>
        <v>0</v>
      </c>
      <c r="CF21" s="152">
        <f>IF('Indicador Datos'!CF22="No Data",1,IF('Indicador Imputación Datos'!CF22&lt;&gt;"",1,0))</f>
        <v>0</v>
      </c>
      <c r="CG21" s="152">
        <f>IF('Indicador Datos'!CG22="No Data",1,IF('Indicador Imputación Datos'!CG22&lt;&gt;"",1,0))</f>
        <v>0</v>
      </c>
      <c r="CH21" s="163">
        <f t="shared" si="0"/>
        <v>3</v>
      </c>
      <c r="CI21" s="164">
        <f t="shared" si="1"/>
        <v>3.6585365853658534E-2</v>
      </c>
    </row>
    <row r="22" spans="1:87" x14ac:dyDescent="0.25">
      <c r="A22" s="3" t="str">
        <f>VLOOKUP(C22,Regiones!B$3:H$35,7,FALSE)</f>
        <v>Central America</v>
      </c>
      <c r="B22" s="99" t="s">
        <v>42</v>
      </c>
      <c r="C22" s="86" t="s">
        <v>41</v>
      </c>
      <c r="D22" s="152">
        <f>IF('Indicador Datos'!D23="No Data",1,IF('Indicador Imputación Datos'!D23&lt;&gt;"",1,0))</f>
        <v>0</v>
      </c>
      <c r="E22" s="152">
        <f>IF('Indicador Datos'!E23="No Data",1,IF('Indicador Imputación Datos'!E23&lt;&gt;"",1,0))</f>
        <v>0</v>
      </c>
      <c r="F22" s="152">
        <f>IF('Indicador Datos'!F23="No Data",1,IF('Indicador Imputación Datos'!F23&lt;&gt;"",1,0))</f>
        <v>0</v>
      </c>
      <c r="G22" s="152">
        <f>IF('Indicador Datos'!G23="No Data",1,IF('Indicador Imputación Datos'!G23&lt;&gt;"",1,0))</f>
        <v>0</v>
      </c>
      <c r="H22" s="152">
        <f>IF('Indicador Datos'!H23="No Data",1,IF('Indicador Imputación Datos'!H23&lt;&gt;"",1,0))</f>
        <v>0</v>
      </c>
      <c r="I22" s="152">
        <f>IF('Indicador Datos'!I23="No Data",1,IF('Indicador Imputación Datos'!I23&lt;&gt;"",1,0))</f>
        <v>0</v>
      </c>
      <c r="J22" s="152">
        <f>IF('Indicador Datos'!J23="No Data",1,IF('Indicador Imputación Datos'!J23&lt;&gt;"",1,0))</f>
        <v>0</v>
      </c>
      <c r="K22" s="152">
        <f>IF('Indicador Datos'!K23="No Data",1,IF('Indicador Imputación Datos'!K23&lt;&gt;"",1,0))</f>
        <v>0</v>
      </c>
      <c r="L22" s="152">
        <f>IF('Indicador Datos'!L23="No Data",1,IF('Indicador Imputación Datos'!L23&lt;&gt;"",1,0))</f>
        <v>0</v>
      </c>
      <c r="M22" s="152">
        <f>IF('Indicador Datos'!M23="No Data",1,IF('Indicador Imputación Datos'!M23&lt;&gt;"",1,0))</f>
        <v>0</v>
      </c>
      <c r="N22" s="152">
        <f>IF('Indicador Datos'!N23="No Data",1,IF('Indicador Imputación Datos'!N23&lt;&gt;"",1,0))</f>
        <v>0</v>
      </c>
      <c r="O22" s="152">
        <f>IF('Indicador Datos'!O23="No Data",1,IF('Indicador Imputación Datos'!O23&lt;&gt;"",1,0))</f>
        <v>0</v>
      </c>
      <c r="P22" s="152">
        <f>IF('Indicador Datos'!P23="No Data",1,IF('Indicador Imputación Datos'!P23&lt;&gt;"",1,0))</f>
        <v>0</v>
      </c>
      <c r="Q22" s="152">
        <f>IF('Indicador Datos'!Q23="No Data",1,IF('Indicador Imputación Datos'!Q23&lt;&gt;"",1,0))</f>
        <v>0</v>
      </c>
      <c r="R22" s="152">
        <f>IF('Indicador Datos'!R23="No Data",1,IF('Indicador Imputación Datos'!R23&lt;&gt;"",1,0))</f>
        <v>0</v>
      </c>
      <c r="S22" s="152">
        <f>IF('Indicador Datos'!S23="No Data",1,IF('Indicador Imputación Datos'!S23&lt;&gt;"",1,0))</f>
        <v>0</v>
      </c>
      <c r="T22" s="152">
        <f>IF('Indicador Datos'!T23="No Data",1,IF('Indicador Imputación Datos'!T23&lt;&gt;"",1,0))</f>
        <v>0</v>
      </c>
      <c r="U22" s="152">
        <f>IF('Indicador Datos'!U23="No Data",1,IF('Indicador Imputación Datos'!U23&lt;&gt;"",1,0))</f>
        <v>0</v>
      </c>
      <c r="V22" s="152">
        <f>IF('Indicador Datos'!V23="No Data",1,IF('Indicador Imputación Datos'!V23&lt;&gt;"",1,0))</f>
        <v>0</v>
      </c>
      <c r="W22" s="152">
        <f>IF('Indicador Datos'!W23="No Data",1,IF('Indicador Imputación Datos'!W23&lt;&gt;"",1,0))</f>
        <v>0</v>
      </c>
      <c r="X22" s="152">
        <f>IF('Indicador Datos'!X23="No Data",1,IF('Indicador Imputación Datos'!X23&lt;&gt;"",1,0))</f>
        <v>0</v>
      </c>
      <c r="Y22" s="152">
        <f>IF('Indicador Datos'!Y23="No Data",1,IF('Indicador Imputación Datos'!Y23&lt;&gt;"",1,0))</f>
        <v>0</v>
      </c>
      <c r="Z22" s="152">
        <f>IF('Indicador Datos'!Z23="No Data",1,IF('Indicador Imputación Datos'!Z23&lt;&gt;"",1,0))</f>
        <v>0</v>
      </c>
      <c r="AA22" s="152">
        <f>IF('Indicador Datos'!AA23="No Data",1,IF('Indicador Imputación Datos'!AA23&lt;&gt;"",1,0))</f>
        <v>0</v>
      </c>
      <c r="AB22" s="152">
        <f>IF('Indicador Datos'!AB23="No Data",1,IF('Indicador Imputación Datos'!AB23&lt;&gt;"",1,0))</f>
        <v>0</v>
      </c>
      <c r="AC22" s="152">
        <f>IF('Indicador Datos'!AC23="No Data",1,IF('Indicador Imputación Datos'!AC23&lt;&gt;"",1,0))</f>
        <v>0</v>
      </c>
      <c r="AD22" s="152">
        <f>IF('Indicador Datos'!AD23="No Data",1,IF('Indicador Imputación Datos'!AD23&lt;&gt;"",1,0))</f>
        <v>0</v>
      </c>
      <c r="AE22" s="152">
        <f>IF('Indicador Datos'!AE23="No Data",1,IF('Indicador Imputación Datos'!AE23&lt;&gt;"",1,0))</f>
        <v>0</v>
      </c>
      <c r="AF22" s="152">
        <f>IF('Indicador Datos'!AF23="No Data",1,IF('Indicador Imputación Datos'!AF23&lt;&gt;"",1,0))</f>
        <v>0</v>
      </c>
      <c r="AG22" s="250">
        <f>IF('Indicador Datos'!AG23="No Data",1,IF('Indicador Imputación Datos'!AG23&lt;&gt;"",1,0))</f>
        <v>0</v>
      </c>
      <c r="AH22" s="152">
        <f>IF('Indicador Datos'!AH23="No Data",1,IF('Indicador Imputación Datos'!AH23&lt;&gt;"",1,0))</f>
        <v>0</v>
      </c>
      <c r="AI22" s="152">
        <f>IF('Indicador Datos'!AI23="No Data",1,IF('Indicador Imputación Datos'!AI23&lt;&gt;"",1,0))</f>
        <v>0</v>
      </c>
      <c r="AJ22" s="152">
        <f>IF('Indicador Datos'!AJ23="No Data",1,IF('Indicador Imputación Datos'!AJ23&lt;&gt;"",1,0))</f>
        <v>0</v>
      </c>
      <c r="AK22" s="152">
        <f>IF('Indicador Datos'!AK23="No Data",1,IF('Indicador Imputación Datos'!AK23&lt;&gt;"",1,0))</f>
        <v>0</v>
      </c>
      <c r="AL22" s="152">
        <f>IF('Indicador Datos'!AL23="No Data",1,IF('Indicador Imputación Datos'!AL23&lt;&gt;"",1,0))</f>
        <v>0</v>
      </c>
      <c r="AM22" s="152">
        <f>IF('Indicador Datos'!AM23="No Data",1,IF('Indicador Imputación Datos'!AM23&lt;&gt;"",1,0))</f>
        <v>0</v>
      </c>
      <c r="AN22" s="152">
        <f>IF('Indicador Datos'!AN23="No Data",1,IF('Indicador Imputación Datos'!AN23&lt;&gt;"",1,0))</f>
        <v>0</v>
      </c>
      <c r="AO22" s="152">
        <f>IF('Indicador Datos'!AO23="No Data",1,IF('Indicador Imputación Datos'!AO23&lt;&gt;"",1,0))</f>
        <v>0</v>
      </c>
      <c r="AP22" s="152">
        <f>IF('Indicador Datos'!AP23="No Data",1,IF('Indicador Imputación Datos'!AP23&lt;&gt;"",1,0))</f>
        <v>0</v>
      </c>
      <c r="AQ22" s="152">
        <f>IF('Indicador Datos'!AQ23="No Data",1,IF('Indicador Imputación Datos'!AQ23&lt;&gt;"",1,0))</f>
        <v>0</v>
      </c>
      <c r="AR22" s="152">
        <f>IF('Indicador Datos'!AR23="No Data",1,IF('Indicador Imputación Datos'!AR23&lt;&gt;"",1,0))</f>
        <v>0</v>
      </c>
      <c r="AS22" s="152">
        <f>IF('Indicador Datos'!AS23="No Data",1,IF('Indicador Imputación Datos'!AS23&lt;&gt;"",1,0))</f>
        <v>0</v>
      </c>
      <c r="AT22" s="152">
        <f>IF('Indicador Datos'!AT23="No Data",1,IF('Indicador Imputación Datos'!AT23&lt;&gt;"",1,0))</f>
        <v>0</v>
      </c>
      <c r="AU22" s="152">
        <f>IF('Indicador Datos'!AU23="No Data",1,IF('Indicador Imputación Datos'!AU23&lt;&gt;"",1,0))</f>
        <v>0</v>
      </c>
      <c r="AV22" s="152">
        <f>IF('Indicador Datos'!AV23="No Data",1,IF('Indicador Imputación Datos'!AV23&lt;&gt;"",1,0))</f>
        <v>0</v>
      </c>
      <c r="AW22" s="152">
        <f>IF('Indicador Datos'!AW23="No Data",1,IF('Indicador Imputación Datos'!AW23&lt;&gt;"",1,0))</f>
        <v>0</v>
      </c>
      <c r="AX22" s="152">
        <f>IF('Indicador Datos'!AX23="No Data",1,IF('Indicador Imputación Datos'!AX23&lt;&gt;"",1,0))</f>
        <v>0</v>
      </c>
      <c r="AY22" s="152">
        <f>IF('Indicador Datos'!AY23="No Data",1,IF('Indicador Imputación Datos'!AY23&lt;&gt;"",1,0))</f>
        <v>0</v>
      </c>
      <c r="AZ22" s="152">
        <f>IF('Indicador Datos'!AZ23="No Data",1,IF('Indicador Imputación Datos'!AZ23&lt;&gt;"",1,0))</f>
        <v>0</v>
      </c>
      <c r="BA22" s="152">
        <f>IF('Indicador Datos'!BA23="No Data",1,IF('Indicador Imputación Datos'!BA23&lt;&gt;"",1,0))</f>
        <v>0</v>
      </c>
      <c r="BB22" s="152">
        <f>IF('Indicador Datos'!BB23="No Data",1,IF('Indicador Imputación Datos'!BB23&lt;&gt;"",1,0))</f>
        <v>0</v>
      </c>
      <c r="BC22" s="152">
        <f>IF('Indicador Datos'!BC23="No Data",1,IF('Indicador Imputación Datos'!BC23&lt;&gt;"",1,0))</f>
        <v>0</v>
      </c>
      <c r="BD22" s="152">
        <f>IF('Indicador Datos'!BD23="No Data",1,IF('Indicador Imputación Datos'!BD23&lt;&gt;"",1,0))</f>
        <v>0</v>
      </c>
      <c r="BE22" s="152">
        <f>IF('Indicador Datos'!BE23="No Data",1,IF('Indicador Imputación Datos'!BE23&lt;&gt;"",1,0))</f>
        <v>0</v>
      </c>
      <c r="BF22" s="152">
        <f>IF('Indicador Datos'!BF23="No Data",1,IF('Indicador Imputación Datos'!BF23&lt;&gt;"",1,0))</f>
        <v>0</v>
      </c>
      <c r="BG22" s="152">
        <f>IF('Indicador Datos'!BG23="No Data",1,IF('Indicador Imputación Datos'!BG23&lt;&gt;"",1,0))</f>
        <v>0</v>
      </c>
      <c r="BH22" s="152">
        <f>IF('Indicador Datos'!BH23="No Data",1,IF('Indicador Imputación Datos'!BH23&lt;&gt;"",1,0))</f>
        <v>0</v>
      </c>
      <c r="BI22" s="152">
        <f>IF('Indicador Datos'!BI23="No Data",1,IF('Indicador Imputación Datos'!BI23&lt;&gt;"",1,0))</f>
        <v>0</v>
      </c>
      <c r="BJ22" s="152">
        <f>IF('Indicador Datos'!BJ23="No Data",1,IF('Indicador Imputación Datos'!BJ23&lt;&gt;"",1,0))</f>
        <v>0</v>
      </c>
      <c r="BK22" s="152">
        <f>IF('Indicador Datos'!BK23="No Data",1,IF('Indicador Imputación Datos'!BK23&lt;&gt;"",1,0))</f>
        <v>0</v>
      </c>
      <c r="BL22" s="152">
        <f>IF('Indicador Datos'!BL23="No Data",1,IF('Indicador Imputación Datos'!BL23&lt;&gt;"",1,0))</f>
        <v>0</v>
      </c>
      <c r="BM22" s="152">
        <f>IF('Indicador Datos'!BM23="No Data",1,IF('Indicador Imputación Datos'!BM23&lt;&gt;"",1,0))</f>
        <v>0</v>
      </c>
      <c r="BN22" s="152">
        <f>IF('Indicador Datos'!BN23="No Data",1,IF('Indicador Imputación Datos'!BN23&lt;&gt;"",1,0))</f>
        <v>0</v>
      </c>
      <c r="BO22" s="152">
        <f>IF('Indicador Datos'!BO23="No Data",1,IF('Indicador Imputación Datos'!BO23&lt;&gt;"",1,0))</f>
        <v>0</v>
      </c>
      <c r="BP22" s="152">
        <f>IF('Indicador Datos'!BP23="No Data",1,IF('Indicador Imputación Datos'!BP23&lt;&gt;"",1,0))</f>
        <v>0</v>
      </c>
      <c r="BQ22" s="152">
        <f>IF('Indicador Datos'!BQ23="No Data",1,IF('Indicador Imputación Datos'!BQ23&lt;&gt;"",1,0))</f>
        <v>0</v>
      </c>
      <c r="BR22" s="152">
        <f>IF('Indicador Datos'!BR23="No Data",1,IF('Indicador Imputación Datos'!BR23&lt;&gt;"",1,0))</f>
        <v>0</v>
      </c>
      <c r="BS22" s="152">
        <f>IF('Indicador Datos'!BS23="No Data",1,IF('Indicador Imputación Datos'!BS23&lt;&gt;"",1,0))</f>
        <v>0</v>
      </c>
      <c r="BT22" s="152">
        <f>IF('Indicador Datos'!BT23="No Data",1,IF('Indicador Imputación Datos'!BT23&lt;&gt;"",1,0))</f>
        <v>0</v>
      </c>
      <c r="BU22" s="152">
        <f>IF('Indicador Datos'!BU23="No Data",1,IF('Indicador Imputación Datos'!BU23&lt;&gt;"",1,0))</f>
        <v>0</v>
      </c>
      <c r="BV22" s="152">
        <f>IF('Indicador Datos'!BV23="No Data",1,IF('Indicador Imputación Datos'!BV23&lt;&gt;"",1,0))</f>
        <v>0</v>
      </c>
      <c r="BW22" s="152">
        <f>IF('Indicador Datos'!BW23="No Data",1,IF('Indicador Imputación Datos'!BW23&lt;&gt;"",1,0))</f>
        <v>0</v>
      </c>
      <c r="BX22" s="152">
        <f>IF('Indicador Datos'!BX23="No Data",1,IF('Indicador Imputación Datos'!BX23&lt;&gt;"",1,0))</f>
        <v>0</v>
      </c>
      <c r="BY22" s="152">
        <f>IF('Indicador Datos'!BY23="No Data",1,IF('Indicador Imputación Datos'!BY23&lt;&gt;"",1,0))</f>
        <v>0</v>
      </c>
      <c r="BZ22" s="152">
        <f>IF('Indicador Datos'!BZ23="No Data",1,IF('Indicador Imputación Datos'!BZ23&lt;&gt;"",1,0))</f>
        <v>0</v>
      </c>
      <c r="CA22" s="152">
        <f>IF('Indicador Datos'!CA23="No Data",1,IF('Indicador Imputación Datos'!CA23&lt;&gt;"",1,0))</f>
        <v>0</v>
      </c>
      <c r="CB22" s="152">
        <f>IF('Indicador Datos'!CB23="No Data",1,IF('Indicador Imputación Datos'!CB23&lt;&gt;"",1,0))</f>
        <v>0</v>
      </c>
      <c r="CC22" s="152">
        <f>IF('Indicador Datos'!CC23="No Data",1,IF('Indicador Imputación Datos'!CC23&lt;&gt;"",1,0))</f>
        <v>0</v>
      </c>
      <c r="CD22" s="152">
        <f>IF('Indicador Datos'!CD23="No Data",1,IF('Indicador Imputación Datos'!CD23&lt;&gt;"",1,0))</f>
        <v>0</v>
      </c>
      <c r="CE22" s="152">
        <f>IF('Indicador Datos'!CE23="No Data",1,IF('Indicador Imputación Datos'!CE23&lt;&gt;"",1,0))</f>
        <v>0</v>
      </c>
      <c r="CF22" s="152">
        <f>IF('Indicador Datos'!CF23="No Data",1,IF('Indicador Imputación Datos'!CF23&lt;&gt;"",1,0))</f>
        <v>0</v>
      </c>
      <c r="CG22" s="152">
        <f>IF('Indicador Datos'!CG23="No Data",1,IF('Indicador Imputación Datos'!CG23&lt;&gt;"",1,0))</f>
        <v>0</v>
      </c>
      <c r="CH22" s="163">
        <f t="shared" si="0"/>
        <v>0</v>
      </c>
      <c r="CI22" s="164">
        <f t="shared" si="1"/>
        <v>0</v>
      </c>
    </row>
    <row r="23" spans="1:87" x14ac:dyDescent="0.25">
      <c r="A23" s="3" t="str">
        <f>VLOOKUP(C23,Regiones!B$3:H$35,7,FALSE)</f>
        <v>Central America</v>
      </c>
      <c r="B23" s="99" t="s">
        <v>44</v>
      </c>
      <c r="C23" s="86" t="s">
        <v>43</v>
      </c>
      <c r="D23" s="152">
        <f>IF('Indicador Datos'!D24="No Data",1,IF('Indicador Imputación Datos'!D24&lt;&gt;"",1,0))</f>
        <v>0</v>
      </c>
      <c r="E23" s="152">
        <f>IF('Indicador Datos'!E24="No Data",1,IF('Indicador Imputación Datos'!E24&lt;&gt;"",1,0))</f>
        <v>0</v>
      </c>
      <c r="F23" s="152">
        <f>IF('Indicador Datos'!F24="No Data",1,IF('Indicador Imputación Datos'!F24&lt;&gt;"",1,0))</f>
        <v>0</v>
      </c>
      <c r="G23" s="152">
        <f>IF('Indicador Datos'!G24="No Data",1,IF('Indicador Imputación Datos'!G24&lt;&gt;"",1,0))</f>
        <v>0</v>
      </c>
      <c r="H23" s="152">
        <f>IF('Indicador Datos'!H24="No Data",1,IF('Indicador Imputación Datos'!H24&lt;&gt;"",1,0))</f>
        <v>0</v>
      </c>
      <c r="I23" s="152">
        <f>IF('Indicador Datos'!I24="No Data",1,IF('Indicador Imputación Datos'!I24&lt;&gt;"",1,0))</f>
        <v>0</v>
      </c>
      <c r="J23" s="152">
        <f>IF('Indicador Datos'!J24="No Data",1,IF('Indicador Imputación Datos'!J24&lt;&gt;"",1,0))</f>
        <v>0</v>
      </c>
      <c r="K23" s="152">
        <f>IF('Indicador Datos'!K24="No Data",1,IF('Indicador Imputación Datos'!K24&lt;&gt;"",1,0))</f>
        <v>0</v>
      </c>
      <c r="L23" s="152">
        <f>IF('Indicador Datos'!L24="No Data",1,IF('Indicador Imputación Datos'!L24&lt;&gt;"",1,0))</f>
        <v>0</v>
      </c>
      <c r="M23" s="152">
        <f>IF('Indicador Datos'!M24="No Data",1,IF('Indicador Imputación Datos'!M24&lt;&gt;"",1,0))</f>
        <v>0</v>
      </c>
      <c r="N23" s="152">
        <f>IF('Indicador Datos'!N24="No Data",1,IF('Indicador Imputación Datos'!N24&lt;&gt;"",1,0))</f>
        <v>0</v>
      </c>
      <c r="O23" s="152">
        <f>IF('Indicador Datos'!O24="No Data",1,IF('Indicador Imputación Datos'!O24&lt;&gt;"",1,0))</f>
        <v>0</v>
      </c>
      <c r="P23" s="152">
        <f>IF('Indicador Datos'!P24="No Data",1,IF('Indicador Imputación Datos'!P24&lt;&gt;"",1,0))</f>
        <v>0</v>
      </c>
      <c r="Q23" s="152">
        <f>IF('Indicador Datos'!Q24="No Data",1,IF('Indicador Imputación Datos'!Q24&lt;&gt;"",1,0))</f>
        <v>0</v>
      </c>
      <c r="R23" s="152">
        <f>IF('Indicador Datos'!R24="No Data",1,IF('Indicador Imputación Datos'!R24&lt;&gt;"",1,0))</f>
        <v>0</v>
      </c>
      <c r="S23" s="152">
        <f>IF('Indicador Datos'!S24="No Data",1,IF('Indicador Imputación Datos'!S24&lt;&gt;"",1,0))</f>
        <v>0</v>
      </c>
      <c r="T23" s="152">
        <f>IF('Indicador Datos'!T24="No Data",1,IF('Indicador Imputación Datos'!T24&lt;&gt;"",1,0))</f>
        <v>0</v>
      </c>
      <c r="U23" s="152">
        <f>IF('Indicador Datos'!U24="No Data",1,IF('Indicador Imputación Datos'!U24&lt;&gt;"",1,0))</f>
        <v>0</v>
      </c>
      <c r="V23" s="152">
        <f>IF('Indicador Datos'!V24="No Data",1,IF('Indicador Imputación Datos'!V24&lt;&gt;"",1,0))</f>
        <v>0</v>
      </c>
      <c r="W23" s="152">
        <f>IF('Indicador Datos'!W24="No Data",1,IF('Indicador Imputación Datos'!W24&lt;&gt;"",1,0))</f>
        <v>0</v>
      </c>
      <c r="X23" s="152">
        <f>IF('Indicador Datos'!X24="No Data",1,IF('Indicador Imputación Datos'!X24&lt;&gt;"",1,0))</f>
        <v>0</v>
      </c>
      <c r="Y23" s="152">
        <f>IF('Indicador Datos'!Y24="No Data",1,IF('Indicador Imputación Datos'!Y24&lt;&gt;"",1,0))</f>
        <v>0</v>
      </c>
      <c r="Z23" s="152">
        <f>IF('Indicador Datos'!Z24="No Data",1,IF('Indicador Imputación Datos'!Z24&lt;&gt;"",1,0))</f>
        <v>0</v>
      </c>
      <c r="AA23" s="152">
        <f>IF('Indicador Datos'!AA24="No Data",1,IF('Indicador Imputación Datos'!AA24&lt;&gt;"",1,0))</f>
        <v>0</v>
      </c>
      <c r="AB23" s="152">
        <f>IF('Indicador Datos'!AB24="No Data",1,IF('Indicador Imputación Datos'!AB24&lt;&gt;"",1,0))</f>
        <v>0</v>
      </c>
      <c r="AC23" s="152">
        <f>IF('Indicador Datos'!AC24="No Data",1,IF('Indicador Imputación Datos'!AC24&lt;&gt;"",1,0))</f>
        <v>0</v>
      </c>
      <c r="AD23" s="152">
        <f>IF('Indicador Datos'!AD24="No Data",1,IF('Indicador Imputación Datos'!AD24&lt;&gt;"",1,0))</f>
        <v>1</v>
      </c>
      <c r="AE23" s="152">
        <f>IF('Indicador Datos'!AE24="No Data",1,IF('Indicador Imputación Datos'!AE24&lt;&gt;"",1,0))</f>
        <v>0</v>
      </c>
      <c r="AF23" s="152">
        <f>IF('Indicador Datos'!AF24="No Data",1,IF('Indicador Imputación Datos'!AF24&lt;&gt;"",1,0))</f>
        <v>0</v>
      </c>
      <c r="AG23" s="250">
        <f>IF('Indicador Datos'!AG24="No Data",1,IF('Indicador Imputación Datos'!AG24&lt;&gt;"",1,0))</f>
        <v>0</v>
      </c>
      <c r="AH23" s="152">
        <f>IF('Indicador Datos'!AH24="No Data",1,IF('Indicador Imputación Datos'!AH24&lt;&gt;"",1,0))</f>
        <v>0</v>
      </c>
      <c r="AI23" s="152">
        <f>IF('Indicador Datos'!AI24="No Data",1,IF('Indicador Imputación Datos'!AI24&lt;&gt;"",1,0))</f>
        <v>0</v>
      </c>
      <c r="AJ23" s="152">
        <f>IF('Indicador Datos'!AJ24="No Data",1,IF('Indicador Imputación Datos'!AJ24&lt;&gt;"",1,0))</f>
        <v>0</v>
      </c>
      <c r="AK23" s="152">
        <f>IF('Indicador Datos'!AK24="No Data",1,IF('Indicador Imputación Datos'!AK24&lt;&gt;"",1,0))</f>
        <v>0</v>
      </c>
      <c r="AL23" s="152">
        <f>IF('Indicador Datos'!AL24="No Data",1,IF('Indicador Imputación Datos'!AL24&lt;&gt;"",1,0))</f>
        <v>0</v>
      </c>
      <c r="AM23" s="152">
        <f>IF('Indicador Datos'!AM24="No Data",1,IF('Indicador Imputación Datos'!AM24&lt;&gt;"",1,0))</f>
        <v>0</v>
      </c>
      <c r="AN23" s="152">
        <f>IF('Indicador Datos'!AN24="No Data",1,IF('Indicador Imputación Datos'!AN24&lt;&gt;"",1,0))</f>
        <v>0</v>
      </c>
      <c r="AO23" s="152">
        <f>IF('Indicador Datos'!AO24="No Data",1,IF('Indicador Imputación Datos'!AO24&lt;&gt;"",1,0))</f>
        <v>0</v>
      </c>
      <c r="AP23" s="152">
        <f>IF('Indicador Datos'!AP24="No Data",1,IF('Indicador Imputación Datos'!AP24&lt;&gt;"",1,0))</f>
        <v>0</v>
      </c>
      <c r="AQ23" s="152">
        <f>IF('Indicador Datos'!AQ24="No Data",1,IF('Indicador Imputación Datos'!AQ24&lt;&gt;"",1,0))</f>
        <v>0</v>
      </c>
      <c r="AR23" s="152">
        <f>IF('Indicador Datos'!AR24="No Data",1,IF('Indicador Imputación Datos'!AR24&lt;&gt;"",1,0))</f>
        <v>0</v>
      </c>
      <c r="AS23" s="152">
        <f>IF('Indicador Datos'!AS24="No Data",1,IF('Indicador Imputación Datos'!AS24&lt;&gt;"",1,0))</f>
        <v>0</v>
      </c>
      <c r="AT23" s="152">
        <f>IF('Indicador Datos'!AT24="No Data",1,IF('Indicador Imputación Datos'!AT24&lt;&gt;"",1,0))</f>
        <v>0</v>
      </c>
      <c r="AU23" s="152">
        <f>IF('Indicador Datos'!AU24="No Data",1,IF('Indicador Imputación Datos'!AU24&lt;&gt;"",1,0))</f>
        <v>1</v>
      </c>
      <c r="AV23" s="152">
        <f>IF('Indicador Datos'!AV24="No Data",1,IF('Indicador Imputación Datos'!AV24&lt;&gt;"",1,0))</f>
        <v>0</v>
      </c>
      <c r="AW23" s="152">
        <f>IF('Indicador Datos'!AW24="No Data",1,IF('Indicador Imputación Datos'!AW24&lt;&gt;"",1,0))</f>
        <v>0</v>
      </c>
      <c r="AX23" s="152">
        <f>IF('Indicador Datos'!AX24="No Data",1,IF('Indicador Imputación Datos'!AX24&lt;&gt;"",1,0))</f>
        <v>0</v>
      </c>
      <c r="AY23" s="152">
        <f>IF('Indicador Datos'!AY24="No Data",1,IF('Indicador Imputación Datos'!AY24&lt;&gt;"",1,0))</f>
        <v>0</v>
      </c>
      <c r="AZ23" s="152">
        <f>IF('Indicador Datos'!AZ24="No Data",1,IF('Indicador Imputación Datos'!AZ24&lt;&gt;"",1,0))</f>
        <v>0</v>
      </c>
      <c r="BA23" s="152">
        <f>IF('Indicador Datos'!BA24="No Data",1,IF('Indicador Imputación Datos'!BA24&lt;&gt;"",1,0))</f>
        <v>0</v>
      </c>
      <c r="BB23" s="152">
        <f>IF('Indicador Datos'!BB24="No Data",1,IF('Indicador Imputación Datos'!BB24&lt;&gt;"",1,0))</f>
        <v>0</v>
      </c>
      <c r="BC23" s="152">
        <f>IF('Indicador Datos'!BC24="No Data",1,IF('Indicador Imputación Datos'!BC24&lt;&gt;"",1,0))</f>
        <v>0</v>
      </c>
      <c r="BD23" s="152">
        <f>IF('Indicador Datos'!BD24="No Data",1,IF('Indicador Imputación Datos'!BD24&lt;&gt;"",1,0))</f>
        <v>0</v>
      </c>
      <c r="BE23" s="152">
        <f>IF('Indicador Datos'!BE24="No Data",1,IF('Indicador Imputación Datos'!BE24&lt;&gt;"",1,0))</f>
        <v>0</v>
      </c>
      <c r="BF23" s="152">
        <f>IF('Indicador Datos'!BF24="No Data",1,IF('Indicador Imputación Datos'!BF24&lt;&gt;"",1,0))</f>
        <v>0</v>
      </c>
      <c r="BG23" s="152">
        <f>IF('Indicador Datos'!BG24="No Data",1,IF('Indicador Imputación Datos'!BG24&lt;&gt;"",1,0))</f>
        <v>0</v>
      </c>
      <c r="BH23" s="152">
        <f>IF('Indicador Datos'!BH24="No Data",1,IF('Indicador Imputación Datos'!BH24&lt;&gt;"",1,0))</f>
        <v>0</v>
      </c>
      <c r="BI23" s="152">
        <f>IF('Indicador Datos'!BI24="No Data",1,IF('Indicador Imputación Datos'!BI24&lt;&gt;"",1,0))</f>
        <v>0</v>
      </c>
      <c r="BJ23" s="152">
        <f>IF('Indicador Datos'!BJ24="No Data",1,IF('Indicador Imputación Datos'!BJ24&lt;&gt;"",1,0))</f>
        <v>0</v>
      </c>
      <c r="BK23" s="152">
        <f>IF('Indicador Datos'!BK24="No Data",1,IF('Indicador Imputación Datos'!BK24&lt;&gt;"",1,0))</f>
        <v>0</v>
      </c>
      <c r="BL23" s="152">
        <f>IF('Indicador Datos'!BL24="No Data",1,IF('Indicador Imputación Datos'!BL24&lt;&gt;"",1,0))</f>
        <v>0</v>
      </c>
      <c r="BM23" s="152">
        <f>IF('Indicador Datos'!BM24="No Data",1,IF('Indicador Imputación Datos'!BM24&lt;&gt;"",1,0))</f>
        <v>0</v>
      </c>
      <c r="BN23" s="152">
        <f>IF('Indicador Datos'!BN24="No Data",1,IF('Indicador Imputación Datos'!BN24&lt;&gt;"",1,0))</f>
        <v>0</v>
      </c>
      <c r="BO23" s="152">
        <f>IF('Indicador Datos'!BO24="No Data",1,IF('Indicador Imputación Datos'!BO24&lt;&gt;"",1,0))</f>
        <v>0</v>
      </c>
      <c r="BP23" s="152">
        <f>IF('Indicador Datos'!BP24="No Data",1,IF('Indicador Imputación Datos'!BP24&lt;&gt;"",1,0))</f>
        <v>0</v>
      </c>
      <c r="BQ23" s="152">
        <f>IF('Indicador Datos'!BQ24="No Data",1,IF('Indicador Imputación Datos'!BQ24&lt;&gt;"",1,0))</f>
        <v>0</v>
      </c>
      <c r="BR23" s="152">
        <f>IF('Indicador Datos'!BR24="No Data",1,IF('Indicador Imputación Datos'!BR24&lt;&gt;"",1,0))</f>
        <v>0</v>
      </c>
      <c r="BS23" s="152">
        <f>IF('Indicador Datos'!BS24="No Data",1,IF('Indicador Imputación Datos'!BS24&lt;&gt;"",1,0))</f>
        <v>0</v>
      </c>
      <c r="BT23" s="152">
        <f>IF('Indicador Datos'!BT24="No Data",1,IF('Indicador Imputación Datos'!BT24&lt;&gt;"",1,0))</f>
        <v>0</v>
      </c>
      <c r="BU23" s="152">
        <f>IF('Indicador Datos'!BU24="No Data",1,IF('Indicador Imputación Datos'!BU24&lt;&gt;"",1,0))</f>
        <v>0</v>
      </c>
      <c r="BV23" s="152">
        <f>IF('Indicador Datos'!BV24="No Data",1,IF('Indicador Imputación Datos'!BV24&lt;&gt;"",1,0))</f>
        <v>0</v>
      </c>
      <c r="BW23" s="152">
        <f>IF('Indicador Datos'!BW24="No Data",1,IF('Indicador Imputación Datos'!BW24&lt;&gt;"",1,0))</f>
        <v>0</v>
      </c>
      <c r="BX23" s="152">
        <f>IF('Indicador Datos'!BX24="No Data",1,IF('Indicador Imputación Datos'!BX24&lt;&gt;"",1,0))</f>
        <v>0</v>
      </c>
      <c r="BY23" s="152">
        <f>IF('Indicador Datos'!BY24="No Data",1,IF('Indicador Imputación Datos'!BY24&lt;&gt;"",1,0))</f>
        <v>1</v>
      </c>
      <c r="BZ23" s="152">
        <f>IF('Indicador Datos'!BZ24="No Data",1,IF('Indicador Imputación Datos'!BZ24&lt;&gt;"",1,0))</f>
        <v>1</v>
      </c>
      <c r="CA23" s="152">
        <f>IF('Indicador Datos'!CA24="No Data",1,IF('Indicador Imputación Datos'!CA24&lt;&gt;"",1,0))</f>
        <v>1</v>
      </c>
      <c r="CB23" s="152">
        <f>IF('Indicador Datos'!CB24="No Data",1,IF('Indicador Imputación Datos'!CB24&lt;&gt;"",1,0))</f>
        <v>0</v>
      </c>
      <c r="CC23" s="152">
        <f>IF('Indicador Datos'!CC24="No Data",1,IF('Indicador Imputación Datos'!CC24&lt;&gt;"",1,0))</f>
        <v>0</v>
      </c>
      <c r="CD23" s="152">
        <f>IF('Indicador Datos'!CD24="No Data",1,IF('Indicador Imputación Datos'!CD24&lt;&gt;"",1,0))</f>
        <v>0</v>
      </c>
      <c r="CE23" s="152">
        <f>IF('Indicador Datos'!CE24="No Data",1,IF('Indicador Imputación Datos'!CE24&lt;&gt;"",1,0))</f>
        <v>0</v>
      </c>
      <c r="CF23" s="152">
        <f>IF('Indicador Datos'!CF24="No Data",1,IF('Indicador Imputación Datos'!CF24&lt;&gt;"",1,0))</f>
        <v>0</v>
      </c>
      <c r="CG23" s="152">
        <f>IF('Indicador Datos'!CG24="No Data",1,IF('Indicador Imputación Datos'!CG24&lt;&gt;"",1,0))</f>
        <v>0</v>
      </c>
      <c r="CH23" s="163">
        <f t="shared" si="0"/>
        <v>5</v>
      </c>
      <c r="CI23" s="164">
        <f t="shared" si="1"/>
        <v>6.097560975609756E-2</v>
      </c>
    </row>
    <row r="24" spans="1:87" x14ac:dyDescent="0.25">
      <c r="A24" s="3" t="str">
        <f>VLOOKUP(C24,Regiones!B$3:H$35,7,FALSE)</f>
        <v>Central America</v>
      </c>
      <c r="B24" s="99" t="s">
        <v>46</v>
      </c>
      <c r="C24" s="86" t="s">
        <v>45</v>
      </c>
      <c r="D24" s="152">
        <f>IF('Indicador Datos'!D25="No Data",1,IF('Indicador Imputación Datos'!D25&lt;&gt;"",1,0))</f>
        <v>0</v>
      </c>
      <c r="E24" s="152">
        <f>IF('Indicador Datos'!E25="No Data",1,IF('Indicador Imputación Datos'!E25&lt;&gt;"",1,0))</f>
        <v>0</v>
      </c>
      <c r="F24" s="152">
        <f>IF('Indicador Datos'!F25="No Data",1,IF('Indicador Imputación Datos'!F25&lt;&gt;"",1,0))</f>
        <v>0</v>
      </c>
      <c r="G24" s="152">
        <f>IF('Indicador Datos'!G25="No Data",1,IF('Indicador Imputación Datos'!G25&lt;&gt;"",1,0))</f>
        <v>0</v>
      </c>
      <c r="H24" s="152">
        <f>IF('Indicador Datos'!H25="No Data",1,IF('Indicador Imputación Datos'!H25&lt;&gt;"",1,0))</f>
        <v>0</v>
      </c>
      <c r="I24" s="152">
        <f>IF('Indicador Datos'!I25="No Data",1,IF('Indicador Imputación Datos'!I25&lt;&gt;"",1,0))</f>
        <v>0</v>
      </c>
      <c r="J24" s="152">
        <f>IF('Indicador Datos'!J25="No Data",1,IF('Indicador Imputación Datos'!J25&lt;&gt;"",1,0))</f>
        <v>0</v>
      </c>
      <c r="K24" s="152">
        <f>IF('Indicador Datos'!K25="No Data",1,IF('Indicador Imputación Datos'!K25&lt;&gt;"",1,0))</f>
        <v>0</v>
      </c>
      <c r="L24" s="152">
        <f>IF('Indicador Datos'!L25="No Data",1,IF('Indicador Imputación Datos'!L25&lt;&gt;"",1,0))</f>
        <v>0</v>
      </c>
      <c r="M24" s="152">
        <f>IF('Indicador Datos'!M25="No Data",1,IF('Indicador Imputación Datos'!M25&lt;&gt;"",1,0))</f>
        <v>0</v>
      </c>
      <c r="N24" s="152">
        <f>IF('Indicador Datos'!N25="No Data",1,IF('Indicador Imputación Datos'!N25&lt;&gt;"",1,0))</f>
        <v>0</v>
      </c>
      <c r="O24" s="152">
        <f>IF('Indicador Datos'!O25="No Data",1,IF('Indicador Imputación Datos'!O25&lt;&gt;"",1,0))</f>
        <v>0</v>
      </c>
      <c r="P24" s="152">
        <f>IF('Indicador Datos'!P25="No Data",1,IF('Indicador Imputación Datos'!P25&lt;&gt;"",1,0))</f>
        <v>0</v>
      </c>
      <c r="Q24" s="152">
        <f>IF('Indicador Datos'!Q25="No Data",1,IF('Indicador Imputación Datos'!Q25&lt;&gt;"",1,0))</f>
        <v>0</v>
      </c>
      <c r="R24" s="152">
        <f>IF('Indicador Datos'!R25="No Data",1,IF('Indicador Imputación Datos'!R25&lt;&gt;"",1,0))</f>
        <v>0</v>
      </c>
      <c r="S24" s="152">
        <f>IF('Indicador Datos'!S25="No Data",1,IF('Indicador Imputación Datos'!S25&lt;&gt;"",1,0))</f>
        <v>0</v>
      </c>
      <c r="T24" s="152">
        <f>IF('Indicador Datos'!T25="No Data",1,IF('Indicador Imputación Datos'!T25&lt;&gt;"",1,0))</f>
        <v>0</v>
      </c>
      <c r="U24" s="152">
        <f>IF('Indicador Datos'!U25="No Data",1,IF('Indicador Imputación Datos'!U25&lt;&gt;"",1,0))</f>
        <v>0</v>
      </c>
      <c r="V24" s="152">
        <f>IF('Indicador Datos'!V25="No Data",1,IF('Indicador Imputación Datos'!V25&lt;&gt;"",1,0))</f>
        <v>0</v>
      </c>
      <c r="W24" s="152">
        <f>IF('Indicador Datos'!W25="No Data",1,IF('Indicador Imputación Datos'!W25&lt;&gt;"",1,0))</f>
        <v>0</v>
      </c>
      <c r="X24" s="152">
        <f>IF('Indicador Datos'!X25="No Data",1,IF('Indicador Imputación Datos'!X25&lt;&gt;"",1,0))</f>
        <v>0</v>
      </c>
      <c r="Y24" s="152">
        <f>IF('Indicador Datos'!Y25="No Data",1,IF('Indicador Imputación Datos'!Y25&lt;&gt;"",1,0))</f>
        <v>1</v>
      </c>
      <c r="Z24" s="152">
        <f>IF('Indicador Datos'!Z25="No Data",1,IF('Indicador Imputación Datos'!Z25&lt;&gt;"",1,0))</f>
        <v>1</v>
      </c>
      <c r="AA24" s="152">
        <f>IF('Indicador Datos'!AA25="No Data",1,IF('Indicador Imputación Datos'!AA25&lt;&gt;"",1,0))</f>
        <v>0</v>
      </c>
      <c r="AB24" s="152">
        <f>IF('Indicador Datos'!AB25="No Data",1,IF('Indicador Imputación Datos'!AB25&lt;&gt;"",1,0))</f>
        <v>0</v>
      </c>
      <c r="AC24" s="152">
        <f>IF('Indicador Datos'!AC25="No Data",1,IF('Indicador Imputación Datos'!AC25&lt;&gt;"",1,0))</f>
        <v>0</v>
      </c>
      <c r="AD24" s="152">
        <f>IF('Indicador Datos'!AD25="No Data",1,IF('Indicador Imputación Datos'!AD25&lt;&gt;"",1,0))</f>
        <v>0</v>
      </c>
      <c r="AE24" s="152">
        <f>IF('Indicador Datos'!AE25="No Data",1,IF('Indicador Imputación Datos'!AE25&lt;&gt;"",1,0))</f>
        <v>0</v>
      </c>
      <c r="AF24" s="152">
        <f>IF('Indicador Datos'!AF25="No Data",1,IF('Indicador Imputación Datos'!AF25&lt;&gt;"",1,0))</f>
        <v>0</v>
      </c>
      <c r="AG24" s="250">
        <f>IF('Indicador Datos'!AG25="No Data",1,IF('Indicador Imputación Datos'!AG25&lt;&gt;"",1,0))</f>
        <v>0</v>
      </c>
      <c r="AH24" s="152">
        <f>IF('Indicador Datos'!AH25="No Data",1,IF('Indicador Imputación Datos'!AH25&lt;&gt;"",1,0))</f>
        <v>0</v>
      </c>
      <c r="AI24" s="152">
        <f>IF('Indicador Datos'!AI25="No Data",1,IF('Indicador Imputación Datos'!AI25&lt;&gt;"",1,0))</f>
        <v>0</v>
      </c>
      <c r="AJ24" s="152">
        <f>IF('Indicador Datos'!AJ25="No Data",1,IF('Indicador Imputación Datos'!AJ25&lt;&gt;"",1,0))</f>
        <v>0</v>
      </c>
      <c r="AK24" s="152">
        <f>IF('Indicador Datos'!AK25="No Data",1,IF('Indicador Imputación Datos'!AK25&lt;&gt;"",1,0))</f>
        <v>0</v>
      </c>
      <c r="AL24" s="152">
        <f>IF('Indicador Datos'!AL25="No Data",1,IF('Indicador Imputación Datos'!AL25&lt;&gt;"",1,0))</f>
        <v>0</v>
      </c>
      <c r="AM24" s="152">
        <f>IF('Indicador Datos'!AM25="No Data",1,IF('Indicador Imputación Datos'!AM25&lt;&gt;"",1,0))</f>
        <v>0</v>
      </c>
      <c r="AN24" s="152">
        <f>IF('Indicador Datos'!AN25="No Data",1,IF('Indicador Imputación Datos'!AN25&lt;&gt;"",1,0))</f>
        <v>0</v>
      </c>
      <c r="AO24" s="152">
        <f>IF('Indicador Datos'!AO25="No Data",1,IF('Indicador Imputación Datos'!AO25&lt;&gt;"",1,0))</f>
        <v>0</v>
      </c>
      <c r="AP24" s="152">
        <f>IF('Indicador Datos'!AP25="No Data",1,IF('Indicador Imputación Datos'!AP25&lt;&gt;"",1,0))</f>
        <v>0</v>
      </c>
      <c r="AQ24" s="152">
        <f>IF('Indicador Datos'!AQ25="No Data",1,IF('Indicador Imputación Datos'!AQ25&lt;&gt;"",1,0))</f>
        <v>0</v>
      </c>
      <c r="AR24" s="152">
        <f>IF('Indicador Datos'!AR25="No Data",1,IF('Indicador Imputación Datos'!AR25&lt;&gt;"",1,0))</f>
        <v>0</v>
      </c>
      <c r="AS24" s="152">
        <f>IF('Indicador Datos'!AS25="No Data",1,IF('Indicador Imputación Datos'!AS25&lt;&gt;"",1,0))</f>
        <v>0</v>
      </c>
      <c r="AT24" s="152">
        <f>IF('Indicador Datos'!AT25="No Data",1,IF('Indicador Imputación Datos'!AT25&lt;&gt;"",1,0))</f>
        <v>0</v>
      </c>
      <c r="AU24" s="152">
        <f>IF('Indicador Datos'!AU25="No Data",1,IF('Indicador Imputación Datos'!AU25&lt;&gt;"",1,0))</f>
        <v>0</v>
      </c>
      <c r="AV24" s="152">
        <f>IF('Indicador Datos'!AV25="No Data",1,IF('Indicador Imputación Datos'!AV25&lt;&gt;"",1,0))</f>
        <v>0</v>
      </c>
      <c r="AW24" s="152">
        <f>IF('Indicador Datos'!AW25="No Data",1,IF('Indicador Imputación Datos'!AW25&lt;&gt;"",1,0))</f>
        <v>0</v>
      </c>
      <c r="AX24" s="152">
        <f>IF('Indicador Datos'!AX25="No Data",1,IF('Indicador Imputación Datos'!AX25&lt;&gt;"",1,0))</f>
        <v>0</v>
      </c>
      <c r="AY24" s="152">
        <f>IF('Indicador Datos'!AY25="No Data",1,IF('Indicador Imputación Datos'!AY25&lt;&gt;"",1,0))</f>
        <v>0</v>
      </c>
      <c r="AZ24" s="152">
        <f>IF('Indicador Datos'!AZ25="No Data",1,IF('Indicador Imputación Datos'!AZ25&lt;&gt;"",1,0))</f>
        <v>0</v>
      </c>
      <c r="BA24" s="152">
        <f>IF('Indicador Datos'!BA25="No Data",1,IF('Indicador Imputación Datos'!BA25&lt;&gt;"",1,0))</f>
        <v>0</v>
      </c>
      <c r="BB24" s="152">
        <f>IF('Indicador Datos'!BB25="No Data",1,IF('Indicador Imputación Datos'!BB25&lt;&gt;"",1,0))</f>
        <v>0</v>
      </c>
      <c r="BC24" s="152">
        <f>IF('Indicador Datos'!BC25="No Data",1,IF('Indicador Imputación Datos'!BC25&lt;&gt;"",1,0))</f>
        <v>0</v>
      </c>
      <c r="BD24" s="152">
        <f>IF('Indicador Datos'!BD25="No Data",1,IF('Indicador Imputación Datos'!BD25&lt;&gt;"",1,0))</f>
        <v>0</v>
      </c>
      <c r="BE24" s="152">
        <f>IF('Indicador Datos'!BE25="No Data",1,IF('Indicador Imputación Datos'!BE25&lt;&gt;"",1,0))</f>
        <v>0</v>
      </c>
      <c r="BF24" s="152">
        <f>IF('Indicador Datos'!BF25="No Data",1,IF('Indicador Imputación Datos'!BF25&lt;&gt;"",1,0))</f>
        <v>0</v>
      </c>
      <c r="BG24" s="152">
        <f>IF('Indicador Datos'!BG25="No Data",1,IF('Indicador Imputación Datos'!BG25&lt;&gt;"",1,0))</f>
        <v>0</v>
      </c>
      <c r="BH24" s="152">
        <f>IF('Indicador Datos'!BH25="No Data",1,IF('Indicador Imputación Datos'!BH25&lt;&gt;"",1,0))</f>
        <v>0</v>
      </c>
      <c r="BI24" s="152">
        <f>IF('Indicador Datos'!BI25="No Data",1,IF('Indicador Imputación Datos'!BI25&lt;&gt;"",1,0))</f>
        <v>0</v>
      </c>
      <c r="BJ24" s="152">
        <f>IF('Indicador Datos'!BJ25="No Data",1,IF('Indicador Imputación Datos'!BJ25&lt;&gt;"",1,0))</f>
        <v>0</v>
      </c>
      <c r="BK24" s="152">
        <f>IF('Indicador Datos'!BK25="No Data",1,IF('Indicador Imputación Datos'!BK25&lt;&gt;"",1,0))</f>
        <v>0</v>
      </c>
      <c r="BL24" s="152">
        <f>IF('Indicador Datos'!BL25="No Data",1,IF('Indicador Imputación Datos'!BL25&lt;&gt;"",1,0))</f>
        <v>0</v>
      </c>
      <c r="BM24" s="152">
        <f>IF('Indicador Datos'!BM25="No Data",1,IF('Indicador Imputación Datos'!BM25&lt;&gt;"",1,0))</f>
        <v>0</v>
      </c>
      <c r="BN24" s="152">
        <f>IF('Indicador Datos'!BN25="No Data",1,IF('Indicador Imputación Datos'!BN25&lt;&gt;"",1,0))</f>
        <v>0</v>
      </c>
      <c r="BO24" s="152">
        <f>IF('Indicador Datos'!BO25="No Data",1,IF('Indicador Imputación Datos'!BO25&lt;&gt;"",1,0))</f>
        <v>0</v>
      </c>
      <c r="BP24" s="152">
        <f>IF('Indicador Datos'!BP25="No Data",1,IF('Indicador Imputación Datos'!BP25&lt;&gt;"",1,0))</f>
        <v>0</v>
      </c>
      <c r="BQ24" s="152">
        <f>IF('Indicador Datos'!BQ25="No Data",1,IF('Indicador Imputación Datos'!BQ25&lt;&gt;"",1,0))</f>
        <v>0</v>
      </c>
      <c r="BR24" s="152">
        <f>IF('Indicador Datos'!BR25="No Data",1,IF('Indicador Imputación Datos'!BR25&lt;&gt;"",1,0))</f>
        <v>0</v>
      </c>
      <c r="BS24" s="152">
        <f>IF('Indicador Datos'!BS25="No Data",1,IF('Indicador Imputación Datos'!BS25&lt;&gt;"",1,0))</f>
        <v>0</v>
      </c>
      <c r="BT24" s="152">
        <f>IF('Indicador Datos'!BT25="No Data",1,IF('Indicador Imputación Datos'!BT25&lt;&gt;"",1,0))</f>
        <v>0</v>
      </c>
      <c r="BU24" s="152">
        <f>IF('Indicador Datos'!BU25="No Data",1,IF('Indicador Imputación Datos'!BU25&lt;&gt;"",1,0))</f>
        <v>0</v>
      </c>
      <c r="BV24" s="152">
        <f>IF('Indicador Datos'!BV25="No Data",1,IF('Indicador Imputación Datos'!BV25&lt;&gt;"",1,0))</f>
        <v>0</v>
      </c>
      <c r="BW24" s="152">
        <f>IF('Indicador Datos'!BW25="No Data",1,IF('Indicador Imputación Datos'!BW25&lt;&gt;"",1,0))</f>
        <v>0</v>
      </c>
      <c r="BX24" s="152">
        <f>IF('Indicador Datos'!BX25="No Data",1,IF('Indicador Imputación Datos'!BX25&lt;&gt;"",1,0))</f>
        <v>0</v>
      </c>
      <c r="BY24" s="152">
        <f>IF('Indicador Datos'!BY25="No Data",1,IF('Indicador Imputación Datos'!BY25&lt;&gt;"",1,0))</f>
        <v>0</v>
      </c>
      <c r="BZ24" s="152">
        <f>IF('Indicador Datos'!BZ25="No Data",1,IF('Indicador Imputación Datos'!BZ25&lt;&gt;"",1,0))</f>
        <v>0</v>
      </c>
      <c r="CA24" s="152">
        <f>IF('Indicador Datos'!CA25="No Data",1,IF('Indicador Imputación Datos'!CA25&lt;&gt;"",1,0))</f>
        <v>0</v>
      </c>
      <c r="CB24" s="152">
        <f>IF('Indicador Datos'!CB25="No Data",1,IF('Indicador Imputación Datos'!CB25&lt;&gt;"",1,0))</f>
        <v>0</v>
      </c>
      <c r="CC24" s="152">
        <f>IF('Indicador Datos'!CC25="No Data",1,IF('Indicador Imputación Datos'!CC25&lt;&gt;"",1,0))</f>
        <v>0</v>
      </c>
      <c r="CD24" s="152">
        <f>IF('Indicador Datos'!CD25="No Data",1,IF('Indicador Imputación Datos'!CD25&lt;&gt;"",1,0))</f>
        <v>0</v>
      </c>
      <c r="CE24" s="152">
        <f>IF('Indicador Datos'!CE25="No Data",1,IF('Indicador Imputación Datos'!CE25&lt;&gt;"",1,0))</f>
        <v>0</v>
      </c>
      <c r="CF24" s="152">
        <f>IF('Indicador Datos'!CF25="No Data",1,IF('Indicador Imputación Datos'!CF25&lt;&gt;"",1,0))</f>
        <v>0</v>
      </c>
      <c r="CG24" s="152">
        <f>IF('Indicador Datos'!CG25="No Data",1,IF('Indicador Imputación Datos'!CG25&lt;&gt;"",1,0))</f>
        <v>0</v>
      </c>
      <c r="CH24" s="163">
        <f t="shared" si="0"/>
        <v>2</v>
      </c>
      <c r="CI24" s="164">
        <f t="shared" si="1"/>
        <v>2.4390243902439025E-2</v>
      </c>
    </row>
    <row r="25" spans="1:87" x14ac:dyDescent="0.25">
      <c r="A25" s="3" t="str">
        <f>VLOOKUP(C25,Regiones!B$3:H$35,7,FALSE)</f>
        <v>South America</v>
      </c>
      <c r="B25" s="99" t="s">
        <v>3</v>
      </c>
      <c r="C25" s="86" t="s">
        <v>2</v>
      </c>
      <c r="D25" s="152">
        <f>IF('Indicador Datos'!D26="No Data",1,IF('Indicador Imputación Datos'!D26&lt;&gt;"",1,0))</f>
        <v>0</v>
      </c>
      <c r="E25" s="152">
        <f>IF('Indicador Datos'!E26="No Data",1,IF('Indicador Imputación Datos'!E26&lt;&gt;"",1,0))</f>
        <v>0</v>
      </c>
      <c r="F25" s="152">
        <f>IF('Indicador Datos'!F26="No Data",1,IF('Indicador Imputación Datos'!F26&lt;&gt;"",1,0))</f>
        <v>0</v>
      </c>
      <c r="G25" s="152">
        <f>IF('Indicador Datos'!G26="No Data",1,IF('Indicador Imputación Datos'!G26&lt;&gt;"",1,0))</f>
        <v>0</v>
      </c>
      <c r="H25" s="152">
        <f>IF('Indicador Datos'!H26="No Data",1,IF('Indicador Imputación Datos'!H26&lt;&gt;"",1,0))</f>
        <v>0</v>
      </c>
      <c r="I25" s="152">
        <f>IF('Indicador Datos'!I26="No Data",1,IF('Indicador Imputación Datos'!I26&lt;&gt;"",1,0))</f>
        <v>0</v>
      </c>
      <c r="J25" s="152">
        <f>IF('Indicador Datos'!J26="No Data",1,IF('Indicador Imputación Datos'!J26&lt;&gt;"",1,0))</f>
        <v>0</v>
      </c>
      <c r="K25" s="152">
        <f>IF('Indicador Datos'!K26="No Data",1,IF('Indicador Imputación Datos'!K26&lt;&gt;"",1,0))</f>
        <v>0</v>
      </c>
      <c r="L25" s="152">
        <f>IF('Indicador Datos'!L26="No Data",1,IF('Indicador Imputación Datos'!L26&lt;&gt;"",1,0))</f>
        <v>0</v>
      </c>
      <c r="M25" s="152">
        <f>IF('Indicador Datos'!M26="No Data",1,IF('Indicador Imputación Datos'!M26&lt;&gt;"",1,0))</f>
        <v>0</v>
      </c>
      <c r="N25" s="152">
        <f>IF('Indicador Datos'!N26="No Data",1,IF('Indicador Imputación Datos'!N26&lt;&gt;"",1,0))</f>
        <v>0</v>
      </c>
      <c r="O25" s="152">
        <f>IF('Indicador Datos'!O26="No Data",1,IF('Indicador Imputación Datos'!O26&lt;&gt;"",1,0))</f>
        <v>0</v>
      </c>
      <c r="P25" s="152">
        <f>IF('Indicador Datos'!P26="No Data",1,IF('Indicador Imputación Datos'!P26&lt;&gt;"",1,0))</f>
        <v>0</v>
      </c>
      <c r="Q25" s="152">
        <f>IF('Indicador Datos'!Q26="No Data",1,IF('Indicador Imputación Datos'!Q26&lt;&gt;"",1,0))</f>
        <v>0</v>
      </c>
      <c r="R25" s="152">
        <f>IF('Indicador Datos'!R26="No Data",1,IF('Indicador Imputación Datos'!R26&lt;&gt;"",1,0))</f>
        <v>0</v>
      </c>
      <c r="S25" s="152">
        <f>IF('Indicador Datos'!S26="No Data",1,IF('Indicador Imputación Datos'!S26&lt;&gt;"",1,0))</f>
        <v>0</v>
      </c>
      <c r="T25" s="152">
        <f>IF('Indicador Datos'!T26="No Data",1,IF('Indicador Imputación Datos'!T26&lt;&gt;"",1,0))</f>
        <v>0</v>
      </c>
      <c r="U25" s="152">
        <f>IF('Indicador Datos'!U26="No Data",1,IF('Indicador Imputación Datos'!U26&lt;&gt;"",1,0))</f>
        <v>0</v>
      </c>
      <c r="V25" s="152">
        <f>IF('Indicador Datos'!V26="No Data",1,IF('Indicador Imputación Datos'!V26&lt;&gt;"",1,0))</f>
        <v>0</v>
      </c>
      <c r="W25" s="152">
        <f>IF('Indicador Datos'!W26="No Data",1,IF('Indicador Imputación Datos'!W26&lt;&gt;"",1,0))</f>
        <v>0</v>
      </c>
      <c r="X25" s="152">
        <f>IF('Indicador Datos'!X26="No Data",1,IF('Indicador Imputación Datos'!X26&lt;&gt;"",1,0))</f>
        <v>0</v>
      </c>
      <c r="Y25" s="152">
        <f>IF('Indicador Datos'!Y26="No Data",1,IF('Indicador Imputación Datos'!Y26&lt;&gt;"",1,0))</f>
        <v>0</v>
      </c>
      <c r="Z25" s="152">
        <f>IF('Indicador Datos'!Z26="No Data",1,IF('Indicador Imputación Datos'!Z26&lt;&gt;"",1,0))</f>
        <v>0</v>
      </c>
      <c r="AA25" s="152">
        <f>IF('Indicador Datos'!AA26="No Data",1,IF('Indicador Imputación Datos'!AA26&lt;&gt;"",1,0))</f>
        <v>1</v>
      </c>
      <c r="AB25" s="152">
        <f>IF('Indicador Datos'!AB26="No Data",1,IF('Indicador Imputación Datos'!AB26&lt;&gt;"",1,0))</f>
        <v>0</v>
      </c>
      <c r="AC25" s="152">
        <f>IF('Indicador Datos'!AC26="No Data",1,IF('Indicador Imputación Datos'!AC26&lt;&gt;"",1,0))</f>
        <v>0</v>
      </c>
      <c r="AD25" s="152">
        <f>IF('Indicador Datos'!AD26="No Data",1,IF('Indicador Imputación Datos'!AD26&lt;&gt;"",1,0))</f>
        <v>0</v>
      </c>
      <c r="AE25" s="152">
        <f>IF('Indicador Datos'!AE26="No Data",1,IF('Indicador Imputación Datos'!AE26&lt;&gt;"",1,0))</f>
        <v>0</v>
      </c>
      <c r="AF25" s="152">
        <f>IF('Indicador Datos'!AF26="No Data",1,IF('Indicador Imputación Datos'!AF26&lt;&gt;"",1,0))</f>
        <v>0</v>
      </c>
      <c r="AG25" s="250">
        <f>IF('Indicador Datos'!AG26="No Data",1,IF('Indicador Imputación Datos'!AG26&lt;&gt;"",1,0))</f>
        <v>0</v>
      </c>
      <c r="AH25" s="152">
        <f>IF('Indicador Datos'!AH26="No Data",1,IF('Indicador Imputación Datos'!AH26&lt;&gt;"",1,0))</f>
        <v>0</v>
      </c>
      <c r="AI25" s="152">
        <f>IF('Indicador Datos'!AI26="No Data",1,IF('Indicador Imputación Datos'!AI26&lt;&gt;"",1,0))</f>
        <v>0</v>
      </c>
      <c r="AJ25" s="152">
        <f>IF('Indicador Datos'!AJ26="No Data",1,IF('Indicador Imputación Datos'!AJ26&lt;&gt;"",1,0))</f>
        <v>0</v>
      </c>
      <c r="AK25" s="152">
        <f>IF('Indicador Datos'!AK26="No Data",1,IF('Indicador Imputación Datos'!AK26&lt;&gt;"",1,0))</f>
        <v>0</v>
      </c>
      <c r="AL25" s="152">
        <f>IF('Indicador Datos'!AL26="No Data",1,IF('Indicador Imputación Datos'!AL26&lt;&gt;"",1,0))</f>
        <v>0</v>
      </c>
      <c r="AM25" s="152">
        <f>IF('Indicador Datos'!AM26="No Data",1,IF('Indicador Imputación Datos'!AM26&lt;&gt;"",1,0))</f>
        <v>0</v>
      </c>
      <c r="AN25" s="152">
        <f>IF('Indicador Datos'!AN26="No Data",1,IF('Indicador Imputación Datos'!AN26&lt;&gt;"",1,0))</f>
        <v>0</v>
      </c>
      <c r="AO25" s="152">
        <f>IF('Indicador Datos'!AO26="No Data",1,IF('Indicador Imputación Datos'!AO26&lt;&gt;"",1,0))</f>
        <v>0</v>
      </c>
      <c r="AP25" s="152">
        <f>IF('Indicador Datos'!AP26="No Data",1,IF('Indicador Imputación Datos'!AP26&lt;&gt;"",1,0))</f>
        <v>0</v>
      </c>
      <c r="AQ25" s="152">
        <f>IF('Indicador Datos'!AQ26="No Data",1,IF('Indicador Imputación Datos'!AQ26&lt;&gt;"",1,0))</f>
        <v>0</v>
      </c>
      <c r="AR25" s="152">
        <f>IF('Indicador Datos'!AR26="No Data",1,IF('Indicador Imputación Datos'!AR26&lt;&gt;"",1,0))</f>
        <v>0</v>
      </c>
      <c r="AS25" s="152">
        <f>IF('Indicador Datos'!AS26="No Data",1,IF('Indicador Imputación Datos'!AS26&lt;&gt;"",1,0))</f>
        <v>0</v>
      </c>
      <c r="AT25" s="152">
        <f>IF('Indicador Datos'!AT26="No Data",1,IF('Indicador Imputación Datos'!AT26&lt;&gt;"",1,0))</f>
        <v>0</v>
      </c>
      <c r="AU25" s="152">
        <f>IF('Indicador Datos'!AU26="No Data",1,IF('Indicador Imputación Datos'!AU26&lt;&gt;"",1,0))</f>
        <v>0</v>
      </c>
      <c r="AV25" s="152">
        <f>IF('Indicador Datos'!AV26="No Data",1,IF('Indicador Imputación Datos'!AV26&lt;&gt;"",1,0))</f>
        <v>0</v>
      </c>
      <c r="AW25" s="152">
        <f>IF('Indicador Datos'!AW26="No Data",1,IF('Indicador Imputación Datos'!AW26&lt;&gt;"",1,0))</f>
        <v>0</v>
      </c>
      <c r="AX25" s="152">
        <f>IF('Indicador Datos'!AX26="No Data",1,IF('Indicador Imputación Datos'!AX26&lt;&gt;"",1,0))</f>
        <v>0</v>
      </c>
      <c r="AY25" s="152">
        <f>IF('Indicador Datos'!AY26="No Data",1,IF('Indicador Imputación Datos'!AY26&lt;&gt;"",1,0))</f>
        <v>0</v>
      </c>
      <c r="AZ25" s="152">
        <f>IF('Indicador Datos'!AZ26="No Data",1,IF('Indicador Imputación Datos'!AZ26&lt;&gt;"",1,0))</f>
        <v>0</v>
      </c>
      <c r="BA25" s="152">
        <f>IF('Indicador Datos'!BA26="No Data",1,IF('Indicador Imputación Datos'!BA26&lt;&gt;"",1,0))</f>
        <v>0</v>
      </c>
      <c r="BB25" s="152">
        <f>IF('Indicador Datos'!BB26="No Data",1,IF('Indicador Imputación Datos'!BB26&lt;&gt;"",1,0))</f>
        <v>0</v>
      </c>
      <c r="BC25" s="152">
        <f>IF('Indicador Datos'!BC26="No Data",1,IF('Indicador Imputación Datos'!BC26&lt;&gt;"",1,0))</f>
        <v>0</v>
      </c>
      <c r="BD25" s="152">
        <f>IF('Indicador Datos'!BD26="No Data",1,IF('Indicador Imputación Datos'!BD26&lt;&gt;"",1,0))</f>
        <v>0</v>
      </c>
      <c r="BE25" s="152">
        <f>IF('Indicador Datos'!BE26="No Data",1,IF('Indicador Imputación Datos'!BE26&lt;&gt;"",1,0))</f>
        <v>0</v>
      </c>
      <c r="BF25" s="152">
        <f>IF('Indicador Datos'!BF26="No Data",1,IF('Indicador Imputación Datos'!BF26&lt;&gt;"",1,0))</f>
        <v>0</v>
      </c>
      <c r="BG25" s="152">
        <f>IF('Indicador Datos'!BG26="No Data",1,IF('Indicador Imputación Datos'!BG26&lt;&gt;"",1,0))</f>
        <v>1</v>
      </c>
      <c r="BH25" s="152">
        <f>IF('Indicador Datos'!BH26="No Data",1,IF('Indicador Imputación Datos'!BH26&lt;&gt;"",1,0))</f>
        <v>1</v>
      </c>
      <c r="BI25" s="152">
        <f>IF('Indicador Datos'!BI26="No Data",1,IF('Indicador Imputación Datos'!BI26&lt;&gt;"",1,0))</f>
        <v>0</v>
      </c>
      <c r="BJ25" s="152">
        <f>IF('Indicador Datos'!BJ26="No Data",1,IF('Indicador Imputación Datos'!BJ26&lt;&gt;"",1,0))</f>
        <v>0</v>
      </c>
      <c r="BK25" s="152">
        <f>IF('Indicador Datos'!BK26="No Data",1,IF('Indicador Imputación Datos'!BK26&lt;&gt;"",1,0))</f>
        <v>0</v>
      </c>
      <c r="BL25" s="152">
        <f>IF('Indicador Datos'!BL26="No Data",1,IF('Indicador Imputación Datos'!BL26&lt;&gt;"",1,0))</f>
        <v>0</v>
      </c>
      <c r="BM25" s="152">
        <f>IF('Indicador Datos'!BM26="No Data",1,IF('Indicador Imputación Datos'!BM26&lt;&gt;"",1,0))</f>
        <v>0</v>
      </c>
      <c r="BN25" s="152">
        <f>IF('Indicador Datos'!BN26="No Data",1,IF('Indicador Imputación Datos'!BN26&lt;&gt;"",1,0))</f>
        <v>0</v>
      </c>
      <c r="BO25" s="152">
        <f>IF('Indicador Datos'!BO26="No Data",1,IF('Indicador Imputación Datos'!BO26&lt;&gt;"",1,0))</f>
        <v>0</v>
      </c>
      <c r="BP25" s="152">
        <f>IF('Indicador Datos'!BP26="No Data",1,IF('Indicador Imputación Datos'!BP26&lt;&gt;"",1,0))</f>
        <v>0</v>
      </c>
      <c r="BQ25" s="152">
        <f>IF('Indicador Datos'!BQ26="No Data",1,IF('Indicador Imputación Datos'!BQ26&lt;&gt;"",1,0))</f>
        <v>0</v>
      </c>
      <c r="BR25" s="152">
        <f>IF('Indicador Datos'!BR26="No Data",1,IF('Indicador Imputación Datos'!BR26&lt;&gt;"",1,0))</f>
        <v>0</v>
      </c>
      <c r="BS25" s="152">
        <f>IF('Indicador Datos'!BS26="No Data",1,IF('Indicador Imputación Datos'!BS26&lt;&gt;"",1,0))</f>
        <v>0</v>
      </c>
      <c r="BT25" s="152">
        <f>IF('Indicador Datos'!BT26="No Data",1,IF('Indicador Imputación Datos'!BT26&lt;&gt;"",1,0))</f>
        <v>0</v>
      </c>
      <c r="BU25" s="152">
        <f>IF('Indicador Datos'!BU26="No Data",1,IF('Indicador Imputación Datos'!BU26&lt;&gt;"",1,0))</f>
        <v>0</v>
      </c>
      <c r="BV25" s="152">
        <f>IF('Indicador Datos'!BV26="No Data",1,IF('Indicador Imputación Datos'!BV26&lt;&gt;"",1,0))</f>
        <v>0</v>
      </c>
      <c r="BW25" s="152">
        <f>IF('Indicador Datos'!BW26="No Data",1,IF('Indicador Imputación Datos'!BW26&lt;&gt;"",1,0))</f>
        <v>0</v>
      </c>
      <c r="BX25" s="152">
        <f>IF('Indicador Datos'!BX26="No Data",1,IF('Indicador Imputación Datos'!BX26&lt;&gt;"",1,0))</f>
        <v>0</v>
      </c>
      <c r="BY25" s="152">
        <f>IF('Indicador Datos'!BY26="No Data",1,IF('Indicador Imputación Datos'!BY26&lt;&gt;"",1,0))</f>
        <v>0</v>
      </c>
      <c r="BZ25" s="152">
        <f>IF('Indicador Datos'!BZ26="No Data",1,IF('Indicador Imputación Datos'!BZ26&lt;&gt;"",1,0))</f>
        <v>0</v>
      </c>
      <c r="CA25" s="152">
        <f>IF('Indicador Datos'!CA26="No Data",1,IF('Indicador Imputación Datos'!CA26&lt;&gt;"",1,0))</f>
        <v>0</v>
      </c>
      <c r="CB25" s="152">
        <f>IF('Indicador Datos'!CB26="No Data",1,IF('Indicador Imputación Datos'!CB26&lt;&gt;"",1,0))</f>
        <v>0</v>
      </c>
      <c r="CC25" s="152">
        <f>IF('Indicador Datos'!CC26="No Data",1,IF('Indicador Imputación Datos'!CC26&lt;&gt;"",1,0))</f>
        <v>1</v>
      </c>
      <c r="CD25" s="152">
        <f>IF('Indicador Datos'!CD26="No Data",1,IF('Indicador Imputación Datos'!CD26&lt;&gt;"",1,0))</f>
        <v>0</v>
      </c>
      <c r="CE25" s="152">
        <f>IF('Indicador Datos'!CE26="No Data",1,IF('Indicador Imputación Datos'!CE26&lt;&gt;"",1,0))</f>
        <v>0</v>
      </c>
      <c r="CF25" s="152">
        <f>IF('Indicador Datos'!CF26="No Data",1,IF('Indicador Imputación Datos'!CF26&lt;&gt;"",1,0))</f>
        <v>0</v>
      </c>
      <c r="CG25" s="152">
        <f>IF('Indicador Datos'!CG26="No Data",1,IF('Indicador Imputación Datos'!CG26&lt;&gt;"",1,0))</f>
        <v>0</v>
      </c>
      <c r="CH25" s="163">
        <f t="shared" si="0"/>
        <v>4</v>
      </c>
      <c r="CI25" s="164">
        <f t="shared" si="1"/>
        <v>4.878048780487805E-2</v>
      </c>
    </row>
    <row r="26" spans="1:87" x14ac:dyDescent="0.25">
      <c r="A26" s="3" t="str">
        <f>VLOOKUP(C26,Regiones!B$3:H$35,7,FALSE)</f>
        <v>South America</v>
      </c>
      <c r="B26" s="99" t="s">
        <v>196</v>
      </c>
      <c r="C26" s="86" t="s">
        <v>10</v>
      </c>
      <c r="D26" s="152">
        <f>IF('Indicador Datos'!D27="No Data",1,IF('Indicador Imputación Datos'!D27&lt;&gt;"",1,0))</f>
        <v>0</v>
      </c>
      <c r="E26" s="152">
        <f>IF('Indicador Datos'!E27="No Data",1,IF('Indicador Imputación Datos'!E27&lt;&gt;"",1,0))</f>
        <v>0</v>
      </c>
      <c r="F26" s="152">
        <f>IF('Indicador Datos'!F27="No Data",1,IF('Indicador Imputación Datos'!F27&lt;&gt;"",1,0))</f>
        <v>0</v>
      </c>
      <c r="G26" s="152">
        <f>IF('Indicador Datos'!G27="No Data",1,IF('Indicador Imputación Datos'!G27&lt;&gt;"",1,0))</f>
        <v>0</v>
      </c>
      <c r="H26" s="152">
        <f>IF('Indicador Datos'!H27="No Data",1,IF('Indicador Imputación Datos'!H27&lt;&gt;"",1,0))</f>
        <v>0</v>
      </c>
      <c r="I26" s="152">
        <f>IF('Indicador Datos'!I27="No Data",1,IF('Indicador Imputación Datos'!I27&lt;&gt;"",1,0))</f>
        <v>0</v>
      </c>
      <c r="J26" s="152">
        <f>IF('Indicador Datos'!J27="No Data",1,IF('Indicador Imputación Datos'!J27&lt;&gt;"",1,0))</f>
        <v>0</v>
      </c>
      <c r="K26" s="152">
        <f>IF('Indicador Datos'!K27="No Data",1,IF('Indicador Imputación Datos'!K27&lt;&gt;"",1,0))</f>
        <v>0</v>
      </c>
      <c r="L26" s="152">
        <f>IF('Indicador Datos'!L27="No Data",1,IF('Indicador Imputación Datos'!L27&lt;&gt;"",1,0))</f>
        <v>0</v>
      </c>
      <c r="M26" s="152">
        <f>IF('Indicador Datos'!M27="No Data",1,IF('Indicador Imputación Datos'!M27&lt;&gt;"",1,0))</f>
        <v>0</v>
      </c>
      <c r="N26" s="152">
        <f>IF('Indicador Datos'!N27="No Data",1,IF('Indicador Imputación Datos'!N27&lt;&gt;"",1,0))</f>
        <v>0</v>
      </c>
      <c r="O26" s="152">
        <f>IF('Indicador Datos'!O27="No Data",1,IF('Indicador Imputación Datos'!O27&lt;&gt;"",1,0))</f>
        <v>0</v>
      </c>
      <c r="P26" s="152">
        <f>IF('Indicador Datos'!P27="No Data",1,IF('Indicador Imputación Datos'!P27&lt;&gt;"",1,0))</f>
        <v>0</v>
      </c>
      <c r="Q26" s="152">
        <f>IF('Indicador Datos'!Q27="No Data",1,IF('Indicador Imputación Datos'!Q27&lt;&gt;"",1,0))</f>
        <v>0</v>
      </c>
      <c r="R26" s="152">
        <f>IF('Indicador Datos'!R27="No Data",1,IF('Indicador Imputación Datos'!R27&lt;&gt;"",1,0))</f>
        <v>0</v>
      </c>
      <c r="S26" s="152">
        <f>IF('Indicador Datos'!S27="No Data",1,IF('Indicador Imputación Datos'!S27&lt;&gt;"",1,0))</f>
        <v>0</v>
      </c>
      <c r="T26" s="152">
        <f>IF('Indicador Datos'!T27="No Data",1,IF('Indicador Imputación Datos'!T27&lt;&gt;"",1,0))</f>
        <v>0</v>
      </c>
      <c r="U26" s="152">
        <f>IF('Indicador Datos'!U27="No Data",1,IF('Indicador Imputación Datos'!U27&lt;&gt;"",1,0))</f>
        <v>0</v>
      </c>
      <c r="V26" s="152">
        <f>IF('Indicador Datos'!V27="No Data",1,IF('Indicador Imputación Datos'!V27&lt;&gt;"",1,0))</f>
        <v>0</v>
      </c>
      <c r="W26" s="152">
        <f>IF('Indicador Datos'!W27="No Data",1,IF('Indicador Imputación Datos'!W27&lt;&gt;"",1,0))</f>
        <v>0</v>
      </c>
      <c r="X26" s="152">
        <f>IF('Indicador Datos'!X27="No Data",1,IF('Indicador Imputación Datos'!X27&lt;&gt;"",1,0))</f>
        <v>0</v>
      </c>
      <c r="Y26" s="152">
        <f>IF('Indicador Datos'!Y27="No Data",1,IF('Indicador Imputación Datos'!Y27&lt;&gt;"",1,0))</f>
        <v>0</v>
      </c>
      <c r="Z26" s="152">
        <f>IF('Indicador Datos'!Z27="No Data",1,IF('Indicador Imputación Datos'!Z27&lt;&gt;"",1,0))</f>
        <v>0</v>
      </c>
      <c r="AA26" s="152">
        <f>IF('Indicador Datos'!AA27="No Data",1,IF('Indicador Imputación Datos'!AA27&lt;&gt;"",1,0))</f>
        <v>0</v>
      </c>
      <c r="AB26" s="152">
        <f>IF('Indicador Datos'!AB27="No Data",1,IF('Indicador Imputación Datos'!AB27&lt;&gt;"",1,0))</f>
        <v>0</v>
      </c>
      <c r="AC26" s="152">
        <f>IF('Indicador Datos'!AC27="No Data",1,IF('Indicador Imputación Datos'!AC27&lt;&gt;"",1,0))</f>
        <v>0</v>
      </c>
      <c r="AD26" s="152">
        <f>IF('Indicador Datos'!AD27="No Data",1,IF('Indicador Imputación Datos'!AD27&lt;&gt;"",1,0))</f>
        <v>0</v>
      </c>
      <c r="AE26" s="152">
        <f>IF('Indicador Datos'!AE27="No Data",1,IF('Indicador Imputación Datos'!AE27&lt;&gt;"",1,0))</f>
        <v>0</v>
      </c>
      <c r="AF26" s="152">
        <f>IF('Indicador Datos'!AF27="No Data",1,IF('Indicador Imputación Datos'!AF27&lt;&gt;"",1,0))</f>
        <v>0</v>
      </c>
      <c r="AG26" s="250">
        <f>IF('Indicador Datos'!AG27="No Data",1,IF('Indicador Imputación Datos'!AG27&lt;&gt;"",1,0))</f>
        <v>0</v>
      </c>
      <c r="AH26" s="152">
        <f>IF('Indicador Datos'!AH27="No Data",1,IF('Indicador Imputación Datos'!AH27&lt;&gt;"",1,0))</f>
        <v>0</v>
      </c>
      <c r="AI26" s="152">
        <f>IF('Indicador Datos'!AI27="No Data",1,IF('Indicador Imputación Datos'!AI27&lt;&gt;"",1,0))</f>
        <v>0</v>
      </c>
      <c r="AJ26" s="152">
        <f>IF('Indicador Datos'!AJ27="No Data",1,IF('Indicador Imputación Datos'!AJ27&lt;&gt;"",1,0))</f>
        <v>0</v>
      </c>
      <c r="AK26" s="152">
        <f>IF('Indicador Datos'!AK27="No Data",1,IF('Indicador Imputación Datos'!AK27&lt;&gt;"",1,0))</f>
        <v>0</v>
      </c>
      <c r="AL26" s="152">
        <f>IF('Indicador Datos'!AL27="No Data",1,IF('Indicador Imputación Datos'!AL27&lt;&gt;"",1,0))</f>
        <v>0</v>
      </c>
      <c r="AM26" s="152">
        <f>IF('Indicador Datos'!AM27="No Data",1,IF('Indicador Imputación Datos'!AM27&lt;&gt;"",1,0))</f>
        <v>0</v>
      </c>
      <c r="AN26" s="152">
        <f>IF('Indicador Datos'!AN27="No Data",1,IF('Indicador Imputación Datos'!AN27&lt;&gt;"",1,0))</f>
        <v>0</v>
      </c>
      <c r="AO26" s="152">
        <f>IF('Indicador Datos'!AO27="No Data",1,IF('Indicador Imputación Datos'!AO27&lt;&gt;"",1,0))</f>
        <v>0</v>
      </c>
      <c r="AP26" s="152">
        <f>IF('Indicador Datos'!AP27="No Data",1,IF('Indicador Imputación Datos'!AP27&lt;&gt;"",1,0))</f>
        <v>0</v>
      </c>
      <c r="AQ26" s="152">
        <f>IF('Indicador Datos'!AQ27="No Data",1,IF('Indicador Imputación Datos'!AQ27&lt;&gt;"",1,0))</f>
        <v>0</v>
      </c>
      <c r="AR26" s="152">
        <f>IF('Indicador Datos'!AR27="No Data",1,IF('Indicador Imputación Datos'!AR27&lt;&gt;"",1,0))</f>
        <v>0</v>
      </c>
      <c r="AS26" s="152">
        <f>IF('Indicador Datos'!AS27="No Data",1,IF('Indicador Imputación Datos'!AS27&lt;&gt;"",1,0))</f>
        <v>0</v>
      </c>
      <c r="AT26" s="152">
        <f>IF('Indicador Datos'!AT27="No Data",1,IF('Indicador Imputación Datos'!AT27&lt;&gt;"",1,0))</f>
        <v>0</v>
      </c>
      <c r="AU26" s="152">
        <f>IF('Indicador Datos'!AU27="No Data",1,IF('Indicador Imputación Datos'!AU27&lt;&gt;"",1,0))</f>
        <v>0</v>
      </c>
      <c r="AV26" s="152">
        <f>IF('Indicador Datos'!AV27="No Data",1,IF('Indicador Imputación Datos'!AV27&lt;&gt;"",1,0))</f>
        <v>0</v>
      </c>
      <c r="AW26" s="152">
        <f>IF('Indicador Datos'!AW27="No Data",1,IF('Indicador Imputación Datos'!AW27&lt;&gt;"",1,0))</f>
        <v>0</v>
      </c>
      <c r="AX26" s="152">
        <f>IF('Indicador Datos'!AX27="No Data",1,IF('Indicador Imputación Datos'!AX27&lt;&gt;"",1,0))</f>
        <v>0</v>
      </c>
      <c r="AY26" s="152">
        <f>IF('Indicador Datos'!AY27="No Data",1,IF('Indicador Imputación Datos'!AY27&lt;&gt;"",1,0))</f>
        <v>0</v>
      </c>
      <c r="AZ26" s="152">
        <f>IF('Indicador Datos'!AZ27="No Data",1,IF('Indicador Imputación Datos'!AZ27&lt;&gt;"",1,0))</f>
        <v>0</v>
      </c>
      <c r="BA26" s="152">
        <f>IF('Indicador Datos'!BA27="No Data",1,IF('Indicador Imputación Datos'!BA27&lt;&gt;"",1,0))</f>
        <v>0</v>
      </c>
      <c r="BB26" s="152">
        <f>IF('Indicador Datos'!BB27="No Data",1,IF('Indicador Imputación Datos'!BB27&lt;&gt;"",1,0))</f>
        <v>0</v>
      </c>
      <c r="BC26" s="152">
        <f>IF('Indicador Datos'!BC27="No Data",1,IF('Indicador Imputación Datos'!BC27&lt;&gt;"",1,0))</f>
        <v>0</v>
      </c>
      <c r="BD26" s="152">
        <f>IF('Indicador Datos'!BD27="No Data",1,IF('Indicador Imputación Datos'!BD27&lt;&gt;"",1,0))</f>
        <v>0</v>
      </c>
      <c r="BE26" s="152">
        <f>IF('Indicador Datos'!BE27="No Data",1,IF('Indicador Imputación Datos'!BE27&lt;&gt;"",1,0))</f>
        <v>0</v>
      </c>
      <c r="BF26" s="152">
        <f>IF('Indicador Datos'!BF27="No Data",1,IF('Indicador Imputación Datos'!BF27&lt;&gt;"",1,0))</f>
        <v>0</v>
      </c>
      <c r="BG26" s="152">
        <f>IF('Indicador Datos'!BG27="No Data",1,IF('Indicador Imputación Datos'!BG27&lt;&gt;"",1,0))</f>
        <v>0</v>
      </c>
      <c r="BH26" s="152">
        <f>IF('Indicador Datos'!BH27="No Data",1,IF('Indicador Imputación Datos'!BH27&lt;&gt;"",1,0))</f>
        <v>0</v>
      </c>
      <c r="BI26" s="152">
        <f>IF('Indicador Datos'!BI27="No Data",1,IF('Indicador Imputación Datos'!BI27&lt;&gt;"",1,0))</f>
        <v>0</v>
      </c>
      <c r="BJ26" s="152">
        <f>IF('Indicador Datos'!BJ27="No Data",1,IF('Indicador Imputación Datos'!BJ27&lt;&gt;"",1,0))</f>
        <v>0</v>
      </c>
      <c r="BK26" s="152">
        <f>IF('Indicador Datos'!BK27="No Data",1,IF('Indicador Imputación Datos'!BK27&lt;&gt;"",1,0))</f>
        <v>0</v>
      </c>
      <c r="BL26" s="152">
        <f>IF('Indicador Datos'!BL27="No Data",1,IF('Indicador Imputación Datos'!BL27&lt;&gt;"",1,0))</f>
        <v>0</v>
      </c>
      <c r="BM26" s="152">
        <f>IF('Indicador Datos'!BM27="No Data",1,IF('Indicador Imputación Datos'!BM27&lt;&gt;"",1,0))</f>
        <v>0</v>
      </c>
      <c r="BN26" s="152">
        <f>IF('Indicador Datos'!BN27="No Data",1,IF('Indicador Imputación Datos'!BN27&lt;&gt;"",1,0))</f>
        <v>0</v>
      </c>
      <c r="BO26" s="152">
        <f>IF('Indicador Datos'!BO27="No Data",1,IF('Indicador Imputación Datos'!BO27&lt;&gt;"",1,0))</f>
        <v>0</v>
      </c>
      <c r="BP26" s="152">
        <f>IF('Indicador Datos'!BP27="No Data",1,IF('Indicador Imputación Datos'!BP27&lt;&gt;"",1,0))</f>
        <v>0</v>
      </c>
      <c r="BQ26" s="152">
        <f>IF('Indicador Datos'!BQ27="No Data",1,IF('Indicador Imputación Datos'!BQ27&lt;&gt;"",1,0))</f>
        <v>0</v>
      </c>
      <c r="BR26" s="152">
        <f>IF('Indicador Datos'!BR27="No Data",1,IF('Indicador Imputación Datos'!BR27&lt;&gt;"",1,0))</f>
        <v>0</v>
      </c>
      <c r="BS26" s="152">
        <f>IF('Indicador Datos'!BS27="No Data",1,IF('Indicador Imputación Datos'!BS27&lt;&gt;"",1,0))</f>
        <v>0</v>
      </c>
      <c r="BT26" s="152">
        <f>IF('Indicador Datos'!BT27="No Data",1,IF('Indicador Imputación Datos'!BT27&lt;&gt;"",1,0))</f>
        <v>0</v>
      </c>
      <c r="BU26" s="152">
        <f>IF('Indicador Datos'!BU27="No Data",1,IF('Indicador Imputación Datos'!BU27&lt;&gt;"",1,0))</f>
        <v>0</v>
      </c>
      <c r="BV26" s="152">
        <f>IF('Indicador Datos'!BV27="No Data",1,IF('Indicador Imputación Datos'!BV27&lt;&gt;"",1,0))</f>
        <v>0</v>
      </c>
      <c r="BW26" s="152">
        <f>IF('Indicador Datos'!BW27="No Data",1,IF('Indicador Imputación Datos'!BW27&lt;&gt;"",1,0))</f>
        <v>0</v>
      </c>
      <c r="BX26" s="152">
        <f>IF('Indicador Datos'!BX27="No Data",1,IF('Indicador Imputación Datos'!BX27&lt;&gt;"",1,0))</f>
        <v>0</v>
      </c>
      <c r="BY26" s="152">
        <f>IF('Indicador Datos'!BY27="No Data",1,IF('Indicador Imputación Datos'!BY27&lt;&gt;"",1,0))</f>
        <v>0</v>
      </c>
      <c r="BZ26" s="152">
        <f>IF('Indicador Datos'!BZ27="No Data",1,IF('Indicador Imputación Datos'!BZ27&lt;&gt;"",1,0))</f>
        <v>0</v>
      </c>
      <c r="CA26" s="152">
        <f>IF('Indicador Datos'!CA27="No Data",1,IF('Indicador Imputación Datos'!CA27&lt;&gt;"",1,0))</f>
        <v>0</v>
      </c>
      <c r="CB26" s="152">
        <f>IF('Indicador Datos'!CB27="No Data",1,IF('Indicador Imputación Datos'!CB27&lt;&gt;"",1,0))</f>
        <v>0</v>
      </c>
      <c r="CC26" s="152">
        <f>IF('Indicador Datos'!CC27="No Data",1,IF('Indicador Imputación Datos'!CC27&lt;&gt;"",1,0))</f>
        <v>0</v>
      </c>
      <c r="CD26" s="152">
        <f>IF('Indicador Datos'!CD27="No Data",1,IF('Indicador Imputación Datos'!CD27&lt;&gt;"",1,0))</f>
        <v>0</v>
      </c>
      <c r="CE26" s="152">
        <f>IF('Indicador Datos'!CE27="No Data",1,IF('Indicador Imputación Datos'!CE27&lt;&gt;"",1,0))</f>
        <v>0</v>
      </c>
      <c r="CF26" s="152">
        <f>IF('Indicador Datos'!CF27="No Data",1,IF('Indicador Imputación Datos'!CF27&lt;&gt;"",1,0))</f>
        <v>0</v>
      </c>
      <c r="CG26" s="152">
        <f>IF('Indicador Datos'!CG27="No Data",1,IF('Indicador Imputación Datos'!CG27&lt;&gt;"",1,0))</f>
        <v>0</v>
      </c>
      <c r="CH26" s="163">
        <f t="shared" si="0"/>
        <v>0</v>
      </c>
      <c r="CI26" s="164">
        <f t="shared" si="1"/>
        <v>0</v>
      </c>
    </row>
    <row r="27" spans="1:87" x14ac:dyDescent="0.25">
      <c r="A27" s="3" t="str">
        <f>VLOOKUP(C27,Regiones!B$3:H$35,7,FALSE)</f>
        <v>South America</v>
      </c>
      <c r="B27" s="99" t="s">
        <v>12</v>
      </c>
      <c r="C27" s="86" t="s">
        <v>11</v>
      </c>
      <c r="D27" s="152">
        <f>IF('Indicador Datos'!D28="No Data",1,IF('Indicador Imputación Datos'!D28&lt;&gt;"",1,0))</f>
        <v>0</v>
      </c>
      <c r="E27" s="152">
        <f>IF('Indicador Datos'!E28="No Data",1,IF('Indicador Imputación Datos'!E28&lt;&gt;"",1,0))</f>
        <v>0</v>
      </c>
      <c r="F27" s="152">
        <f>IF('Indicador Datos'!F28="No Data",1,IF('Indicador Imputación Datos'!F28&lt;&gt;"",1,0))</f>
        <v>0</v>
      </c>
      <c r="G27" s="152">
        <f>IF('Indicador Datos'!G28="No Data",1,IF('Indicador Imputación Datos'!G28&lt;&gt;"",1,0))</f>
        <v>0</v>
      </c>
      <c r="H27" s="152">
        <f>IF('Indicador Datos'!H28="No Data",1,IF('Indicador Imputación Datos'!H28&lt;&gt;"",1,0))</f>
        <v>0</v>
      </c>
      <c r="I27" s="152">
        <f>IF('Indicador Datos'!I28="No Data",1,IF('Indicador Imputación Datos'!I28&lt;&gt;"",1,0))</f>
        <v>0</v>
      </c>
      <c r="J27" s="152">
        <f>IF('Indicador Datos'!J28="No Data",1,IF('Indicador Imputación Datos'!J28&lt;&gt;"",1,0))</f>
        <v>0</v>
      </c>
      <c r="K27" s="152">
        <f>IF('Indicador Datos'!K28="No Data",1,IF('Indicador Imputación Datos'!K28&lt;&gt;"",1,0))</f>
        <v>0</v>
      </c>
      <c r="L27" s="152">
        <f>IF('Indicador Datos'!L28="No Data",1,IF('Indicador Imputación Datos'!L28&lt;&gt;"",1,0))</f>
        <v>0</v>
      </c>
      <c r="M27" s="152">
        <f>IF('Indicador Datos'!M28="No Data",1,IF('Indicador Imputación Datos'!M28&lt;&gt;"",1,0))</f>
        <v>0</v>
      </c>
      <c r="N27" s="152">
        <f>IF('Indicador Datos'!N28="No Data",1,IF('Indicador Imputación Datos'!N28&lt;&gt;"",1,0))</f>
        <v>0</v>
      </c>
      <c r="O27" s="152">
        <f>IF('Indicador Datos'!O28="No Data",1,IF('Indicador Imputación Datos'!O28&lt;&gt;"",1,0))</f>
        <v>0</v>
      </c>
      <c r="P27" s="152">
        <f>IF('Indicador Datos'!P28="No Data",1,IF('Indicador Imputación Datos'!P28&lt;&gt;"",1,0))</f>
        <v>0</v>
      </c>
      <c r="Q27" s="152">
        <f>IF('Indicador Datos'!Q28="No Data",1,IF('Indicador Imputación Datos'!Q28&lt;&gt;"",1,0))</f>
        <v>0</v>
      </c>
      <c r="R27" s="152">
        <f>IF('Indicador Datos'!R28="No Data",1,IF('Indicador Imputación Datos'!R28&lt;&gt;"",1,0))</f>
        <v>0</v>
      </c>
      <c r="S27" s="152">
        <f>IF('Indicador Datos'!S28="No Data",1,IF('Indicador Imputación Datos'!S28&lt;&gt;"",1,0))</f>
        <v>0</v>
      </c>
      <c r="T27" s="152">
        <f>IF('Indicador Datos'!T28="No Data",1,IF('Indicador Imputación Datos'!T28&lt;&gt;"",1,0))</f>
        <v>0</v>
      </c>
      <c r="U27" s="152">
        <f>IF('Indicador Datos'!U28="No Data",1,IF('Indicador Imputación Datos'!U28&lt;&gt;"",1,0))</f>
        <v>0</v>
      </c>
      <c r="V27" s="152">
        <f>IF('Indicador Datos'!V28="No Data",1,IF('Indicador Imputación Datos'!V28&lt;&gt;"",1,0))</f>
        <v>0</v>
      </c>
      <c r="W27" s="152">
        <f>IF('Indicador Datos'!W28="No Data",1,IF('Indicador Imputación Datos'!W28&lt;&gt;"",1,0))</f>
        <v>0</v>
      </c>
      <c r="X27" s="152">
        <f>IF('Indicador Datos'!X28="No Data",1,IF('Indicador Imputación Datos'!X28&lt;&gt;"",1,0))</f>
        <v>0</v>
      </c>
      <c r="Y27" s="152">
        <f>IF('Indicador Datos'!Y28="No Data",1,IF('Indicador Imputación Datos'!Y28&lt;&gt;"",1,0))</f>
        <v>0</v>
      </c>
      <c r="Z27" s="152">
        <f>IF('Indicador Datos'!Z28="No Data",1,IF('Indicador Imputación Datos'!Z28&lt;&gt;"",1,0))</f>
        <v>0</v>
      </c>
      <c r="AA27" s="152">
        <f>IF('Indicador Datos'!AA28="No Data",1,IF('Indicador Imputación Datos'!AA28&lt;&gt;"",1,0))</f>
        <v>0</v>
      </c>
      <c r="AB27" s="152">
        <f>IF('Indicador Datos'!AB28="No Data",1,IF('Indicador Imputación Datos'!AB28&lt;&gt;"",1,0))</f>
        <v>0</v>
      </c>
      <c r="AC27" s="152">
        <f>IF('Indicador Datos'!AC28="No Data",1,IF('Indicador Imputación Datos'!AC28&lt;&gt;"",1,0))</f>
        <v>0</v>
      </c>
      <c r="AD27" s="152">
        <f>IF('Indicador Datos'!AD28="No Data",1,IF('Indicador Imputación Datos'!AD28&lt;&gt;"",1,0))</f>
        <v>0</v>
      </c>
      <c r="AE27" s="152">
        <f>IF('Indicador Datos'!AE28="No Data",1,IF('Indicador Imputación Datos'!AE28&lt;&gt;"",1,0))</f>
        <v>0</v>
      </c>
      <c r="AF27" s="152">
        <f>IF('Indicador Datos'!AF28="No Data",1,IF('Indicador Imputación Datos'!AF28&lt;&gt;"",1,0))</f>
        <v>0</v>
      </c>
      <c r="AG27" s="250">
        <f>IF('Indicador Datos'!AG28="No Data",1,IF('Indicador Imputación Datos'!AG28&lt;&gt;"",1,0))</f>
        <v>0</v>
      </c>
      <c r="AH27" s="152">
        <f>IF('Indicador Datos'!AH28="No Data",1,IF('Indicador Imputación Datos'!AH28&lt;&gt;"",1,0))</f>
        <v>0</v>
      </c>
      <c r="AI27" s="152">
        <f>IF('Indicador Datos'!AI28="No Data",1,IF('Indicador Imputación Datos'!AI28&lt;&gt;"",1,0))</f>
        <v>0</v>
      </c>
      <c r="AJ27" s="152">
        <f>IF('Indicador Datos'!AJ28="No Data",1,IF('Indicador Imputación Datos'!AJ28&lt;&gt;"",1,0))</f>
        <v>0</v>
      </c>
      <c r="AK27" s="152">
        <f>IF('Indicador Datos'!AK28="No Data",1,IF('Indicador Imputación Datos'!AK28&lt;&gt;"",1,0))</f>
        <v>0</v>
      </c>
      <c r="AL27" s="152">
        <f>IF('Indicador Datos'!AL28="No Data",1,IF('Indicador Imputación Datos'!AL28&lt;&gt;"",1,0))</f>
        <v>0</v>
      </c>
      <c r="AM27" s="152">
        <f>IF('Indicador Datos'!AM28="No Data",1,IF('Indicador Imputación Datos'!AM28&lt;&gt;"",1,0))</f>
        <v>0</v>
      </c>
      <c r="AN27" s="152">
        <f>IF('Indicador Datos'!AN28="No Data",1,IF('Indicador Imputación Datos'!AN28&lt;&gt;"",1,0))</f>
        <v>0</v>
      </c>
      <c r="AO27" s="152">
        <f>IF('Indicador Datos'!AO28="No Data",1,IF('Indicador Imputación Datos'!AO28&lt;&gt;"",1,0))</f>
        <v>0</v>
      </c>
      <c r="AP27" s="152">
        <f>IF('Indicador Datos'!AP28="No Data",1,IF('Indicador Imputación Datos'!AP28&lt;&gt;"",1,0))</f>
        <v>0</v>
      </c>
      <c r="AQ27" s="152">
        <f>IF('Indicador Datos'!AQ28="No Data",1,IF('Indicador Imputación Datos'!AQ28&lt;&gt;"",1,0))</f>
        <v>0</v>
      </c>
      <c r="AR27" s="152">
        <f>IF('Indicador Datos'!AR28="No Data",1,IF('Indicador Imputación Datos'!AR28&lt;&gt;"",1,0))</f>
        <v>0</v>
      </c>
      <c r="AS27" s="152">
        <f>IF('Indicador Datos'!AS28="No Data",1,IF('Indicador Imputación Datos'!AS28&lt;&gt;"",1,0))</f>
        <v>0</v>
      </c>
      <c r="AT27" s="152">
        <f>IF('Indicador Datos'!AT28="No Data",1,IF('Indicador Imputación Datos'!AT28&lt;&gt;"",1,0))</f>
        <v>0</v>
      </c>
      <c r="AU27" s="152">
        <f>IF('Indicador Datos'!AU28="No Data",1,IF('Indicador Imputación Datos'!AU28&lt;&gt;"",1,0))</f>
        <v>0</v>
      </c>
      <c r="AV27" s="152">
        <f>IF('Indicador Datos'!AV28="No Data",1,IF('Indicador Imputación Datos'!AV28&lt;&gt;"",1,0))</f>
        <v>0</v>
      </c>
      <c r="AW27" s="152">
        <f>IF('Indicador Datos'!AW28="No Data",1,IF('Indicador Imputación Datos'!AW28&lt;&gt;"",1,0))</f>
        <v>0</v>
      </c>
      <c r="AX27" s="152">
        <f>IF('Indicador Datos'!AX28="No Data",1,IF('Indicador Imputación Datos'!AX28&lt;&gt;"",1,0))</f>
        <v>0</v>
      </c>
      <c r="AY27" s="152">
        <f>IF('Indicador Datos'!AY28="No Data",1,IF('Indicador Imputación Datos'!AY28&lt;&gt;"",1,0))</f>
        <v>0</v>
      </c>
      <c r="AZ27" s="152">
        <f>IF('Indicador Datos'!AZ28="No Data",1,IF('Indicador Imputación Datos'!AZ28&lt;&gt;"",1,0))</f>
        <v>0</v>
      </c>
      <c r="BA27" s="152">
        <f>IF('Indicador Datos'!BA28="No Data",1,IF('Indicador Imputación Datos'!BA28&lt;&gt;"",1,0))</f>
        <v>0</v>
      </c>
      <c r="BB27" s="152">
        <f>IF('Indicador Datos'!BB28="No Data",1,IF('Indicador Imputación Datos'!BB28&lt;&gt;"",1,0))</f>
        <v>0</v>
      </c>
      <c r="BC27" s="152">
        <f>IF('Indicador Datos'!BC28="No Data",1,IF('Indicador Imputación Datos'!BC28&lt;&gt;"",1,0))</f>
        <v>0</v>
      </c>
      <c r="BD27" s="152">
        <f>IF('Indicador Datos'!BD28="No Data",1,IF('Indicador Imputación Datos'!BD28&lt;&gt;"",1,0))</f>
        <v>0</v>
      </c>
      <c r="BE27" s="152">
        <f>IF('Indicador Datos'!BE28="No Data",1,IF('Indicador Imputación Datos'!BE28&lt;&gt;"",1,0))</f>
        <v>0</v>
      </c>
      <c r="BF27" s="152">
        <f>IF('Indicador Datos'!BF28="No Data",1,IF('Indicador Imputación Datos'!BF28&lt;&gt;"",1,0))</f>
        <v>0</v>
      </c>
      <c r="BG27" s="152">
        <f>IF('Indicador Datos'!BG28="No Data",1,IF('Indicador Imputación Datos'!BG28&lt;&gt;"",1,0))</f>
        <v>0</v>
      </c>
      <c r="BH27" s="152">
        <f>IF('Indicador Datos'!BH28="No Data",1,IF('Indicador Imputación Datos'!BH28&lt;&gt;"",1,0))</f>
        <v>0</v>
      </c>
      <c r="BI27" s="152">
        <f>IF('Indicador Datos'!BI28="No Data",1,IF('Indicador Imputación Datos'!BI28&lt;&gt;"",1,0))</f>
        <v>0</v>
      </c>
      <c r="BJ27" s="152">
        <f>IF('Indicador Datos'!BJ28="No Data",1,IF('Indicador Imputación Datos'!BJ28&lt;&gt;"",1,0))</f>
        <v>1</v>
      </c>
      <c r="BK27" s="152">
        <f>IF('Indicador Datos'!BK28="No Data",1,IF('Indicador Imputación Datos'!BK28&lt;&gt;"",1,0))</f>
        <v>0</v>
      </c>
      <c r="BL27" s="152">
        <f>IF('Indicador Datos'!BL28="No Data",1,IF('Indicador Imputación Datos'!BL28&lt;&gt;"",1,0))</f>
        <v>0</v>
      </c>
      <c r="BM27" s="152">
        <f>IF('Indicador Datos'!BM28="No Data",1,IF('Indicador Imputación Datos'!BM28&lt;&gt;"",1,0))</f>
        <v>0</v>
      </c>
      <c r="BN27" s="152">
        <f>IF('Indicador Datos'!BN28="No Data",1,IF('Indicador Imputación Datos'!BN28&lt;&gt;"",1,0))</f>
        <v>0</v>
      </c>
      <c r="BO27" s="152">
        <f>IF('Indicador Datos'!BO28="No Data",1,IF('Indicador Imputación Datos'!BO28&lt;&gt;"",1,0))</f>
        <v>0</v>
      </c>
      <c r="BP27" s="152">
        <f>IF('Indicador Datos'!BP28="No Data",1,IF('Indicador Imputación Datos'!BP28&lt;&gt;"",1,0))</f>
        <v>0</v>
      </c>
      <c r="BQ27" s="152">
        <f>IF('Indicador Datos'!BQ28="No Data",1,IF('Indicador Imputación Datos'!BQ28&lt;&gt;"",1,0))</f>
        <v>0</v>
      </c>
      <c r="BR27" s="152">
        <f>IF('Indicador Datos'!BR28="No Data",1,IF('Indicador Imputación Datos'!BR28&lt;&gt;"",1,0))</f>
        <v>0</v>
      </c>
      <c r="BS27" s="152">
        <f>IF('Indicador Datos'!BS28="No Data",1,IF('Indicador Imputación Datos'!BS28&lt;&gt;"",1,0))</f>
        <v>0</v>
      </c>
      <c r="BT27" s="152">
        <f>IF('Indicador Datos'!BT28="No Data",1,IF('Indicador Imputación Datos'!BT28&lt;&gt;"",1,0))</f>
        <v>0</v>
      </c>
      <c r="BU27" s="152">
        <f>IF('Indicador Datos'!BU28="No Data",1,IF('Indicador Imputación Datos'!BU28&lt;&gt;"",1,0))</f>
        <v>0</v>
      </c>
      <c r="BV27" s="152">
        <f>IF('Indicador Datos'!BV28="No Data",1,IF('Indicador Imputación Datos'!BV28&lt;&gt;"",1,0))</f>
        <v>0</v>
      </c>
      <c r="BW27" s="152">
        <f>IF('Indicador Datos'!BW28="No Data",1,IF('Indicador Imputación Datos'!BW28&lt;&gt;"",1,0))</f>
        <v>0</v>
      </c>
      <c r="BX27" s="152">
        <f>IF('Indicador Datos'!BX28="No Data",1,IF('Indicador Imputación Datos'!BX28&lt;&gt;"",1,0))</f>
        <v>0</v>
      </c>
      <c r="BY27" s="152">
        <f>IF('Indicador Datos'!BY28="No Data",1,IF('Indicador Imputación Datos'!BY28&lt;&gt;"",1,0))</f>
        <v>1</v>
      </c>
      <c r="BZ27" s="152">
        <f>IF('Indicador Datos'!BZ28="No Data",1,IF('Indicador Imputación Datos'!BZ28&lt;&gt;"",1,0))</f>
        <v>1</v>
      </c>
      <c r="CA27" s="152">
        <f>IF('Indicador Datos'!CA28="No Data",1,IF('Indicador Imputación Datos'!CA28&lt;&gt;"",1,0))</f>
        <v>0</v>
      </c>
      <c r="CB27" s="152">
        <f>IF('Indicador Datos'!CB28="No Data",1,IF('Indicador Imputación Datos'!CB28&lt;&gt;"",1,0))</f>
        <v>0</v>
      </c>
      <c r="CC27" s="152">
        <f>IF('Indicador Datos'!CC28="No Data",1,IF('Indicador Imputación Datos'!CC28&lt;&gt;"",1,0))</f>
        <v>0</v>
      </c>
      <c r="CD27" s="152">
        <f>IF('Indicador Datos'!CD28="No Data",1,IF('Indicador Imputación Datos'!CD28&lt;&gt;"",1,0))</f>
        <v>0</v>
      </c>
      <c r="CE27" s="152">
        <f>IF('Indicador Datos'!CE28="No Data",1,IF('Indicador Imputación Datos'!CE28&lt;&gt;"",1,0))</f>
        <v>0</v>
      </c>
      <c r="CF27" s="152">
        <f>IF('Indicador Datos'!CF28="No Data",1,IF('Indicador Imputación Datos'!CF28&lt;&gt;"",1,0))</f>
        <v>0</v>
      </c>
      <c r="CG27" s="152">
        <f>IF('Indicador Datos'!CG28="No Data",1,IF('Indicador Imputación Datos'!CG28&lt;&gt;"",1,0))</f>
        <v>0</v>
      </c>
      <c r="CH27" s="163">
        <f t="shared" si="0"/>
        <v>3</v>
      </c>
      <c r="CI27" s="164">
        <f t="shared" si="1"/>
        <v>3.6585365853658534E-2</v>
      </c>
    </row>
    <row r="28" spans="1:87" x14ac:dyDescent="0.25">
      <c r="A28" s="3" t="str">
        <f>VLOOKUP(C28,Regiones!B$3:H$35,7,FALSE)</f>
        <v>South America</v>
      </c>
      <c r="B28" s="99" t="s">
        <v>14</v>
      </c>
      <c r="C28" s="86" t="s">
        <v>13</v>
      </c>
      <c r="D28" s="152">
        <f>IF('Indicador Datos'!D29="No Data",1,IF('Indicador Imputación Datos'!D29&lt;&gt;"",1,0))</f>
        <v>0</v>
      </c>
      <c r="E28" s="152">
        <f>IF('Indicador Datos'!E29="No Data",1,IF('Indicador Imputación Datos'!E29&lt;&gt;"",1,0))</f>
        <v>0</v>
      </c>
      <c r="F28" s="152">
        <f>IF('Indicador Datos'!F29="No Data",1,IF('Indicador Imputación Datos'!F29&lt;&gt;"",1,0))</f>
        <v>0</v>
      </c>
      <c r="G28" s="152">
        <f>IF('Indicador Datos'!G29="No Data",1,IF('Indicador Imputación Datos'!G29&lt;&gt;"",1,0))</f>
        <v>0</v>
      </c>
      <c r="H28" s="152">
        <f>IF('Indicador Datos'!H29="No Data",1,IF('Indicador Imputación Datos'!H29&lt;&gt;"",1,0))</f>
        <v>0</v>
      </c>
      <c r="I28" s="152">
        <f>IF('Indicador Datos'!I29="No Data",1,IF('Indicador Imputación Datos'!I29&lt;&gt;"",1,0))</f>
        <v>0</v>
      </c>
      <c r="J28" s="152">
        <f>IF('Indicador Datos'!J29="No Data",1,IF('Indicador Imputación Datos'!J29&lt;&gt;"",1,0))</f>
        <v>0</v>
      </c>
      <c r="K28" s="152">
        <f>IF('Indicador Datos'!K29="No Data",1,IF('Indicador Imputación Datos'!K29&lt;&gt;"",1,0))</f>
        <v>0</v>
      </c>
      <c r="L28" s="152">
        <f>IF('Indicador Datos'!L29="No Data",1,IF('Indicador Imputación Datos'!L29&lt;&gt;"",1,0))</f>
        <v>0</v>
      </c>
      <c r="M28" s="152">
        <f>IF('Indicador Datos'!M29="No Data",1,IF('Indicador Imputación Datos'!M29&lt;&gt;"",1,0))</f>
        <v>0</v>
      </c>
      <c r="N28" s="152">
        <f>IF('Indicador Datos'!N29="No Data",1,IF('Indicador Imputación Datos'!N29&lt;&gt;"",1,0))</f>
        <v>0</v>
      </c>
      <c r="O28" s="152">
        <f>IF('Indicador Datos'!O29="No Data",1,IF('Indicador Imputación Datos'!O29&lt;&gt;"",1,0))</f>
        <v>0</v>
      </c>
      <c r="P28" s="152">
        <f>IF('Indicador Datos'!P29="No Data",1,IF('Indicador Imputación Datos'!P29&lt;&gt;"",1,0))</f>
        <v>1</v>
      </c>
      <c r="Q28" s="152">
        <f>IF('Indicador Datos'!Q29="No Data",1,IF('Indicador Imputación Datos'!Q29&lt;&gt;"",1,0))</f>
        <v>0</v>
      </c>
      <c r="R28" s="152">
        <f>IF('Indicador Datos'!R29="No Data",1,IF('Indicador Imputación Datos'!R29&lt;&gt;"",1,0))</f>
        <v>0</v>
      </c>
      <c r="S28" s="152">
        <f>IF('Indicador Datos'!S29="No Data",1,IF('Indicador Imputación Datos'!S29&lt;&gt;"",1,0))</f>
        <v>0</v>
      </c>
      <c r="T28" s="152">
        <f>IF('Indicador Datos'!T29="No Data",1,IF('Indicador Imputación Datos'!T29&lt;&gt;"",1,0))</f>
        <v>0</v>
      </c>
      <c r="U28" s="152">
        <f>IF('Indicador Datos'!U29="No Data",1,IF('Indicador Imputación Datos'!U29&lt;&gt;"",1,0))</f>
        <v>0</v>
      </c>
      <c r="V28" s="152">
        <f>IF('Indicador Datos'!V29="No Data",1,IF('Indicador Imputación Datos'!V29&lt;&gt;"",1,0))</f>
        <v>0</v>
      </c>
      <c r="W28" s="152">
        <f>IF('Indicador Datos'!W29="No Data",1,IF('Indicador Imputación Datos'!W29&lt;&gt;"",1,0))</f>
        <v>0</v>
      </c>
      <c r="X28" s="152">
        <f>IF('Indicador Datos'!X29="No Data",1,IF('Indicador Imputación Datos'!X29&lt;&gt;"",1,0))</f>
        <v>0</v>
      </c>
      <c r="Y28" s="152">
        <f>IF('Indicador Datos'!Y29="No Data",1,IF('Indicador Imputación Datos'!Y29&lt;&gt;"",1,0))</f>
        <v>1</v>
      </c>
      <c r="Z28" s="152">
        <f>IF('Indicador Datos'!Z29="No Data",1,IF('Indicador Imputación Datos'!Z29&lt;&gt;"",1,0))</f>
        <v>1</v>
      </c>
      <c r="AA28" s="152">
        <f>IF('Indicador Datos'!AA29="No Data",1,IF('Indicador Imputación Datos'!AA29&lt;&gt;"",1,0))</f>
        <v>0</v>
      </c>
      <c r="AB28" s="152">
        <f>IF('Indicador Datos'!AB29="No Data",1,IF('Indicador Imputación Datos'!AB29&lt;&gt;"",1,0))</f>
        <v>0</v>
      </c>
      <c r="AC28" s="152">
        <f>IF('Indicador Datos'!AC29="No Data",1,IF('Indicador Imputación Datos'!AC29&lt;&gt;"",1,0))</f>
        <v>0</v>
      </c>
      <c r="AD28" s="152">
        <f>IF('Indicador Datos'!AD29="No Data",1,IF('Indicador Imputación Datos'!AD29&lt;&gt;"",1,0))</f>
        <v>0</v>
      </c>
      <c r="AE28" s="152">
        <f>IF('Indicador Datos'!AE29="No Data",1,IF('Indicador Imputación Datos'!AE29&lt;&gt;"",1,0))</f>
        <v>0</v>
      </c>
      <c r="AF28" s="152">
        <f>IF('Indicador Datos'!AF29="No Data",1,IF('Indicador Imputación Datos'!AF29&lt;&gt;"",1,0))</f>
        <v>0</v>
      </c>
      <c r="AG28" s="250">
        <f>IF('Indicador Datos'!AG29="No Data",1,IF('Indicador Imputación Datos'!AG29&lt;&gt;"",1,0))</f>
        <v>0</v>
      </c>
      <c r="AH28" s="152">
        <f>IF('Indicador Datos'!AH29="No Data",1,IF('Indicador Imputación Datos'!AH29&lt;&gt;"",1,0))</f>
        <v>0</v>
      </c>
      <c r="AI28" s="152">
        <f>IF('Indicador Datos'!AI29="No Data",1,IF('Indicador Imputación Datos'!AI29&lt;&gt;"",1,0))</f>
        <v>0</v>
      </c>
      <c r="AJ28" s="152">
        <f>IF('Indicador Datos'!AJ29="No Data",1,IF('Indicador Imputación Datos'!AJ29&lt;&gt;"",1,0))</f>
        <v>0</v>
      </c>
      <c r="AK28" s="152">
        <f>IF('Indicador Datos'!AK29="No Data",1,IF('Indicador Imputación Datos'!AK29&lt;&gt;"",1,0))</f>
        <v>0</v>
      </c>
      <c r="AL28" s="152">
        <f>IF('Indicador Datos'!AL29="No Data",1,IF('Indicador Imputación Datos'!AL29&lt;&gt;"",1,0))</f>
        <v>0</v>
      </c>
      <c r="AM28" s="152">
        <f>IF('Indicador Datos'!AM29="No Data",1,IF('Indicador Imputación Datos'!AM29&lt;&gt;"",1,0))</f>
        <v>0</v>
      </c>
      <c r="AN28" s="152">
        <f>IF('Indicador Datos'!AN29="No Data",1,IF('Indicador Imputación Datos'!AN29&lt;&gt;"",1,0))</f>
        <v>0</v>
      </c>
      <c r="AO28" s="152">
        <f>IF('Indicador Datos'!AO29="No Data",1,IF('Indicador Imputación Datos'!AO29&lt;&gt;"",1,0))</f>
        <v>0</v>
      </c>
      <c r="AP28" s="152">
        <f>IF('Indicador Datos'!AP29="No Data",1,IF('Indicador Imputación Datos'!AP29&lt;&gt;"",1,0))</f>
        <v>0</v>
      </c>
      <c r="AQ28" s="152">
        <f>IF('Indicador Datos'!AQ29="No Data",1,IF('Indicador Imputación Datos'!AQ29&lt;&gt;"",1,0))</f>
        <v>0</v>
      </c>
      <c r="AR28" s="152">
        <f>IF('Indicador Datos'!AR29="No Data",1,IF('Indicador Imputación Datos'!AR29&lt;&gt;"",1,0))</f>
        <v>0</v>
      </c>
      <c r="AS28" s="152">
        <f>IF('Indicador Datos'!AS29="No Data",1,IF('Indicador Imputación Datos'!AS29&lt;&gt;"",1,0))</f>
        <v>0</v>
      </c>
      <c r="AT28" s="152">
        <f>IF('Indicador Datos'!AT29="No Data",1,IF('Indicador Imputación Datos'!AT29&lt;&gt;"",1,0))</f>
        <v>0</v>
      </c>
      <c r="AU28" s="152">
        <f>IF('Indicador Datos'!AU29="No Data",1,IF('Indicador Imputación Datos'!AU29&lt;&gt;"",1,0))</f>
        <v>1</v>
      </c>
      <c r="AV28" s="152">
        <f>IF('Indicador Datos'!AV29="No Data",1,IF('Indicador Imputación Datos'!AV29&lt;&gt;"",1,0))</f>
        <v>0</v>
      </c>
      <c r="AW28" s="152">
        <f>IF('Indicador Datos'!AW29="No Data",1,IF('Indicador Imputación Datos'!AW29&lt;&gt;"",1,0))</f>
        <v>0</v>
      </c>
      <c r="AX28" s="152">
        <f>IF('Indicador Datos'!AX29="No Data",1,IF('Indicador Imputación Datos'!AX29&lt;&gt;"",1,0))</f>
        <v>0</v>
      </c>
      <c r="AY28" s="152">
        <f>IF('Indicador Datos'!AY29="No Data",1,IF('Indicador Imputación Datos'!AY29&lt;&gt;"",1,0))</f>
        <v>0</v>
      </c>
      <c r="AZ28" s="152">
        <f>IF('Indicador Datos'!AZ29="No Data",1,IF('Indicador Imputación Datos'!AZ29&lt;&gt;"",1,0))</f>
        <v>0</v>
      </c>
      <c r="BA28" s="152">
        <f>IF('Indicador Datos'!BA29="No Data",1,IF('Indicador Imputación Datos'!BA29&lt;&gt;"",1,0))</f>
        <v>0</v>
      </c>
      <c r="BB28" s="152">
        <f>IF('Indicador Datos'!BB29="No Data",1,IF('Indicador Imputación Datos'!BB29&lt;&gt;"",1,0))</f>
        <v>0</v>
      </c>
      <c r="BC28" s="152">
        <f>IF('Indicador Datos'!BC29="No Data",1,IF('Indicador Imputación Datos'!BC29&lt;&gt;"",1,0))</f>
        <v>0</v>
      </c>
      <c r="BD28" s="152">
        <f>IF('Indicador Datos'!BD29="No Data",1,IF('Indicador Imputación Datos'!BD29&lt;&gt;"",1,0))</f>
        <v>0</v>
      </c>
      <c r="BE28" s="152">
        <f>IF('Indicador Datos'!BE29="No Data",1,IF('Indicador Imputación Datos'!BE29&lt;&gt;"",1,0))</f>
        <v>0</v>
      </c>
      <c r="BF28" s="152">
        <f>IF('Indicador Datos'!BF29="No Data",1,IF('Indicador Imputación Datos'!BF29&lt;&gt;"",1,0))</f>
        <v>0</v>
      </c>
      <c r="BG28" s="152">
        <f>IF('Indicador Datos'!BG29="No Data",1,IF('Indicador Imputación Datos'!BG29&lt;&gt;"",1,0))</f>
        <v>0</v>
      </c>
      <c r="BH28" s="152">
        <f>IF('Indicador Datos'!BH29="No Data",1,IF('Indicador Imputación Datos'!BH29&lt;&gt;"",1,0))</f>
        <v>0</v>
      </c>
      <c r="BI28" s="152">
        <f>IF('Indicador Datos'!BI29="No Data",1,IF('Indicador Imputación Datos'!BI29&lt;&gt;"",1,0))</f>
        <v>0</v>
      </c>
      <c r="BJ28" s="152">
        <f>IF('Indicador Datos'!BJ29="No Data",1,IF('Indicador Imputación Datos'!BJ29&lt;&gt;"",1,0))</f>
        <v>0</v>
      </c>
      <c r="BK28" s="152">
        <f>IF('Indicador Datos'!BK29="No Data",1,IF('Indicador Imputación Datos'!BK29&lt;&gt;"",1,0))</f>
        <v>0</v>
      </c>
      <c r="BL28" s="152">
        <f>IF('Indicador Datos'!BL29="No Data",1,IF('Indicador Imputación Datos'!BL29&lt;&gt;"",1,0))</f>
        <v>0</v>
      </c>
      <c r="BM28" s="152">
        <f>IF('Indicador Datos'!BM29="No Data",1,IF('Indicador Imputación Datos'!BM29&lt;&gt;"",1,0))</f>
        <v>0</v>
      </c>
      <c r="BN28" s="152">
        <f>IF('Indicador Datos'!BN29="No Data",1,IF('Indicador Imputación Datos'!BN29&lt;&gt;"",1,0))</f>
        <v>0</v>
      </c>
      <c r="BO28" s="152">
        <f>IF('Indicador Datos'!BO29="No Data",1,IF('Indicador Imputación Datos'!BO29&lt;&gt;"",1,0))</f>
        <v>0</v>
      </c>
      <c r="BP28" s="152">
        <f>IF('Indicador Datos'!BP29="No Data",1,IF('Indicador Imputación Datos'!BP29&lt;&gt;"",1,0))</f>
        <v>0</v>
      </c>
      <c r="BQ28" s="152">
        <f>IF('Indicador Datos'!BQ29="No Data",1,IF('Indicador Imputación Datos'!BQ29&lt;&gt;"",1,0))</f>
        <v>0</v>
      </c>
      <c r="BR28" s="152">
        <f>IF('Indicador Datos'!BR29="No Data",1,IF('Indicador Imputación Datos'!BR29&lt;&gt;"",1,0))</f>
        <v>0</v>
      </c>
      <c r="BS28" s="152">
        <f>IF('Indicador Datos'!BS29="No Data",1,IF('Indicador Imputación Datos'!BS29&lt;&gt;"",1,0))</f>
        <v>0</v>
      </c>
      <c r="BT28" s="152">
        <f>IF('Indicador Datos'!BT29="No Data",1,IF('Indicador Imputación Datos'!BT29&lt;&gt;"",1,0))</f>
        <v>0</v>
      </c>
      <c r="BU28" s="152">
        <f>IF('Indicador Datos'!BU29="No Data",1,IF('Indicador Imputación Datos'!BU29&lt;&gt;"",1,0))</f>
        <v>0</v>
      </c>
      <c r="BV28" s="152">
        <f>IF('Indicador Datos'!BV29="No Data",1,IF('Indicador Imputación Datos'!BV29&lt;&gt;"",1,0))</f>
        <v>0</v>
      </c>
      <c r="BW28" s="152">
        <f>IF('Indicador Datos'!BW29="No Data",1,IF('Indicador Imputación Datos'!BW29&lt;&gt;"",1,0))</f>
        <v>0</v>
      </c>
      <c r="BX28" s="152">
        <f>IF('Indicador Datos'!BX29="No Data",1,IF('Indicador Imputación Datos'!BX29&lt;&gt;"",1,0))</f>
        <v>0</v>
      </c>
      <c r="BY28" s="152">
        <f>IF('Indicador Datos'!BY29="No Data",1,IF('Indicador Imputación Datos'!BY29&lt;&gt;"",1,0))</f>
        <v>0</v>
      </c>
      <c r="BZ28" s="152">
        <f>IF('Indicador Datos'!BZ29="No Data",1,IF('Indicador Imputación Datos'!BZ29&lt;&gt;"",1,0))</f>
        <v>0</v>
      </c>
      <c r="CA28" s="152">
        <f>IF('Indicador Datos'!CA29="No Data",1,IF('Indicador Imputación Datos'!CA29&lt;&gt;"",1,0))</f>
        <v>0</v>
      </c>
      <c r="CB28" s="152">
        <f>IF('Indicador Datos'!CB29="No Data",1,IF('Indicador Imputación Datos'!CB29&lt;&gt;"",1,0))</f>
        <v>0</v>
      </c>
      <c r="CC28" s="152">
        <f>IF('Indicador Datos'!CC29="No Data",1,IF('Indicador Imputación Datos'!CC29&lt;&gt;"",1,0))</f>
        <v>0</v>
      </c>
      <c r="CD28" s="152">
        <f>IF('Indicador Datos'!CD29="No Data",1,IF('Indicador Imputación Datos'!CD29&lt;&gt;"",1,0))</f>
        <v>0</v>
      </c>
      <c r="CE28" s="152">
        <f>IF('Indicador Datos'!CE29="No Data",1,IF('Indicador Imputación Datos'!CE29&lt;&gt;"",1,0))</f>
        <v>0</v>
      </c>
      <c r="CF28" s="152">
        <f>IF('Indicador Datos'!CF29="No Data",1,IF('Indicador Imputación Datos'!CF29&lt;&gt;"",1,0))</f>
        <v>0</v>
      </c>
      <c r="CG28" s="152">
        <f>IF('Indicador Datos'!CG29="No Data",1,IF('Indicador Imputación Datos'!CG29&lt;&gt;"",1,0))</f>
        <v>0</v>
      </c>
      <c r="CH28" s="163">
        <f t="shared" si="0"/>
        <v>4</v>
      </c>
      <c r="CI28" s="164">
        <f t="shared" si="1"/>
        <v>4.878048780487805E-2</v>
      </c>
    </row>
    <row r="29" spans="1:87" x14ac:dyDescent="0.25">
      <c r="A29" s="3" t="str">
        <f>VLOOKUP(C29,Regiones!B$3:H$35,7,FALSE)</f>
        <v>South America</v>
      </c>
      <c r="B29" s="99" t="s">
        <v>16</v>
      </c>
      <c r="C29" s="86" t="s">
        <v>15</v>
      </c>
      <c r="D29" s="152">
        <f>IF('Indicador Datos'!D30="No Data",1,IF('Indicador Imputación Datos'!D30&lt;&gt;"",1,0))</f>
        <v>0</v>
      </c>
      <c r="E29" s="152">
        <f>IF('Indicador Datos'!E30="No Data",1,IF('Indicador Imputación Datos'!E30&lt;&gt;"",1,0))</f>
        <v>0</v>
      </c>
      <c r="F29" s="152">
        <f>IF('Indicador Datos'!F30="No Data",1,IF('Indicador Imputación Datos'!F30&lt;&gt;"",1,0))</f>
        <v>0</v>
      </c>
      <c r="G29" s="152">
        <f>IF('Indicador Datos'!G30="No Data",1,IF('Indicador Imputación Datos'!G30&lt;&gt;"",1,0))</f>
        <v>0</v>
      </c>
      <c r="H29" s="152">
        <f>IF('Indicador Datos'!H30="No Data",1,IF('Indicador Imputación Datos'!H30&lt;&gt;"",1,0))</f>
        <v>0</v>
      </c>
      <c r="I29" s="152">
        <f>IF('Indicador Datos'!I30="No Data",1,IF('Indicador Imputación Datos'!I30&lt;&gt;"",1,0))</f>
        <v>0</v>
      </c>
      <c r="J29" s="152">
        <f>IF('Indicador Datos'!J30="No Data",1,IF('Indicador Imputación Datos'!J30&lt;&gt;"",1,0))</f>
        <v>0</v>
      </c>
      <c r="K29" s="152">
        <f>IF('Indicador Datos'!K30="No Data",1,IF('Indicador Imputación Datos'!K30&lt;&gt;"",1,0))</f>
        <v>0</v>
      </c>
      <c r="L29" s="152">
        <f>IF('Indicador Datos'!L30="No Data",1,IF('Indicador Imputación Datos'!L30&lt;&gt;"",1,0))</f>
        <v>0</v>
      </c>
      <c r="M29" s="152">
        <f>IF('Indicador Datos'!M30="No Data",1,IF('Indicador Imputación Datos'!M30&lt;&gt;"",1,0))</f>
        <v>0</v>
      </c>
      <c r="N29" s="152">
        <f>IF('Indicador Datos'!N30="No Data",1,IF('Indicador Imputación Datos'!N30&lt;&gt;"",1,0))</f>
        <v>0</v>
      </c>
      <c r="O29" s="152">
        <f>IF('Indicador Datos'!O30="No Data",1,IF('Indicador Imputación Datos'!O30&lt;&gt;"",1,0))</f>
        <v>0</v>
      </c>
      <c r="P29" s="152">
        <f>IF('Indicador Datos'!P30="No Data",1,IF('Indicador Imputación Datos'!P30&lt;&gt;"",1,0))</f>
        <v>0</v>
      </c>
      <c r="Q29" s="152">
        <f>IF('Indicador Datos'!Q30="No Data",1,IF('Indicador Imputación Datos'!Q30&lt;&gt;"",1,0))</f>
        <v>0</v>
      </c>
      <c r="R29" s="152">
        <f>IF('Indicador Datos'!R30="No Data",1,IF('Indicador Imputación Datos'!R30&lt;&gt;"",1,0))</f>
        <v>0</v>
      </c>
      <c r="S29" s="152">
        <f>IF('Indicador Datos'!S30="No Data",1,IF('Indicador Imputación Datos'!S30&lt;&gt;"",1,0))</f>
        <v>0</v>
      </c>
      <c r="T29" s="152">
        <f>IF('Indicador Datos'!T30="No Data",1,IF('Indicador Imputación Datos'!T30&lt;&gt;"",1,0))</f>
        <v>0</v>
      </c>
      <c r="U29" s="152">
        <f>IF('Indicador Datos'!U30="No Data",1,IF('Indicador Imputación Datos'!U30&lt;&gt;"",1,0))</f>
        <v>0</v>
      </c>
      <c r="V29" s="152">
        <f>IF('Indicador Datos'!V30="No Data",1,IF('Indicador Imputación Datos'!V30&lt;&gt;"",1,0))</f>
        <v>0</v>
      </c>
      <c r="W29" s="152">
        <f>IF('Indicador Datos'!W30="No Data",1,IF('Indicador Imputación Datos'!W30&lt;&gt;"",1,0))</f>
        <v>0</v>
      </c>
      <c r="X29" s="152">
        <f>IF('Indicador Datos'!X30="No Data",1,IF('Indicador Imputación Datos'!X30&lt;&gt;"",1,0))</f>
        <v>0</v>
      </c>
      <c r="Y29" s="152">
        <f>IF('Indicador Datos'!Y30="No Data",1,IF('Indicador Imputación Datos'!Y30&lt;&gt;"",1,0))</f>
        <v>0</v>
      </c>
      <c r="Z29" s="152">
        <f>IF('Indicador Datos'!Z30="No Data",1,IF('Indicador Imputación Datos'!Z30&lt;&gt;"",1,0))</f>
        <v>0</v>
      </c>
      <c r="AA29" s="152">
        <f>IF('Indicador Datos'!AA30="No Data",1,IF('Indicador Imputación Datos'!AA30&lt;&gt;"",1,0))</f>
        <v>0</v>
      </c>
      <c r="AB29" s="152">
        <f>IF('Indicador Datos'!AB30="No Data",1,IF('Indicador Imputación Datos'!AB30&lt;&gt;"",1,0))</f>
        <v>0</v>
      </c>
      <c r="AC29" s="152">
        <f>IF('Indicador Datos'!AC30="No Data",1,IF('Indicador Imputación Datos'!AC30&lt;&gt;"",1,0))</f>
        <v>0</v>
      </c>
      <c r="AD29" s="152">
        <f>IF('Indicador Datos'!AD30="No Data",1,IF('Indicador Imputación Datos'!AD30&lt;&gt;"",1,0))</f>
        <v>0</v>
      </c>
      <c r="AE29" s="152">
        <f>IF('Indicador Datos'!AE30="No Data",1,IF('Indicador Imputación Datos'!AE30&lt;&gt;"",1,0))</f>
        <v>0</v>
      </c>
      <c r="AF29" s="152">
        <f>IF('Indicador Datos'!AF30="No Data",1,IF('Indicador Imputación Datos'!AF30&lt;&gt;"",1,0))</f>
        <v>0</v>
      </c>
      <c r="AG29" s="250">
        <f>IF('Indicador Datos'!AG30="No Data",1,IF('Indicador Imputación Datos'!AG30&lt;&gt;"",1,0))</f>
        <v>0</v>
      </c>
      <c r="AH29" s="152">
        <f>IF('Indicador Datos'!AH30="No Data",1,IF('Indicador Imputación Datos'!AH30&lt;&gt;"",1,0))</f>
        <v>0</v>
      </c>
      <c r="AI29" s="152">
        <f>IF('Indicador Datos'!AI30="No Data",1,IF('Indicador Imputación Datos'!AI30&lt;&gt;"",1,0))</f>
        <v>0</v>
      </c>
      <c r="AJ29" s="152">
        <f>IF('Indicador Datos'!AJ30="No Data",1,IF('Indicador Imputación Datos'!AJ30&lt;&gt;"",1,0))</f>
        <v>0</v>
      </c>
      <c r="AK29" s="152">
        <f>IF('Indicador Datos'!AK30="No Data",1,IF('Indicador Imputación Datos'!AK30&lt;&gt;"",1,0))</f>
        <v>0</v>
      </c>
      <c r="AL29" s="152">
        <f>IF('Indicador Datos'!AL30="No Data",1,IF('Indicador Imputación Datos'!AL30&lt;&gt;"",1,0))</f>
        <v>0</v>
      </c>
      <c r="AM29" s="152">
        <f>IF('Indicador Datos'!AM30="No Data",1,IF('Indicador Imputación Datos'!AM30&lt;&gt;"",1,0))</f>
        <v>0</v>
      </c>
      <c r="AN29" s="152">
        <f>IF('Indicador Datos'!AN30="No Data",1,IF('Indicador Imputación Datos'!AN30&lt;&gt;"",1,0))</f>
        <v>0</v>
      </c>
      <c r="AO29" s="152">
        <f>IF('Indicador Datos'!AO30="No Data",1,IF('Indicador Imputación Datos'!AO30&lt;&gt;"",1,0))</f>
        <v>0</v>
      </c>
      <c r="AP29" s="152">
        <f>IF('Indicador Datos'!AP30="No Data",1,IF('Indicador Imputación Datos'!AP30&lt;&gt;"",1,0))</f>
        <v>0</v>
      </c>
      <c r="AQ29" s="152">
        <f>IF('Indicador Datos'!AQ30="No Data",1,IF('Indicador Imputación Datos'!AQ30&lt;&gt;"",1,0))</f>
        <v>0</v>
      </c>
      <c r="AR29" s="152">
        <f>IF('Indicador Datos'!AR30="No Data",1,IF('Indicador Imputación Datos'!AR30&lt;&gt;"",1,0))</f>
        <v>0</v>
      </c>
      <c r="AS29" s="152">
        <f>IF('Indicador Datos'!AS30="No Data",1,IF('Indicador Imputación Datos'!AS30&lt;&gt;"",1,0))</f>
        <v>0</v>
      </c>
      <c r="AT29" s="152">
        <f>IF('Indicador Datos'!AT30="No Data",1,IF('Indicador Imputación Datos'!AT30&lt;&gt;"",1,0))</f>
        <v>0</v>
      </c>
      <c r="AU29" s="152">
        <f>IF('Indicador Datos'!AU30="No Data",1,IF('Indicador Imputación Datos'!AU30&lt;&gt;"",1,0))</f>
        <v>0</v>
      </c>
      <c r="AV29" s="152">
        <f>IF('Indicador Datos'!AV30="No Data",1,IF('Indicador Imputación Datos'!AV30&lt;&gt;"",1,0))</f>
        <v>0</v>
      </c>
      <c r="AW29" s="152">
        <f>IF('Indicador Datos'!AW30="No Data",1,IF('Indicador Imputación Datos'!AW30&lt;&gt;"",1,0))</f>
        <v>0</v>
      </c>
      <c r="AX29" s="152">
        <f>IF('Indicador Datos'!AX30="No Data",1,IF('Indicador Imputación Datos'!AX30&lt;&gt;"",1,0))</f>
        <v>0</v>
      </c>
      <c r="AY29" s="152">
        <f>IF('Indicador Datos'!AY30="No Data",1,IF('Indicador Imputación Datos'!AY30&lt;&gt;"",1,0))</f>
        <v>0</v>
      </c>
      <c r="AZ29" s="152">
        <f>IF('Indicador Datos'!AZ30="No Data",1,IF('Indicador Imputación Datos'!AZ30&lt;&gt;"",1,0))</f>
        <v>0</v>
      </c>
      <c r="BA29" s="152">
        <f>IF('Indicador Datos'!BA30="No Data",1,IF('Indicador Imputación Datos'!BA30&lt;&gt;"",1,0))</f>
        <v>0</v>
      </c>
      <c r="BB29" s="152">
        <f>IF('Indicador Datos'!BB30="No Data",1,IF('Indicador Imputación Datos'!BB30&lt;&gt;"",1,0))</f>
        <v>0</v>
      </c>
      <c r="BC29" s="152">
        <f>IF('Indicador Datos'!BC30="No Data",1,IF('Indicador Imputación Datos'!BC30&lt;&gt;"",1,0))</f>
        <v>0</v>
      </c>
      <c r="BD29" s="152">
        <f>IF('Indicador Datos'!BD30="No Data",1,IF('Indicador Imputación Datos'!BD30&lt;&gt;"",1,0))</f>
        <v>0</v>
      </c>
      <c r="BE29" s="152">
        <f>IF('Indicador Datos'!BE30="No Data",1,IF('Indicador Imputación Datos'!BE30&lt;&gt;"",1,0))</f>
        <v>0</v>
      </c>
      <c r="BF29" s="152">
        <f>IF('Indicador Datos'!BF30="No Data",1,IF('Indicador Imputación Datos'!BF30&lt;&gt;"",1,0))</f>
        <v>0</v>
      </c>
      <c r="BG29" s="152">
        <f>IF('Indicador Datos'!BG30="No Data",1,IF('Indicador Imputación Datos'!BG30&lt;&gt;"",1,0))</f>
        <v>0</v>
      </c>
      <c r="BH29" s="152">
        <f>IF('Indicador Datos'!BH30="No Data",1,IF('Indicador Imputación Datos'!BH30&lt;&gt;"",1,0))</f>
        <v>0</v>
      </c>
      <c r="BI29" s="152">
        <f>IF('Indicador Datos'!BI30="No Data",1,IF('Indicador Imputación Datos'!BI30&lt;&gt;"",1,0))</f>
        <v>0</v>
      </c>
      <c r="BJ29" s="152">
        <f>IF('Indicador Datos'!BJ30="No Data",1,IF('Indicador Imputación Datos'!BJ30&lt;&gt;"",1,0))</f>
        <v>0</v>
      </c>
      <c r="BK29" s="152">
        <f>IF('Indicador Datos'!BK30="No Data",1,IF('Indicador Imputación Datos'!BK30&lt;&gt;"",1,0))</f>
        <v>0</v>
      </c>
      <c r="BL29" s="152">
        <f>IF('Indicador Datos'!BL30="No Data",1,IF('Indicador Imputación Datos'!BL30&lt;&gt;"",1,0))</f>
        <v>0</v>
      </c>
      <c r="BM29" s="152">
        <f>IF('Indicador Datos'!BM30="No Data",1,IF('Indicador Imputación Datos'!BM30&lt;&gt;"",1,0))</f>
        <v>0</v>
      </c>
      <c r="BN29" s="152">
        <f>IF('Indicador Datos'!BN30="No Data",1,IF('Indicador Imputación Datos'!BN30&lt;&gt;"",1,0))</f>
        <v>0</v>
      </c>
      <c r="BO29" s="152">
        <f>IF('Indicador Datos'!BO30="No Data",1,IF('Indicador Imputación Datos'!BO30&lt;&gt;"",1,0))</f>
        <v>0</v>
      </c>
      <c r="BP29" s="152">
        <f>IF('Indicador Datos'!BP30="No Data",1,IF('Indicador Imputación Datos'!BP30&lt;&gt;"",1,0))</f>
        <v>0</v>
      </c>
      <c r="BQ29" s="152">
        <f>IF('Indicador Datos'!BQ30="No Data",1,IF('Indicador Imputación Datos'!BQ30&lt;&gt;"",1,0))</f>
        <v>0</v>
      </c>
      <c r="BR29" s="152">
        <f>IF('Indicador Datos'!BR30="No Data",1,IF('Indicador Imputación Datos'!BR30&lt;&gt;"",1,0))</f>
        <v>0</v>
      </c>
      <c r="BS29" s="152">
        <f>IF('Indicador Datos'!BS30="No Data",1,IF('Indicador Imputación Datos'!BS30&lt;&gt;"",1,0))</f>
        <v>0</v>
      </c>
      <c r="BT29" s="152">
        <f>IF('Indicador Datos'!BT30="No Data",1,IF('Indicador Imputación Datos'!BT30&lt;&gt;"",1,0))</f>
        <v>0</v>
      </c>
      <c r="BU29" s="152">
        <f>IF('Indicador Datos'!BU30="No Data",1,IF('Indicador Imputación Datos'!BU30&lt;&gt;"",1,0))</f>
        <v>0</v>
      </c>
      <c r="BV29" s="152">
        <f>IF('Indicador Datos'!BV30="No Data",1,IF('Indicador Imputación Datos'!BV30&lt;&gt;"",1,0))</f>
        <v>0</v>
      </c>
      <c r="BW29" s="152">
        <f>IF('Indicador Datos'!BW30="No Data",1,IF('Indicador Imputación Datos'!BW30&lt;&gt;"",1,0))</f>
        <v>0</v>
      </c>
      <c r="BX29" s="152">
        <f>IF('Indicador Datos'!BX30="No Data",1,IF('Indicador Imputación Datos'!BX30&lt;&gt;"",1,0))</f>
        <v>0</v>
      </c>
      <c r="BY29" s="152">
        <f>IF('Indicador Datos'!BY30="No Data",1,IF('Indicador Imputación Datos'!BY30&lt;&gt;"",1,0))</f>
        <v>0</v>
      </c>
      <c r="BZ29" s="152">
        <f>IF('Indicador Datos'!BZ30="No Data",1,IF('Indicador Imputación Datos'!BZ30&lt;&gt;"",1,0))</f>
        <v>0</v>
      </c>
      <c r="CA29" s="152">
        <f>IF('Indicador Datos'!CA30="No Data",1,IF('Indicador Imputación Datos'!CA30&lt;&gt;"",1,0))</f>
        <v>0</v>
      </c>
      <c r="CB29" s="152">
        <f>IF('Indicador Datos'!CB30="No Data",1,IF('Indicador Imputación Datos'!CB30&lt;&gt;"",1,0))</f>
        <v>0</v>
      </c>
      <c r="CC29" s="152">
        <f>IF('Indicador Datos'!CC30="No Data",1,IF('Indicador Imputación Datos'!CC30&lt;&gt;"",1,0))</f>
        <v>0</v>
      </c>
      <c r="CD29" s="152">
        <f>IF('Indicador Datos'!CD30="No Data",1,IF('Indicador Imputación Datos'!CD30&lt;&gt;"",1,0))</f>
        <v>0</v>
      </c>
      <c r="CE29" s="152">
        <f>IF('Indicador Datos'!CE30="No Data",1,IF('Indicador Imputación Datos'!CE30&lt;&gt;"",1,0))</f>
        <v>0</v>
      </c>
      <c r="CF29" s="152">
        <f>IF('Indicador Datos'!CF30="No Data",1,IF('Indicador Imputación Datos'!CF30&lt;&gt;"",1,0))</f>
        <v>0</v>
      </c>
      <c r="CG29" s="152">
        <f>IF('Indicador Datos'!CG30="No Data",1,IF('Indicador Imputación Datos'!CG30&lt;&gt;"",1,0))</f>
        <v>0</v>
      </c>
      <c r="CH29" s="163">
        <f t="shared" si="0"/>
        <v>0</v>
      </c>
      <c r="CI29" s="164">
        <f t="shared" si="1"/>
        <v>0</v>
      </c>
    </row>
    <row r="30" spans="1:87" x14ac:dyDescent="0.25">
      <c r="A30" s="3" t="str">
        <f>VLOOKUP(C30,Regiones!B$3:H$35,7,FALSE)</f>
        <v>South America</v>
      </c>
      <c r="B30" s="99" t="s">
        <v>26</v>
      </c>
      <c r="C30" s="86" t="s">
        <v>25</v>
      </c>
      <c r="D30" s="152">
        <f>IF('Indicador Datos'!D31="No Data",1,IF('Indicador Imputación Datos'!D31&lt;&gt;"",1,0))</f>
        <v>0</v>
      </c>
      <c r="E30" s="152">
        <f>IF('Indicador Datos'!E31="No Data",1,IF('Indicador Imputación Datos'!E31&lt;&gt;"",1,0))</f>
        <v>0</v>
      </c>
      <c r="F30" s="152">
        <f>IF('Indicador Datos'!F31="No Data",1,IF('Indicador Imputación Datos'!F31&lt;&gt;"",1,0))</f>
        <v>0</v>
      </c>
      <c r="G30" s="152">
        <f>IF('Indicador Datos'!G31="No Data",1,IF('Indicador Imputación Datos'!G31&lt;&gt;"",1,0))</f>
        <v>0</v>
      </c>
      <c r="H30" s="152">
        <f>IF('Indicador Datos'!H31="No Data",1,IF('Indicador Imputación Datos'!H31&lt;&gt;"",1,0))</f>
        <v>0</v>
      </c>
      <c r="I30" s="152">
        <f>IF('Indicador Datos'!I31="No Data",1,IF('Indicador Imputación Datos'!I31&lt;&gt;"",1,0))</f>
        <v>0</v>
      </c>
      <c r="J30" s="152">
        <f>IF('Indicador Datos'!J31="No Data",1,IF('Indicador Imputación Datos'!J31&lt;&gt;"",1,0))</f>
        <v>0</v>
      </c>
      <c r="K30" s="152">
        <f>IF('Indicador Datos'!K31="No Data",1,IF('Indicador Imputación Datos'!K31&lt;&gt;"",1,0))</f>
        <v>0</v>
      </c>
      <c r="L30" s="152">
        <f>IF('Indicador Datos'!L31="No Data",1,IF('Indicador Imputación Datos'!L31&lt;&gt;"",1,0))</f>
        <v>0</v>
      </c>
      <c r="M30" s="152">
        <f>IF('Indicador Datos'!M31="No Data",1,IF('Indicador Imputación Datos'!M31&lt;&gt;"",1,0))</f>
        <v>0</v>
      </c>
      <c r="N30" s="152">
        <f>IF('Indicador Datos'!N31="No Data",1,IF('Indicador Imputación Datos'!N31&lt;&gt;"",1,0))</f>
        <v>0</v>
      </c>
      <c r="O30" s="152">
        <f>IF('Indicador Datos'!O31="No Data",1,IF('Indicador Imputación Datos'!O31&lt;&gt;"",1,0))</f>
        <v>0</v>
      </c>
      <c r="P30" s="152">
        <f>IF('Indicador Datos'!P31="No Data",1,IF('Indicador Imputación Datos'!P31&lt;&gt;"",1,0))</f>
        <v>1</v>
      </c>
      <c r="Q30" s="152">
        <f>IF('Indicador Datos'!Q31="No Data",1,IF('Indicador Imputación Datos'!Q31&lt;&gt;"",1,0))</f>
        <v>0</v>
      </c>
      <c r="R30" s="152">
        <f>IF('Indicador Datos'!R31="No Data",1,IF('Indicador Imputación Datos'!R31&lt;&gt;"",1,0))</f>
        <v>0</v>
      </c>
      <c r="S30" s="152">
        <f>IF('Indicador Datos'!S31="No Data",1,IF('Indicador Imputación Datos'!S31&lt;&gt;"",1,0))</f>
        <v>0</v>
      </c>
      <c r="T30" s="152">
        <f>IF('Indicador Datos'!T31="No Data",1,IF('Indicador Imputación Datos'!T31&lt;&gt;"",1,0))</f>
        <v>0</v>
      </c>
      <c r="U30" s="152">
        <f>IF('Indicador Datos'!U31="No Data",1,IF('Indicador Imputación Datos'!U31&lt;&gt;"",1,0))</f>
        <v>0</v>
      </c>
      <c r="V30" s="152">
        <f>IF('Indicador Datos'!V31="No Data",1,IF('Indicador Imputación Datos'!V31&lt;&gt;"",1,0))</f>
        <v>0</v>
      </c>
      <c r="W30" s="152">
        <f>IF('Indicador Datos'!W31="No Data",1,IF('Indicador Imputación Datos'!W31&lt;&gt;"",1,0))</f>
        <v>0</v>
      </c>
      <c r="X30" s="152">
        <f>IF('Indicador Datos'!X31="No Data",1,IF('Indicador Imputación Datos'!X31&lt;&gt;"",1,0))</f>
        <v>0</v>
      </c>
      <c r="Y30" s="152">
        <f>IF('Indicador Datos'!Y31="No Data",1,IF('Indicador Imputación Datos'!Y31&lt;&gt;"",1,0))</f>
        <v>0</v>
      </c>
      <c r="Z30" s="152">
        <f>IF('Indicador Datos'!Z31="No Data",1,IF('Indicador Imputación Datos'!Z31&lt;&gt;"",1,0))</f>
        <v>0</v>
      </c>
      <c r="AA30" s="152">
        <f>IF('Indicador Datos'!AA31="No Data",1,IF('Indicador Imputación Datos'!AA31&lt;&gt;"",1,0))</f>
        <v>0</v>
      </c>
      <c r="AB30" s="152">
        <f>IF('Indicador Datos'!AB31="No Data",1,IF('Indicador Imputación Datos'!AB31&lt;&gt;"",1,0))</f>
        <v>0</v>
      </c>
      <c r="AC30" s="152">
        <f>IF('Indicador Datos'!AC31="No Data",1,IF('Indicador Imputación Datos'!AC31&lt;&gt;"",1,0))</f>
        <v>0</v>
      </c>
      <c r="AD30" s="152">
        <f>IF('Indicador Datos'!AD31="No Data",1,IF('Indicador Imputación Datos'!AD31&lt;&gt;"",1,0))</f>
        <v>0</v>
      </c>
      <c r="AE30" s="152">
        <f>IF('Indicador Datos'!AE31="No Data",1,IF('Indicador Imputación Datos'!AE31&lt;&gt;"",1,0))</f>
        <v>0</v>
      </c>
      <c r="AF30" s="152">
        <f>IF('Indicador Datos'!AF31="No Data",1,IF('Indicador Imputación Datos'!AF31&lt;&gt;"",1,0))</f>
        <v>0</v>
      </c>
      <c r="AG30" s="250">
        <f>IF('Indicador Datos'!AG31="No Data",1,IF('Indicador Imputación Datos'!AG31&lt;&gt;"",1,0))</f>
        <v>0</v>
      </c>
      <c r="AH30" s="152">
        <f>IF('Indicador Datos'!AH31="No Data",1,IF('Indicador Imputación Datos'!AH31&lt;&gt;"",1,0))</f>
        <v>0</v>
      </c>
      <c r="AI30" s="152">
        <f>IF('Indicador Datos'!AI31="No Data",1,IF('Indicador Imputación Datos'!AI31&lt;&gt;"",1,0))</f>
        <v>0</v>
      </c>
      <c r="AJ30" s="152">
        <f>IF('Indicador Datos'!AJ31="No Data",1,IF('Indicador Imputación Datos'!AJ31&lt;&gt;"",1,0))</f>
        <v>0</v>
      </c>
      <c r="AK30" s="152">
        <f>IF('Indicador Datos'!AK31="No Data",1,IF('Indicador Imputación Datos'!AK31&lt;&gt;"",1,0))</f>
        <v>0</v>
      </c>
      <c r="AL30" s="152">
        <f>IF('Indicador Datos'!AL31="No Data",1,IF('Indicador Imputación Datos'!AL31&lt;&gt;"",1,0))</f>
        <v>0</v>
      </c>
      <c r="AM30" s="152">
        <f>IF('Indicador Datos'!AM31="No Data",1,IF('Indicador Imputación Datos'!AM31&lt;&gt;"",1,0))</f>
        <v>0</v>
      </c>
      <c r="AN30" s="152">
        <f>IF('Indicador Datos'!AN31="No Data",1,IF('Indicador Imputación Datos'!AN31&lt;&gt;"",1,0))</f>
        <v>0</v>
      </c>
      <c r="AO30" s="152">
        <f>IF('Indicador Datos'!AO31="No Data",1,IF('Indicador Imputación Datos'!AO31&lt;&gt;"",1,0))</f>
        <v>0</v>
      </c>
      <c r="AP30" s="152">
        <f>IF('Indicador Datos'!AP31="No Data",1,IF('Indicador Imputación Datos'!AP31&lt;&gt;"",1,0))</f>
        <v>0</v>
      </c>
      <c r="AQ30" s="152">
        <f>IF('Indicador Datos'!AQ31="No Data",1,IF('Indicador Imputación Datos'!AQ31&lt;&gt;"",1,0))</f>
        <v>0</v>
      </c>
      <c r="AR30" s="152">
        <f>IF('Indicador Datos'!AR31="No Data",1,IF('Indicador Imputación Datos'!AR31&lt;&gt;"",1,0))</f>
        <v>0</v>
      </c>
      <c r="AS30" s="152">
        <f>IF('Indicador Datos'!AS31="No Data",1,IF('Indicador Imputación Datos'!AS31&lt;&gt;"",1,0))</f>
        <v>0</v>
      </c>
      <c r="AT30" s="152">
        <f>IF('Indicador Datos'!AT31="No Data",1,IF('Indicador Imputación Datos'!AT31&lt;&gt;"",1,0))</f>
        <v>0</v>
      </c>
      <c r="AU30" s="152">
        <f>IF('Indicador Datos'!AU31="No Data",1,IF('Indicador Imputación Datos'!AU31&lt;&gt;"",1,0))</f>
        <v>0</v>
      </c>
      <c r="AV30" s="152">
        <f>IF('Indicador Datos'!AV31="No Data",1,IF('Indicador Imputación Datos'!AV31&lt;&gt;"",1,0))</f>
        <v>0</v>
      </c>
      <c r="AW30" s="152">
        <f>IF('Indicador Datos'!AW31="No Data",1,IF('Indicador Imputación Datos'!AW31&lt;&gt;"",1,0))</f>
        <v>0</v>
      </c>
      <c r="AX30" s="152">
        <f>IF('Indicador Datos'!AX31="No Data",1,IF('Indicador Imputación Datos'!AX31&lt;&gt;"",1,0))</f>
        <v>0</v>
      </c>
      <c r="AY30" s="152">
        <f>IF('Indicador Datos'!AY31="No Data",1,IF('Indicador Imputación Datos'!AY31&lt;&gt;"",1,0))</f>
        <v>0</v>
      </c>
      <c r="AZ30" s="152">
        <f>IF('Indicador Datos'!AZ31="No Data",1,IF('Indicador Imputación Datos'!AZ31&lt;&gt;"",1,0))</f>
        <v>0</v>
      </c>
      <c r="BA30" s="152">
        <f>IF('Indicador Datos'!BA31="No Data",1,IF('Indicador Imputación Datos'!BA31&lt;&gt;"",1,0))</f>
        <v>0</v>
      </c>
      <c r="BB30" s="152">
        <f>IF('Indicador Datos'!BB31="No Data",1,IF('Indicador Imputación Datos'!BB31&lt;&gt;"",1,0))</f>
        <v>0</v>
      </c>
      <c r="BC30" s="152">
        <f>IF('Indicador Datos'!BC31="No Data",1,IF('Indicador Imputación Datos'!BC31&lt;&gt;"",1,0))</f>
        <v>0</v>
      </c>
      <c r="BD30" s="152">
        <f>IF('Indicador Datos'!BD31="No Data",1,IF('Indicador Imputación Datos'!BD31&lt;&gt;"",1,0))</f>
        <v>0</v>
      </c>
      <c r="BE30" s="152">
        <f>IF('Indicador Datos'!BE31="No Data",1,IF('Indicador Imputación Datos'!BE31&lt;&gt;"",1,0))</f>
        <v>0</v>
      </c>
      <c r="BF30" s="152">
        <f>IF('Indicador Datos'!BF31="No Data",1,IF('Indicador Imputación Datos'!BF31&lt;&gt;"",1,0))</f>
        <v>0</v>
      </c>
      <c r="BG30" s="152">
        <f>IF('Indicador Datos'!BG31="No Data",1,IF('Indicador Imputación Datos'!BG31&lt;&gt;"",1,0))</f>
        <v>0</v>
      </c>
      <c r="BH30" s="152">
        <f>IF('Indicador Datos'!BH31="No Data",1,IF('Indicador Imputación Datos'!BH31&lt;&gt;"",1,0))</f>
        <v>0</v>
      </c>
      <c r="BI30" s="152">
        <f>IF('Indicador Datos'!BI31="No Data",1,IF('Indicador Imputación Datos'!BI31&lt;&gt;"",1,0))</f>
        <v>0</v>
      </c>
      <c r="BJ30" s="152">
        <f>IF('Indicador Datos'!BJ31="No Data",1,IF('Indicador Imputación Datos'!BJ31&lt;&gt;"",1,0))</f>
        <v>0</v>
      </c>
      <c r="BK30" s="152">
        <f>IF('Indicador Datos'!BK31="No Data",1,IF('Indicador Imputación Datos'!BK31&lt;&gt;"",1,0))</f>
        <v>0</v>
      </c>
      <c r="BL30" s="152">
        <f>IF('Indicador Datos'!BL31="No Data",1,IF('Indicador Imputación Datos'!BL31&lt;&gt;"",1,0))</f>
        <v>0</v>
      </c>
      <c r="BM30" s="152">
        <f>IF('Indicador Datos'!BM31="No Data",1,IF('Indicador Imputación Datos'!BM31&lt;&gt;"",1,0))</f>
        <v>0</v>
      </c>
      <c r="BN30" s="152">
        <f>IF('Indicador Datos'!BN31="No Data",1,IF('Indicador Imputación Datos'!BN31&lt;&gt;"",1,0))</f>
        <v>0</v>
      </c>
      <c r="BO30" s="152">
        <f>IF('Indicador Datos'!BO31="No Data",1,IF('Indicador Imputación Datos'!BO31&lt;&gt;"",1,0))</f>
        <v>0</v>
      </c>
      <c r="BP30" s="152">
        <f>IF('Indicador Datos'!BP31="No Data",1,IF('Indicador Imputación Datos'!BP31&lt;&gt;"",1,0))</f>
        <v>0</v>
      </c>
      <c r="BQ30" s="152">
        <f>IF('Indicador Datos'!BQ31="No Data",1,IF('Indicador Imputación Datos'!BQ31&lt;&gt;"",1,0))</f>
        <v>0</v>
      </c>
      <c r="BR30" s="152">
        <f>IF('Indicador Datos'!BR31="No Data",1,IF('Indicador Imputación Datos'!BR31&lt;&gt;"",1,0))</f>
        <v>0</v>
      </c>
      <c r="BS30" s="152">
        <f>IF('Indicador Datos'!BS31="No Data",1,IF('Indicador Imputación Datos'!BS31&lt;&gt;"",1,0))</f>
        <v>0</v>
      </c>
      <c r="BT30" s="152">
        <f>IF('Indicador Datos'!BT31="No Data",1,IF('Indicador Imputación Datos'!BT31&lt;&gt;"",1,0))</f>
        <v>0</v>
      </c>
      <c r="BU30" s="152">
        <f>IF('Indicador Datos'!BU31="No Data",1,IF('Indicador Imputación Datos'!BU31&lt;&gt;"",1,0))</f>
        <v>0</v>
      </c>
      <c r="BV30" s="152">
        <f>IF('Indicador Datos'!BV31="No Data",1,IF('Indicador Imputación Datos'!BV31&lt;&gt;"",1,0))</f>
        <v>0</v>
      </c>
      <c r="BW30" s="152">
        <f>IF('Indicador Datos'!BW31="No Data",1,IF('Indicador Imputación Datos'!BW31&lt;&gt;"",1,0))</f>
        <v>0</v>
      </c>
      <c r="BX30" s="152">
        <f>IF('Indicador Datos'!BX31="No Data",1,IF('Indicador Imputación Datos'!BX31&lt;&gt;"",1,0))</f>
        <v>0</v>
      </c>
      <c r="BY30" s="152">
        <f>IF('Indicador Datos'!BY31="No Data",1,IF('Indicador Imputación Datos'!BY31&lt;&gt;"",1,0))</f>
        <v>0</v>
      </c>
      <c r="BZ30" s="152">
        <f>IF('Indicador Datos'!BZ31="No Data",1,IF('Indicador Imputación Datos'!BZ31&lt;&gt;"",1,0))</f>
        <v>0</v>
      </c>
      <c r="CA30" s="152">
        <f>IF('Indicador Datos'!CA31="No Data",1,IF('Indicador Imputación Datos'!CA31&lt;&gt;"",1,0))</f>
        <v>0</v>
      </c>
      <c r="CB30" s="152">
        <f>IF('Indicador Datos'!CB31="No Data",1,IF('Indicador Imputación Datos'!CB31&lt;&gt;"",1,0))</f>
        <v>0</v>
      </c>
      <c r="CC30" s="152">
        <f>IF('Indicador Datos'!CC31="No Data",1,IF('Indicador Imputación Datos'!CC31&lt;&gt;"",1,0))</f>
        <v>0</v>
      </c>
      <c r="CD30" s="152">
        <f>IF('Indicador Datos'!CD31="No Data",1,IF('Indicador Imputación Datos'!CD31&lt;&gt;"",1,0))</f>
        <v>0</v>
      </c>
      <c r="CE30" s="152">
        <f>IF('Indicador Datos'!CE31="No Data",1,IF('Indicador Imputación Datos'!CE31&lt;&gt;"",1,0))</f>
        <v>0</v>
      </c>
      <c r="CF30" s="152">
        <f>IF('Indicador Datos'!CF31="No Data",1,IF('Indicador Imputación Datos'!CF31&lt;&gt;"",1,0))</f>
        <v>0</v>
      </c>
      <c r="CG30" s="152">
        <f>IF('Indicador Datos'!CG31="No Data",1,IF('Indicador Imputación Datos'!CG31&lt;&gt;"",1,0))</f>
        <v>0</v>
      </c>
      <c r="CH30" s="163">
        <f t="shared" si="0"/>
        <v>1</v>
      </c>
      <c r="CI30" s="164">
        <f t="shared" si="1"/>
        <v>1.2195121951219513E-2</v>
      </c>
    </row>
    <row r="31" spans="1:87" x14ac:dyDescent="0.25">
      <c r="A31" s="3" t="str">
        <f>VLOOKUP(C31,Regiones!B$3:H$35,7,FALSE)</f>
        <v>South America</v>
      </c>
      <c r="B31" s="99" t="s">
        <v>34</v>
      </c>
      <c r="C31" s="86" t="s">
        <v>33</v>
      </c>
      <c r="D31" s="152">
        <f>IF('Indicador Datos'!D32="No Data",1,IF('Indicador Imputación Datos'!D32&lt;&gt;"",1,0))</f>
        <v>0</v>
      </c>
      <c r="E31" s="152">
        <f>IF('Indicador Datos'!E32="No Data",1,IF('Indicador Imputación Datos'!E32&lt;&gt;"",1,0))</f>
        <v>0</v>
      </c>
      <c r="F31" s="152">
        <f>IF('Indicador Datos'!F32="No Data",1,IF('Indicador Imputación Datos'!F32&lt;&gt;"",1,0))</f>
        <v>0</v>
      </c>
      <c r="G31" s="152">
        <f>IF('Indicador Datos'!G32="No Data",1,IF('Indicador Imputación Datos'!G32&lt;&gt;"",1,0))</f>
        <v>0</v>
      </c>
      <c r="H31" s="152">
        <f>IF('Indicador Datos'!H32="No Data",1,IF('Indicador Imputación Datos'!H32&lt;&gt;"",1,0))</f>
        <v>0</v>
      </c>
      <c r="I31" s="152">
        <f>IF('Indicador Datos'!I32="No Data",1,IF('Indicador Imputación Datos'!I32&lt;&gt;"",1,0))</f>
        <v>0</v>
      </c>
      <c r="J31" s="152">
        <f>IF('Indicador Datos'!J32="No Data",1,IF('Indicador Imputación Datos'!J32&lt;&gt;"",1,0))</f>
        <v>0</v>
      </c>
      <c r="K31" s="152">
        <f>IF('Indicador Datos'!K32="No Data",1,IF('Indicador Imputación Datos'!K32&lt;&gt;"",1,0))</f>
        <v>0</v>
      </c>
      <c r="L31" s="152">
        <f>IF('Indicador Datos'!L32="No Data",1,IF('Indicador Imputación Datos'!L32&lt;&gt;"",1,0))</f>
        <v>0</v>
      </c>
      <c r="M31" s="152">
        <f>IF('Indicador Datos'!M32="No Data",1,IF('Indicador Imputación Datos'!M32&lt;&gt;"",1,0))</f>
        <v>0</v>
      </c>
      <c r="N31" s="152">
        <f>IF('Indicador Datos'!N32="No Data",1,IF('Indicador Imputación Datos'!N32&lt;&gt;"",1,0))</f>
        <v>0</v>
      </c>
      <c r="O31" s="152">
        <f>IF('Indicador Datos'!O32="No Data",1,IF('Indicador Imputación Datos'!O32&lt;&gt;"",1,0))</f>
        <v>0</v>
      </c>
      <c r="P31" s="152">
        <f>IF('Indicador Datos'!P32="No Data",1,IF('Indicador Imputación Datos'!P32&lt;&gt;"",1,0))</f>
        <v>0</v>
      </c>
      <c r="Q31" s="152">
        <f>IF('Indicador Datos'!Q32="No Data",1,IF('Indicador Imputación Datos'!Q32&lt;&gt;"",1,0))</f>
        <v>0</v>
      </c>
      <c r="R31" s="152">
        <f>IF('Indicador Datos'!R32="No Data",1,IF('Indicador Imputación Datos'!R32&lt;&gt;"",1,0))</f>
        <v>0</v>
      </c>
      <c r="S31" s="152">
        <f>IF('Indicador Datos'!S32="No Data",1,IF('Indicador Imputación Datos'!S32&lt;&gt;"",1,0))</f>
        <v>0</v>
      </c>
      <c r="T31" s="152">
        <f>IF('Indicador Datos'!T32="No Data",1,IF('Indicador Imputación Datos'!T32&lt;&gt;"",1,0))</f>
        <v>0</v>
      </c>
      <c r="U31" s="152">
        <f>IF('Indicador Datos'!U32="No Data",1,IF('Indicador Imputación Datos'!U32&lt;&gt;"",1,0))</f>
        <v>0</v>
      </c>
      <c r="V31" s="152">
        <f>IF('Indicador Datos'!V32="No Data",1,IF('Indicador Imputación Datos'!V32&lt;&gt;"",1,0))</f>
        <v>0</v>
      </c>
      <c r="W31" s="152">
        <f>IF('Indicador Datos'!W32="No Data",1,IF('Indicador Imputación Datos'!W32&lt;&gt;"",1,0))</f>
        <v>0</v>
      </c>
      <c r="X31" s="152">
        <f>IF('Indicador Datos'!X32="No Data",1,IF('Indicador Imputación Datos'!X32&lt;&gt;"",1,0))</f>
        <v>0</v>
      </c>
      <c r="Y31" s="152">
        <f>IF('Indicador Datos'!Y32="No Data",1,IF('Indicador Imputación Datos'!Y32&lt;&gt;"",1,0))</f>
        <v>0</v>
      </c>
      <c r="Z31" s="152">
        <f>IF('Indicador Datos'!Z32="No Data",1,IF('Indicador Imputación Datos'!Z32&lt;&gt;"",1,0))</f>
        <v>0</v>
      </c>
      <c r="AA31" s="152">
        <f>IF('Indicador Datos'!AA32="No Data",1,IF('Indicador Imputación Datos'!AA32&lt;&gt;"",1,0))</f>
        <v>0</v>
      </c>
      <c r="AB31" s="152">
        <f>IF('Indicador Datos'!AB32="No Data",1,IF('Indicador Imputación Datos'!AB32&lt;&gt;"",1,0))</f>
        <v>0</v>
      </c>
      <c r="AC31" s="152">
        <f>IF('Indicador Datos'!AC32="No Data",1,IF('Indicador Imputación Datos'!AC32&lt;&gt;"",1,0))</f>
        <v>0</v>
      </c>
      <c r="AD31" s="152">
        <f>IF('Indicador Datos'!AD32="No Data",1,IF('Indicador Imputación Datos'!AD32&lt;&gt;"",1,0))</f>
        <v>1</v>
      </c>
      <c r="AE31" s="152">
        <f>IF('Indicador Datos'!AE32="No Data",1,IF('Indicador Imputación Datos'!AE32&lt;&gt;"",1,0))</f>
        <v>0</v>
      </c>
      <c r="AF31" s="152">
        <f>IF('Indicador Datos'!AF32="No Data",1,IF('Indicador Imputación Datos'!AF32&lt;&gt;"",1,0))</f>
        <v>0</v>
      </c>
      <c r="AG31" s="250">
        <f>IF('Indicador Datos'!AG32="No Data",1,IF('Indicador Imputación Datos'!AG32&lt;&gt;"",1,0))</f>
        <v>0</v>
      </c>
      <c r="AH31" s="152">
        <f>IF('Indicador Datos'!AH32="No Data",1,IF('Indicador Imputación Datos'!AH32&lt;&gt;"",1,0))</f>
        <v>0</v>
      </c>
      <c r="AI31" s="152">
        <f>IF('Indicador Datos'!AI32="No Data",1,IF('Indicador Imputación Datos'!AI32&lt;&gt;"",1,0))</f>
        <v>0</v>
      </c>
      <c r="AJ31" s="152">
        <f>IF('Indicador Datos'!AJ32="No Data",1,IF('Indicador Imputación Datos'!AJ32&lt;&gt;"",1,0))</f>
        <v>0</v>
      </c>
      <c r="AK31" s="152">
        <f>IF('Indicador Datos'!AK32="No Data",1,IF('Indicador Imputación Datos'!AK32&lt;&gt;"",1,0))</f>
        <v>0</v>
      </c>
      <c r="AL31" s="152">
        <f>IF('Indicador Datos'!AL32="No Data",1,IF('Indicador Imputación Datos'!AL32&lt;&gt;"",1,0))</f>
        <v>0</v>
      </c>
      <c r="AM31" s="152">
        <f>IF('Indicador Datos'!AM32="No Data",1,IF('Indicador Imputación Datos'!AM32&lt;&gt;"",1,0))</f>
        <v>0</v>
      </c>
      <c r="AN31" s="152">
        <f>IF('Indicador Datos'!AN32="No Data",1,IF('Indicador Imputación Datos'!AN32&lt;&gt;"",1,0))</f>
        <v>0</v>
      </c>
      <c r="AO31" s="152">
        <f>IF('Indicador Datos'!AO32="No Data",1,IF('Indicador Imputación Datos'!AO32&lt;&gt;"",1,0))</f>
        <v>0</v>
      </c>
      <c r="AP31" s="152">
        <f>IF('Indicador Datos'!AP32="No Data",1,IF('Indicador Imputación Datos'!AP32&lt;&gt;"",1,0))</f>
        <v>0</v>
      </c>
      <c r="AQ31" s="152">
        <f>IF('Indicador Datos'!AQ32="No Data",1,IF('Indicador Imputación Datos'!AQ32&lt;&gt;"",1,0))</f>
        <v>0</v>
      </c>
      <c r="AR31" s="152">
        <f>IF('Indicador Datos'!AR32="No Data",1,IF('Indicador Imputación Datos'!AR32&lt;&gt;"",1,0))</f>
        <v>0</v>
      </c>
      <c r="AS31" s="152">
        <f>IF('Indicador Datos'!AS32="No Data",1,IF('Indicador Imputación Datos'!AS32&lt;&gt;"",1,0))</f>
        <v>0</v>
      </c>
      <c r="AT31" s="152">
        <f>IF('Indicador Datos'!AT32="No Data",1,IF('Indicador Imputación Datos'!AT32&lt;&gt;"",1,0))</f>
        <v>0</v>
      </c>
      <c r="AU31" s="152">
        <f>IF('Indicador Datos'!AU32="No Data",1,IF('Indicador Imputación Datos'!AU32&lt;&gt;"",1,0))</f>
        <v>0</v>
      </c>
      <c r="AV31" s="152">
        <f>IF('Indicador Datos'!AV32="No Data",1,IF('Indicador Imputación Datos'!AV32&lt;&gt;"",1,0))</f>
        <v>0</v>
      </c>
      <c r="AW31" s="152">
        <f>IF('Indicador Datos'!AW32="No Data",1,IF('Indicador Imputación Datos'!AW32&lt;&gt;"",1,0))</f>
        <v>0</v>
      </c>
      <c r="AX31" s="152">
        <f>IF('Indicador Datos'!AX32="No Data",1,IF('Indicador Imputación Datos'!AX32&lt;&gt;"",1,0))</f>
        <v>0</v>
      </c>
      <c r="AY31" s="152">
        <f>IF('Indicador Datos'!AY32="No Data",1,IF('Indicador Imputación Datos'!AY32&lt;&gt;"",1,0))</f>
        <v>0</v>
      </c>
      <c r="AZ31" s="152">
        <f>IF('Indicador Datos'!AZ32="No Data",1,IF('Indicador Imputación Datos'!AZ32&lt;&gt;"",1,0))</f>
        <v>0</v>
      </c>
      <c r="BA31" s="152">
        <f>IF('Indicador Datos'!BA32="No Data",1,IF('Indicador Imputación Datos'!BA32&lt;&gt;"",1,0))</f>
        <v>0</v>
      </c>
      <c r="BB31" s="152">
        <f>IF('Indicador Datos'!BB32="No Data",1,IF('Indicador Imputación Datos'!BB32&lt;&gt;"",1,0))</f>
        <v>0</v>
      </c>
      <c r="BC31" s="152">
        <f>IF('Indicador Datos'!BC32="No Data",1,IF('Indicador Imputación Datos'!BC32&lt;&gt;"",1,0))</f>
        <v>0</v>
      </c>
      <c r="BD31" s="152">
        <f>IF('Indicador Datos'!BD32="No Data",1,IF('Indicador Imputación Datos'!BD32&lt;&gt;"",1,0))</f>
        <v>0</v>
      </c>
      <c r="BE31" s="152">
        <f>IF('Indicador Datos'!BE32="No Data",1,IF('Indicador Imputación Datos'!BE32&lt;&gt;"",1,0))</f>
        <v>0</v>
      </c>
      <c r="BF31" s="152">
        <f>IF('Indicador Datos'!BF32="No Data",1,IF('Indicador Imputación Datos'!BF32&lt;&gt;"",1,0))</f>
        <v>0</v>
      </c>
      <c r="BG31" s="152">
        <f>IF('Indicador Datos'!BG32="No Data",1,IF('Indicador Imputación Datos'!BG32&lt;&gt;"",1,0))</f>
        <v>1</v>
      </c>
      <c r="BH31" s="152">
        <f>IF('Indicador Datos'!BH32="No Data",1,IF('Indicador Imputación Datos'!BH32&lt;&gt;"",1,0))</f>
        <v>1</v>
      </c>
      <c r="BI31" s="152">
        <f>IF('Indicador Datos'!BI32="No Data",1,IF('Indicador Imputación Datos'!BI32&lt;&gt;"",1,0))</f>
        <v>1</v>
      </c>
      <c r="BJ31" s="152">
        <f>IF('Indicador Datos'!BJ32="No Data",1,IF('Indicador Imputación Datos'!BJ32&lt;&gt;"",1,0))</f>
        <v>1</v>
      </c>
      <c r="BK31" s="152">
        <f>IF('Indicador Datos'!BK32="No Data",1,IF('Indicador Imputación Datos'!BK32&lt;&gt;"",1,0))</f>
        <v>0</v>
      </c>
      <c r="BL31" s="152">
        <f>IF('Indicador Datos'!BL32="No Data",1,IF('Indicador Imputación Datos'!BL32&lt;&gt;"",1,0))</f>
        <v>0</v>
      </c>
      <c r="BM31" s="152">
        <f>IF('Indicador Datos'!BM32="No Data",1,IF('Indicador Imputación Datos'!BM32&lt;&gt;"",1,0))</f>
        <v>1</v>
      </c>
      <c r="BN31" s="152">
        <f>IF('Indicador Datos'!BN32="No Data",1,IF('Indicador Imputación Datos'!BN32&lt;&gt;"",1,0))</f>
        <v>1</v>
      </c>
      <c r="BO31" s="152">
        <f>IF('Indicador Datos'!BO32="No Data",1,IF('Indicador Imputación Datos'!BO32&lt;&gt;"",1,0))</f>
        <v>0</v>
      </c>
      <c r="BP31" s="152">
        <f>IF('Indicador Datos'!BP32="No Data",1,IF('Indicador Imputación Datos'!BP32&lt;&gt;"",1,0))</f>
        <v>0</v>
      </c>
      <c r="BQ31" s="152">
        <f>IF('Indicador Datos'!BQ32="No Data",1,IF('Indicador Imputación Datos'!BQ32&lt;&gt;"",1,0))</f>
        <v>0</v>
      </c>
      <c r="BR31" s="152">
        <f>IF('Indicador Datos'!BR32="No Data",1,IF('Indicador Imputación Datos'!BR32&lt;&gt;"",1,0))</f>
        <v>0</v>
      </c>
      <c r="BS31" s="152">
        <f>IF('Indicador Datos'!BS32="No Data",1,IF('Indicador Imputación Datos'!BS32&lt;&gt;"",1,0))</f>
        <v>0</v>
      </c>
      <c r="BT31" s="152">
        <f>IF('Indicador Datos'!BT32="No Data",1,IF('Indicador Imputación Datos'!BT32&lt;&gt;"",1,0))</f>
        <v>0</v>
      </c>
      <c r="BU31" s="152">
        <f>IF('Indicador Datos'!BU32="No Data",1,IF('Indicador Imputación Datos'!BU32&lt;&gt;"",1,0))</f>
        <v>0</v>
      </c>
      <c r="BV31" s="152">
        <f>IF('Indicador Datos'!BV32="No Data",1,IF('Indicador Imputación Datos'!BV32&lt;&gt;"",1,0))</f>
        <v>0</v>
      </c>
      <c r="BW31" s="152">
        <f>IF('Indicador Datos'!BW32="No Data",1,IF('Indicador Imputación Datos'!BW32&lt;&gt;"",1,0))</f>
        <v>0</v>
      </c>
      <c r="BX31" s="152">
        <f>IF('Indicador Datos'!BX32="No Data",1,IF('Indicador Imputación Datos'!BX32&lt;&gt;"",1,0))</f>
        <v>0</v>
      </c>
      <c r="BY31" s="152">
        <f>IF('Indicador Datos'!BY32="No Data",1,IF('Indicador Imputación Datos'!BY32&lt;&gt;"",1,0))</f>
        <v>0</v>
      </c>
      <c r="BZ31" s="152">
        <f>IF('Indicador Datos'!BZ32="No Data",1,IF('Indicador Imputación Datos'!BZ32&lt;&gt;"",1,0))</f>
        <v>1</v>
      </c>
      <c r="CA31" s="152">
        <f>IF('Indicador Datos'!CA32="No Data",1,IF('Indicador Imputación Datos'!CA32&lt;&gt;"",1,0))</f>
        <v>0</v>
      </c>
      <c r="CB31" s="152">
        <f>IF('Indicador Datos'!CB32="No Data",1,IF('Indicador Imputación Datos'!CB32&lt;&gt;"",1,0))</f>
        <v>0</v>
      </c>
      <c r="CC31" s="152">
        <f>IF('Indicador Datos'!CC32="No Data",1,IF('Indicador Imputación Datos'!CC32&lt;&gt;"",1,0))</f>
        <v>0</v>
      </c>
      <c r="CD31" s="152">
        <f>IF('Indicador Datos'!CD32="No Data",1,IF('Indicador Imputación Datos'!CD32&lt;&gt;"",1,0))</f>
        <v>0</v>
      </c>
      <c r="CE31" s="152">
        <f>IF('Indicador Datos'!CE32="No Data",1,IF('Indicador Imputación Datos'!CE32&lt;&gt;"",1,0))</f>
        <v>0</v>
      </c>
      <c r="CF31" s="152">
        <f>IF('Indicador Datos'!CF32="No Data",1,IF('Indicador Imputación Datos'!CF32&lt;&gt;"",1,0))</f>
        <v>0</v>
      </c>
      <c r="CG31" s="152">
        <f>IF('Indicador Datos'!CG32="No Data",1,IF('Indicador Imputación Datos'!CG32&lt;&gt;"",1,0))</f>
        <v>0</v>
      </c>
      <c r="CH31" s="163">
        <f t="shared" si="0"/>
        <v>8</v>
      </c>
      <c r="CI31" s="164">
        <f t="shared" si="1"/>
        <v>9.7560975609756101E-2</v>
      </c>
    </row>
    <row r="32" spans="1:87" x14ac:dyDescent="0.25">
      <c r="A32" s="3" t="str">
        <f>VLOOKUP(C32,Regiones!B$3:H$35,7,FALSE)</f>
        <v>South America</v>
      </c>
      <c r="B32" s="99" t="s">
        <v>48</v>
      </c>
      <c r="C32" s="86" t="s">
        <v>47</v>
      </c>
      <c r="D32" s="152">
        <f>IF('Indicador Datos'!D33="No Data",1,IF('Indicador Imputación Datos'!D33&lt;&gt;"",1,0))</f>
        <v>0</v>
      </c>
      <c r="E32" s="152">
        <f>IF('Indicador Datos'!E33="No Data",1,IF('Indicador Imputación Datos'!E33&lt;&gt;"",1,0))</f>
        <v>0</v>
      </c>
      <c r="F32" s="152">
        <f>IF('Indicador Datos'!F33="No Data",1,IF('Indicador Imputación Datos'!F33&lt;&gt;"",1,0))</f>
        <v>0</v>
      </c>
      <c r="G32" s="152">
        <f>IF('Indicador Datos'!G33="No Data",1,IF('Indicador Imputación Datos'!G33&lt;&gt;"",1,0))</f>
        <v>0</v>
      </c>
      <c r="H32" s="152">
        <f>IF('Indicador Datos'!H33="No Data",1,IF('Indicador Imputación Datos'!H33&lt;&gt;"",1,0))</f>
        <v>0</v>
      </c>
      <c r="I32" s="152">
        <f>IF('Indicador Datos'!I33="No Data",1,IF('Indicador Imputación Datos'!I33&lt;&gt;"",1,0))</f>
        <v>0</v>
      </c>
      <c r="J32" s="152">
        <f>IF('Indicador Datos'!J33="No Data",1,IF('Indicador Imputación Datos'!J33&lt;&gt;"",1,0))</f>
        <v>0</v>
      </c>
      <c r="K32" s="152">
        <f>IF('Indicador Datos'!K33="No Data",1,IF('Indicador Imputación Datos'!K33&lt;&gt;"",1,0))</f>
        <v>0</v>
      </c>
      <c r="L32" s="152">
        <f>IF('Indicador Datos'!L33="No Data",1,IF('Indicador Imputación Datos'!L33&lt;&gt;"",1,0))</f>
        <v>0</v>
      </c>
      <c r="M32" s="152">
        <f>IF('Indicador Datos'!M33="No Data",1,IF('Indicador Imputación Datos'!M33&lt;&gt;"",1,0))</f>
        <v>0</v>
      </c>
      <c r="N32" s="152">
        <f>IF('Indicador Datos'!N33="No Data",1,IF('Indicador Imputación Datos'!N33&lt;&gt;"",1,0))</f>
        <v>0</v>
      </c>
      <c r="O32" s="152">
        <f>IF('Indicador Datos'!O33="No Data",1,IF('Indicador Imputación Datos'!O33&lt;&gt;"",1,0))</f>
        <v>0</v>
      </c>
      <c r="P32" s="152">
        <f>IF('Indicador Datos'!P33="No Data",1,IF('Indicador Imputación Datos'!P33&lt;&gt;"",1,0))</f>
        <v>0</v>
      </c>
      <c r="Q32" s="152">
        <f>IF('Indicador Datos'!Q33="No Data",1,IF('Indicador Imputación Datos'!Q33&lt;&gt;"",1,0))</f>
        <v>0</v>
      </c>
      <c r="R32" s="152">
        <f>IF('Indicador Datos'!R33="No Data",1,IF('Indicador Imputación Datos'!R33&lt;&gt;"",1,0))</f>
        <v>0</v>
      </c>
      <c r="S32" s="152">
        <f>IF('Indicador Datos'!S33="No Data",1,IF('Indicador Imputación Datos'!S33&lt;&gt;"",1,0))</f>
        <v>0</v>
      </c>
      <c r="T32" s="152">
        <f>IF('Indicador Datos'!T33="No Data",1,IF('Indicador Imputación Datos'!T33&lt;&gt;"",1,0))</f>
        <v>0</v>
      </c>
      <c r="U32" s="152">
        <f>IF('Indicador Datos'!U33="No Data",1,IF('Indicador Imputación Datos'!U33&lt;&gt;"",1,0))</f>
        <v>0</v>
      </c>
      <c r="V32" s="152">
        <f>IF('Indicador Datos'!V33="No Data",1,IF('Indicador Imputación Datos'!V33&lt;&gt;"",1,0))</f>
        <v>0</v>
      </c>
      <c r="W32" s="152">
        <f>IF('Indicador Datos'!W33="No Data",1,IF('Indicador Imputación Datos'!W33&lt;&gt;"",1,0))</f>
        <v>0</v>
      </c>
      <c r="X32" s="152">
        <f>IF('Indicador Datos'!X33="No Data",1,IF('Indicador Imputación Datos'!X33&lt;&gt;"",1,0))</f>
        <v>0</v>
      </c>
      <c r="Y32" s="152">
        <f>IF('Indicador Datos'!Y33="No Data",1,IF('Indicador Imputación Datos'!Y33&lt;&gt;"",1,0))</f>
        <v>1</v>
      </c>
      <c r="Z32" s="152">
        <f>IF('Indicador Datos'!Z33="No Data",1,IF('Indicador Imputación Datos'!Z33&lt;&gt;"",1,0))</f>
        <v>1</v>
      </c>
      <c r="AA32" s="152">
        <f>IF('Indicador Datos'!AA33="No Data",1,IF('Indicador Imputación Datos'!AA33&lt;&gt;"",1,0))</f>
        <v>0</v>
      </c>
      <c r="AB32" s="152">
        <f>IF('Indicador Datos'!AB33="No Data",1,IF('Indicador Imputación Datos'!AB33&lt;&gt;"",1,0))</f>
        <v>0</v>
      </c>
      <c r="AC32" s="152">
        <f>IF('Indicador Datos'!AC33="No Data",1,IF('Indicador Imputación Datos'!AC33&lt;&gt;"",1,0))</f>
        <v>0</v>
      </c>
      <c r="AD32" s="152">
        <f>IF('Indicador Datos'!AD33="No Data",1,IF('Indicador Imputación Datos'!AD33&lt;&gt;"",1,0))</f>
        <v>0</v>
      </c>
      <c r="AE32" s="152">
        <f>IF('Indicador Datos'!AE33="No Data",1,IF('Indicador Imputación Datos'!AE33&lt;&gt;"",1,0))</f>
        <v>0</v>
      </c>
      <c r="AF32" s="152">
        <f>IF('Indicador Datos'!AF33="No Data",1,IF('Indicador Imputación Datos'!AF33&lt;&gt;"",1,0))</f>
        <v>0</v>
      </c>
      <c r="AG32" s="250">
        <f>IF('Indicador Datos'!AG33="No Data",1,IF('Indicador Imputación Datos'!AG33&lt;&gt;"",1,0))</f>
        <v>0</v>
      </c>
      <c r="AH32" s="152">
        <f>IF('Indicador Datos'!AH33="No Data",1,IF('Indicador Imputación Datos'!AH33&lt;&gt;"",1,0))</f>
        <v>0</v>
      </c>
      <c r="AI32" s="152">
        <f>IF('Indicador Datos'!AI33="No Data",1,IF('Indicador Imputación Datos'!AI33&lt;&gt;"",1,0))</f>
        <v>0</v>
      </c>
      <c r="AJ32" s="152">
        <f>IF('Indicador Datos'!AJ33="No Data",1,IF('Indicador Imputación Datos'!AJ33&lt;&gt;"",1,0))</f>
        <v>0</v>
      </c>
      <c r="AK32" s="152">
        <f>IF('Indicador Datos'!AK33="No Data",1,IF('Indicador Imputación Datos'!AK33&lt;&gt;"",1,0))</f>
        <v>0</v>
      </c>
      <c r="AL32" s="152">
        <f>IF('Indicador Datos'!AL33="No Data",1,IF('Indicador Imputación Datos'!AL33&lt;&gt;"",1,0))</f>
        <v>0</v>
      </c>
      <c r="AM32" s="152">
        <f>IF('Indicador Datos'!AM33="No Data",1,IF('Indicador Imputación Datos'!AM33&lt;&gt;"",1,0))</f>
        <v>0</v>
      </c>
      <c r="AN32" s="152">
        <f>IF('Indicador Datos'!AN33="No Data",1,IF('Indicador Imputación Datos'!AN33&lt;&gt;"",1,0))</f>
        <v>0</v>
      </c>
      <c r="AO32" s="152">
        <f>IF('Indicador Datos'!AO33="No Data",1,IF('Indicador Imputación Datos'!AO33&lt;&gt;"",1,0))</f>
        <v>0</v>
      </c>
      <c r="AP32" s="152">
        <f>IF('Indicador Datos'!AP33="No Data",1,IF('Indicador Imputación Datos'!AP33&lt;&gt;"",1,0))</f>
        <v>0</v>
      </c>
      <c r="AQ32" s="152">
        <f>IF('Indicador Datos'!AQ33="No Data",1,IF('Indicador Imputación Datos'!AQ33&lt;&gt;"",1,0))</f>
        <v>0</v>
      </c>
      <c r="AR32" s="152">
        <f>IF('Indicador Datos'!AR33="No Data",1,IF('Indicador Imputación Datos'!AR33&lt;&gt;"",1,0))</f>
        <v>0</v>
      </c>
      <c r="AS32" s="152">
        <f>IF('Indicador Datos'!AS33="No Data",1,IF('Indicador Imputación Datos'!AS33&lt;&gt;"",1,0))</f>
        <v>0</v>
      </c>
      <c r="AT32" s="152">
        <f>IF('Indicador Datos'!AT33="No Data",1,IF('Indicador Imputación Datos'!AT33&lt;&gt;"",1,0))</f>
        <v>0</v>
      </c>
      <c r="AU32" s="152">
        <f>IF('Indicador Datos'!AU33="No Data",1,IF('Indicador Imputación Datos'!AU33&lt;&gt;"",1,0))</f>
        <v>1</v>
      </c>
      <c r="AV32" s="152">
        <f>IF('Indicador Datos'!AV33="No Data",1,IF('Indicador Imputación Datos'!AV33&lt;&gt;"",1,0))</f>
        <v>0</v>
      </c>
      <c r="AW32" s="152">
        <f>IF('Indicador Datos'!AW33="No Data",1,IF('Indicador Imputación Datos'!AW33&lt;&gt;"",1,0))</f>
        <v>0</v>
      </c>
      <c r="AX32" s="152">
        <f>IF('Indicador Datos'!AX33="No Data",1,IF('Indicador Imputación Datos'!AX33&lt;&gt;"",1,0))</f>
        <v>0</v>
      </c>
      <c r="AY32" s="152">
        <f>IF('Indicador Datos'!AY33="No Data",1,IF('Indicador Imputación Datos'!AY33&lt;&gt;"",1,0))</f>
        <v>0</v>
      </c>
      <c r="AZ32" s="152">
        <f>IF('Indicador Datos'!AZ33="No Data",1,IF('Indicador Imputación Datos'!AZ33&lt;&gt;"",1,0))</f>
        <v>0</v>
      </c>
      <c r="BA32" s="152">
        <f>IF('Indicador Datos'!BA33="No Data",1,IF('Indicador Imputación Datos'!BA33&lt;&gt;"",1,0))</f>
        <v>0</v>
      </c>
      <c r="BB32" s="152">
        <f>IF('Indicador Datos'!BB33="No Data",1,IF('Indicador Imputación Datos'!BB33&lt;&gt;"",1,0))</f>
        <v>0</v>
      </c>
      <c r="BC32" s="152">
        <f>IF('Indicador Datos'!BC33="No Data",1,IF('Indicador Imputación Datos'!BC33&lt;&gt;"",1,0))</f>
        <v>0</v>
      </c>
      <c r="BD32" s="152">
        <f>IF('Indicador Datos'!BD33="No Data",1,IF('Indicador Imputación Datos'!BD33&lt;&gt;"",1,0))</f>
        <v>0</v>
      </c>
      <c r="BE32" s="152">
        <f>IF('Indicador Datos'!BE33="No Data",1,IF('Indicador Imputación Datos'!BE33&lt;&gt;"",1,0))</f>
        <v>0</v>
      </c>
      <c r="BF32" s="152">
        <f>IF('Indicador Datos'!BF33="No Data",1,IF('Indicador Imputación Datos'!BF33&lt;&gt;"",1,0))</f>
        <v>0</v>
      </c>
      <c r="BG32" s="152">
        <f>IF('Indicador Datos'!BG33="No Data",1,IF('Indicador Imputación Datos'!BG33&lt;&gt;"",1,0))</f>
        <v>0</v>
      </c>
      <c r="BH32" s="152">
        <f>IF('Indicador Datos'!BH33="No Data",1,IF('Indicador Imputación Datos'!BH33&lt;&gt;"",1,0))</f>
        <v>0</v>
      </c>
      <c r="BI32" s="152">
        <f>IF('Indicador Datos'!BI33="No Data",1,IF('Indicador Imputación Datos'!BI33&lt;&gt;"",1,0))</f>
        <v>0</v>
      </c>
      <c r="BJ32" s="152">
        <f>IF('Indicador Datos'!BJ33="No Data",1,IF('Indicador Imputación Datos'!BJ33&lt;&gt;"",1,0))</f>
        <v>0</v>
      </c>
      <c r="BK32" s="152">
        <f>IF('Indicador Datos'!BK33="No Data",1,IF('Indicador Imputación Datos'!BK33&lt;&gt;"",1,0))</f>
        <v>0</v>
      </c>
      <c r="BL32" s="152">
        <f>IF('Indicador Datos'!BL33="No Data",1,IF('Indicador Imputación Datos'!BL33&lt;&gt;"",1,0))</f>
        <v>0</v>
      </c>
      <c r="BM32" s="152">
        <f>IF('Indicador Datos'!BM33="No Data",1,IF('Indicador Imputación Datos'!BM33&lt;&gt;"",1,0))</f>
        <v>0</v>
      </c>
      <c r="BN32" s="152">
        <f>IF('Indicador Datos'!BN33="No Data",1,IF('Indicador Imputación Datos'!BN33&lt;&gt;"",1,0))</f>
        <v>0</v>
      </c>
      <c r="BO32" s="152">
        <f>IF('Indicador Datos'!BO33="No Data",1,IF('Indicador Imputación Datos'!BO33&lt;&gt;"",1,0))</f>
        <v>0</v>
      </c>
      <c r="BP32" s="152">
        <f>IF('Indicador Datos'!BP33="No Data",1,IF('Indicador Imputación Datos'!BP33&lt;&gt;"",1,0))</f>
        <v>0</v>
      </c>
      <c r="BQ32" s="152">
        <f>IF('Indicador Datos'!BQ33="No Data",1,IF('Indicador Imputación Datos'!BQ33&lt;&gt;"",1,0))</f>
        <v>0</v>
      </c>
      <c r="BR32" s="152">
        <f>IF('Indicador Datos'!BR33="No Data",1,IF('Indicador Imputación Datos'!BR33&lt;&gt;"",1,0))</f>
        <v>0</v>
      </c>
      <c r="BS32" s="152">
        <f>IF('Indicador Datos'!BS33="No Data",1,IF('Indicador Imputación Datos'!BS33&lt;&gt;"",1,0))</f>
        <v>0</v>
      </c>
      <c r="BT32" s="152">
        <f>IF('Indicador Datos'!BT33="No Data",1,IF('Indicador Imputación Datos'!BT33&lt;&gt;"",1,0))</f>
        <v>0</v>
      </c>
      <c r="BU32" s="152">
        <f>IF('Indicador Datos'!BU33="No Data",1,IF('Indicador Imputación Datos'!BU33&lt;&gt;"",1,0))</f>
        <v>0</v>
      </c>
      <c r="BV32" s="152">
        <f>IF('Indicador Datos'!BV33="No Data",1,IF('Indicador Imputación Datos'!BV33&lt;&gt;"",1,0))</f>
        <v>0</v>
      </c>
      <c r="BW32" s="152">
        <f>IF('Indicador Datos'!BW33="No Data",1,IF('Indicador Imputación Datos'!BW33&lt;&gt;"",1,0))</f>
        <v>0</v>
      </c>
      <c r="BX32" s="152">
        <f>IF('Indicador Datos'!BX33="No Data",1,IF('Indicador Imputación Datos'!BX33&lt;&gt;"",1,0))</f>
        <v>0</v>
      </c>
      <c r="BY32" s="152">
        <f>IF('Indicador Datos'!BY33="No Data",1,IF('Indicador Imputación Datos'!BY33&lt;&gt;"",1,0))</f>
        <v>0</v>
      </c>
      <c r="BZ32" s="152">
        <f>IF('Indicador Datos'!BZ33="No Data",1,IF('Indicador Imputación Datos'!BZ33&lt;&gt;"",1,0))</f>
        <v>0</v>
      </c>
      <c r="CA32" s="152">
        <f>IF('Indicador Datos'!CA33="No Data",1,IF('Indicador Imputación Datos'!CA33&lt;&gt;"",1,0))</f>
        <v>0</v>
      </c>
      <c r="CB32" s="152">
        <f>IF('Indicador Datos'!CB33="No Data",1,IF('Indicador Imputación Datos'!CB33&lt;&gt;"",1,0))</f>
        <v>0</v>
      </c>
      <c r="CC32" s="152">
        <f>IF('Indicador Datos'!CC33="No Data",1,IF('Indicador Imputación Datos'!CC33&lt;&gt;"",1,0))</f>
        <v>0</v>
      </c>
      <c r="CD32" s="152">
        <f>IF('Indicador Datos'!CD33="No Data",1,IF('Indicador Imputación Datos'!CD33&lt;&gt;"",1,0))</f>
        <v>0</v>
      </c>
      <c r="CE32" s="152">
        <f>IF('Indicador Datos'!CE33="No Data",1,IF('Indicador Imputación Datos'!CE33&lt;&gt;"",1,0))</f>
        <v>0</v>
      </c>
      <c r="CF32" s="152">
        <f>IF('Indicador Datos'!CF33="No Data",1,IF('Indicador Imputación Datos'!CF33&lt;&gt;"",1,0))</f>
        <v>0</v>
      </c>
      <c r="CG32" s="152">
        <f>IF('Indicador Datos'!CG33="No Data",1,IF('Indicador Imputación Datos'!CG33&lt;&gt;"",1,0))</f>
        <v>0</v>
      </c>
      <c r="CH32" s="163">
        <f t="shared" si="0"/>
        <v>3</v>
      </c>
      <c r="CI32" s="164">
        <f t="shared" si="1"/>
        <v>3.6585365853658534E-2</v>
      </c>
    </row>
    <row r="33" spans="1:87" x14ac:dyDescent="0.25">
      <c r="A33" s="3" t="str">
        <f>VLOOKUP(C33,Regiones!B$3:H$35,7,FALSE)</f>
        <v>South America</v>
      </c>
      <c r="B33" s="99" t="s">
        <v>50</v>
      </c>
      <c r="C33" s="86" t="s">
        <v>49</v>
      </c>
      <c r="D33" s="152">
        <f>IF('Indicador Datos'!D34="No Data",1,IF('Indicador Imputación Datos'!D34&lt;&gt;"",1,0))</f>
        <v>0</v>
      </c>
      <c r="E33" s="152">
        <f>IF('Indicador Datos'!E34="No Data",1,IF('Indicador Imputación Datos'!E34&lt;&gt;"",1,0))</f>
        <v>0</v>
      </c>
      <c r="F33" s="152">
        <f>IF('Indicador Datos'!F34="No Data",1,IF('Indicador Imputación Datos'!F34&lt;&gt;"",1,0))</f>
        <v>0</v>
      </c>
      <c r="G33" s="152">
        <f>IF('Indicador Datos'!G34="No Data",1,IF('Indicador Imputación Datos'!G34&lt;&gt;"",1,0))</f>
        <v>0</v>
      </c>
      <c r="H33" s="152">
        <f>IF('Indicador Datos'!H34="No Data",1,IF('Indicador Imputación Datos'!H34&lt;&gt;"",1,0))</f>
        <v>0</v>
      </c>
      <c r="I33" s="152">
        <f>IF('Indicador Datos'!I34="No Data",1,IF('Indicador Imputación Datos'!I34&lt;&gt;"",1,0))</f>
        <v>0</v>
      </c>
      <c r="J33" s="152">
        <f>IF('Indicador Datos'!J34="No Data",1,IF('Indicador Imputación Datos'!J34&lt;&gt;"",1,0))</f>
        <v>0</v>
      </c>
      <c r="K33" s="152">
        <f>IF('Indicador Datos'!K34="No Data",1,IF('Indicador Imputación Datos'!K34&lt;&gt;"",1,0))</f>
        <v>0</v>
      </c>
      <c r="L33" s="152">
        <f>IF('Indicador Datos'!L34="No Data",1,IF('Indicador Imputación Datos'!L34&lt;&gt;"",1,0))</f>
        <v>0</v>
      </c>
      <c r="M33" s="152">
        <f>IF('Indicador Datos'!M34="No Data",1,IF('Indicador Imputación Datos'!M34&lt;&gt;"",1,0))</f>
        <v>0</v>
      </c>
      <c r="N33" s="152">
        <f>IF('Indicador Datos'!N34="No Data",1,IF('Indicador Imputación Datos'!N34&lt;&gt;"",1,0))</f>
        <v>0</v>
      </c>
      <c r="O33" s="152">
        <f>IF('Indicador Datos'!O34="No Data",1,IF('Indicador Imputación Datos'!O34&lt;&gt;"",1,0))</f>
        <v>0</v>
      </c>
      <c r="P33" s="152">
        <f>IF('Indicador Datos'!P34="No Data",1,IF('Indicador Imputación Datos'!P34&lt;&gt;"",1,0))</f>
        <v>0</v>
      </c>
      <c r="Q33" s="152">
        <f>IF('Indicador Datos'!Q34="No Data",1,IF('Indicador Imputación Datos'!Q34&lt;&gt;"",1,0))</f>
        <v>0</v>
      </c>
      <c r="R33" s="152">
        <f>IF('Indicador Datos'!R34="No Data",1,IF('Indicador Imputación Datos'!R34&lt;&gt;"",1,0))</f>
        <v>0</v>
      </c>
      <c r="S33" s="152">
        <f>IF('Indicador Datos'!S34="No Data",1,IF('Indicador Imputación Datos'!S34&lt;&gt;"",1,0))</f>
        <v>0</v>
      </c>
      <c r="T33" s="152">
        <f>IF('Indicador Datos'!T34="No Data",1,IF('Indicador Imputación Datos'!T34&lt;&gt;"",1,0))</f>
        <v>0</v>
      </c>
      <c r="U33" s="152">
        <f>IF('Indicador Datos'!U34="No Data",1,IF('Indicador Imputación Datos'!U34&lt;&gt;"",1,0))</f>
        <v>0</v>
      </c>
      <c r="V33" s="152">
        <f>IF('Indicador Datos'!V34="No Data",1,IF('Indicador Imputación Datos'!V34&lt;&gt;"",1,0))</f>
        <v>0</v>
      </c>
      <c r="W33" s="152">
        <f>IF('Indicador Datos'!W34="No Data",1,IF('Indicador Imputación Datos'!W34&lt;&gt;"",1,0))</f>
        <v>0</v>
      </c>
      <c r="X33" s="152">
        <f>IF('Indicador Datos'!X34="No Data",1,IF('Indicador Imputación Datos'!X34&lt;&gt;"",1,0))</f>
        <v>0</v>
      </c>
      <c r="Y33" s="152">
        <f>IF('Indicador Datos'!Y34="No Data",1,IF('Indicador Imputación Datos'!Y34&lt;&gt;"",1,0))</f>
        <v>0</v>
      </c>
      <c r="Z33" s="152">
        <f>IF('Indicador Datos'!Z34="No Data",1,IF('Indicador Imputación Datos'!Z34&lt;&gt;"",1,0))</f>
        <v>0</v>
      </c>
      <c r="AA33" s="152">
        <f>IF('Indicador Datos'!AA34="No Data",1,IF('Indicador Imputación Datos'!AA34&lt;&gt;"",1,0))</f>
        <v>0</v>
      </c>
      <c r="AB33" s="152">
        <f>IF('Indicador Datos'!AB34="No Data",1,IF('Indicador Imputación Datos'!AB34&lt;&gt;"",1,0))</f>
        <v>0</v>
      </c>
      <c r="AC33" s="152">
        <f>IF('Indicador Datos'!AC34="No Data",1,IF('Indicador Imputación Datos'!AC34&lt;&gt;"",1,0))</f>
        <v>0</v>
      </c>
      <c r="AD33" s="152">
        <f>IF('Indicador Datos'!AD34="No Data",1,IF('Indicador Imputación Datos'!AD34&lt;&gt;"",1,0))</f>
        <v>0</v>
      </c>
      <c r="AE33" s="152">
        <f>IF('Indicador Datos'!AE34="No Data",1,IF('Indicador Imputación Datos'!AE34&lt;&gt;"",1,0))</f>
        <v>0</v>
      </c>
      <c r="AF33" s="152">
        <f>IF('Indicador Datos'!AF34="No Data",1,IF('Indicador Imputación Datos'!AF34&lt;&gt;"",1,0))</f>
        <v>0</v>
      </c>
      <c r="AG33" s="250">
        <f>IF('Indicador Datos'!AG34="No Data",1,IF('Indicador Imputación Datos'!AG34&lt;&gt;"",1,0))</f>
        <v>0</v>
      </c>
      <c r="AH33" s="152">
        <f>IF('Indicador Datos'!AH34="No Data",1,IF('Indicador Imputación Datos'!AH34&lt;&gt;"",1,0))</f>
        <v>0</v>
      </c>
      <c r="AI33" s="152">
        <f>IF('Indicador Datos'!AI34="No Data",1,IF('Indicador Imputación Datos'!AI34&lt;&gt;"",1,0))</f>
        <v>0</v>
      </c>
      <c r="AJ33" s="152">
        <f>IF('Indicador Datos'!AJ34="No Data",1,IF('Indicador Imputación Datos'!AJ34&lt;&gt;"",1,0))</f>
        <v>0</v>
      </c>
      <c r="AK33" s="152">
        <f>IF('Indicador Datos'!AK34="No Data",1,IF('Indicador Imputación Datos'!AK34&lt;&gt;"",1,0))</f>
        <v>0</v>
      </c>
      <c r="AL33" s="152">
        <f>IF('Indicador Datos'!AL34="No Data",1,IF('Indicador Imputación Datos'!AL34&lt;&gt;"",1,0))</f>
        <v>0</v>
      </c>
      <c r="AM33" s="152">
        <f>IF('Indicador Datos'!AM34="No Data",1,IF('Indicador Imputación Datos'!AM34&lt;&gt;"",1,0))</f>
        <v>0</v>
      </c>
      <c r="AN33" s="152">
        <f>IF('Indicador Datos'!AN34="No Data",1,IF('Indicador Imputación Datos'!AN34&lt;&gt;"",1,0))</f>
        <v>0</v>
      </c>
      <c r="AO33" s="152">
        <f>IF('Indicador Datos'!AO34="No Data",1,IF('Indicador Imputación Datos'!AO34&lt;&gt;"",1,0))</f>
        <v>0</v>
      </c>
      <c r="AP33" s="152">
        <f>IF('Indicador Datos'!AP34="No Data",1,IF('Indicador Imputación Datos'!AP34&lt;&gt;"",1,0))</f>
        <v>0</v>
      </c>
      <c r="AQ33" s="152">
        <f>IF('Indicador Datos'!AQ34="No Data",1,IF('Indicador Imputación Datos'!AQ34&lt;&gt;"",1,0))</f>
        <v>0</v>
      </c>
      <c r="AR33" s="152">
        <f>IF('Indicador Datos'!AR34="No Data",1,IF('Indicador Imputación Datos'!AR34&lt;&gt;"",1,0))</f>
        <v>0</v>
      </c>
      <c r="AS33" s="152">
        <f>IF('Indicador Datos'!AS34="No Data",1,IF('Indicador Imputación Datos'!AS34&lt;&gt;"",1,0))</f>
        <v>0</v>
      </c>
      <c r="AT33" s="152">
        <f>IF('Indicador Datos'!AT34="No Data",1,IF('Indicador Imputación Datos'!AT34&lt;&gt;"",1,0))</f>
        <v>0</v>
      </c>
      <c r="AU33" s="152">
        <f>IF('Indicador Datos'!AU34="No Data",1,IF('Indicador Imputación Datos'!AU34&lt;&gt;"",1,0))</f>
        <v>0</v>
      </c>
      <c r="AV33" s="152">
        <f>IF('Indicador Datos'!AV34="No Data",1,IF('Indicador Imputación Datos'!AV34&lt;&gt;"",1,0))</f>
        <v>0</v>
      </c>
      <c r="AW33" s="152">
        <f>IF('Indicador Datos'!AW34="No Data",1,IF('Indicador Imputación Datos'!AW34&lt;&gt;"",1,0))</f>
        <v>0</v>
      </c>
      <c r="AX33" s="152">
        <f>IF('Indicador Datos'!AX34="No Data",1,IF('Indicador Imputación Datos'!AX34&lt;&gt;"",1,0))</f>
        <v>0</v>
      </c>
      <c r="AY33" s="152">
        <f>IF('Indicador Datos'!AY34="No Data",1,IF('Indicador Imputación Datos'!AY34&lt;&gt;"",1,0))</f>
        <v>0</v>
      </c>
      <c r="AZ33" s="152">
        <f>IF('Indicador Datos'!AZ34="No Data",1,IF('Indicador Imputación Datos'!AZ34&lt;&gt;"",1,0))</f>
        <v>0</v>
      </c>
      <c r="BA33" s="152">
        <f>IF('Indicador Datos'!BA34="No Data",1,IF('Indicador Imputación Datos'!BA34&lt;&gt;"",1,0))</f>
        <v>0</v>
      </c>
      <c r="BB33" s="152">
        <f>IF('Indicador Datos'!BB34="No Data",1,IF('Indicador Imputación Datos'!BB34&lt;&gt;"",1,0))</f>
        <v>0</v>
      </c>
      <c r="BC33" s="152">
        <f>IF('Indicador Datos'!BC34="No Data",1,IF('Indicador Imputación Datos'!BC34&lt;&gt;"",1,0))</f>
        <v>0</v>
      </c>
      <c r="BD33" s="152">
        <f>IF('Indicador Datos'!BD34="No Data",1,IF('Indicador Imputación Datos'!BD34&lt;&gt;"",1,0))</f>
        <v>0</v>
      </c>
      <c r="BE33" s="152">
        <f>IF('Indicador Datos'!BE34="No Data",1,IF('Indicador Imputación Datos'!BE34&lt;&gt;"",1,0))</f>
        <v>0</v>
      </c>
      <c r="BF33" s="152">
        <f>IF('Indicador Datos'!BF34="No Data",1,IF('Indicador Imputación Datos'!BF34&lt;&gt;"",1,0))</f>
        <v>0</v>
      </c>
      <c r="BG33" s="152">
        <f>IF('Indicador Datos'!BG34="No Data",1,IF('Indicador Imputación Datos'!BG34&lt;&gt;"",1,0))</f>
        <v>0</v>
      </c>
      <c r="BH33" s="152">
        <f>IF('Indicador Datos'!BH34="No Data",1,IF('Indicador Imputación Datos'!BH34&lt;&gt;"",1,0))</f>
        <v>0</v>
      </c>
      <c r="BI33" s="152">
        <f>IF('Indicador Datos'!BI34="No Data",1,IF('Indicador Imputación Datos'!BI34&lt;&gt;"",1,0))</f>
        <v>0</v>
      </c>
      <c r="BJ33" s="152">
        <f>IF('Indicador Datos'!BJ34="No Data",1,IF('Indicador Imputación Datos'!BJ34&lt;&gt;"",1,0))</f>
        <v>0</v>
      </c>
      <c r="BK33" s="152">
        <f>IF('Indicador Datos'!BK34="No Data",1,IF('Indicador Imputación Datos'!BK34&lt;&gt;"",1,0))</f>
        <v>0</v>
      </c>
      <c r="BL33" s="152">
        <f>IF('Indicador Datos'!BL34="No Data",1,IF('Indicador Imputación Datos'!BL34&lt;&gt;"",1,0))</f>
        <v>0</v>
      </c>
      <c r="BM33" s="152">
        <f>IF('Indicador Datos'!BM34="No Data",1,IF('Indicador Imputación Datos'!BM34&lt;&gt;"",1,0))</f>
        <v>0</v>
      </c>
      <c r="BN33" s="152">
        <f>IF('Indicador Datos'!BN34="No Data",1,IF('Indicador Imputación Datos'!BN34&lt;&gt;"",1,0))</f>
        <v>0</v>
      </c>
      <c r="BO33" s="152">
        <f>IF('Indicador Datos'!BO34="No Data",1,IF('Indicador Imputación Datos'!BO34&lt;&gt;"",1,0))</f>
        <v>0</v>
      </c>
      <c r="BP33" s="152">
        <f>IF('Indicador Datos'!BP34="No Data",1,IF('Indicador Imputación Datos'!BP34&lt;&gt;"",1,0))</f>
        <v>0</v>
      </c>
      <c r="BQ33" s="152">
        <f>IF('Indicador Datos'!BQ34="No Data",1,IF('Indicador Imputación Datos'!BQ34&lt;&gt;"",1,0))</f>
        <v>0</v>
      </c>
      <c r="BR33" s="152">
        <f>IF('Indicador Datos'!BR34="No Data",1,IF('Indicador Imputación Datos'!BR34&lt;&gt;"",1,0))</f>
        <v>0</v>
      </c>
      <c r="BS33" s="152">
        <f>IF('Indicador Datos'!BS34="No Data",1,IF('Indicador Imputación Datos'!BS34&lt;&gt;"",1,0))</f>
        <v>0</v>
      </c>
      <c r="BT33" s="152">
        <f>IF('Indicador Datos'!BT34="No Data",1,IF('Indicador Imputación Datos'!BT34&lt;&gt;"",1,0))</f>
        <v>0</v>
      </c>
      <c r="BU33" s="152">
        <f>IF('Indicador Datos'!BU34="No Data",1,IF('Indicador Imputación Datos'!BU34&lt;&gt;"",1,0))</f>
        <v>0</v>
      </c>
      <c r="BV33" s="152">
        <f>IF('Indicador Datos'!BV34="No Data",1,IF('Indicador Imputación Datos'!BV34&lt;&gt;"",1,0))</f>
        <v>0</v>
      </c>
      <c r="BW33" s="152">
        <f>IF('Indicador Datos'!BW34="No Data",1,IF('Indicador Imputación Datos'!BW34&lt;&gt;"",1,0))</f>
        <v>0</v>
      </c>
      <c r="BX33" s="152">
        <f>IF('Indicador Datos'!BX34="No Data",1,IF('Indicador Imputación Datos'!BX34&lt;&gt;"",1,0))</f>
        <v>0</v>
      </c>
      <c r="BY33" s="152">
        <f>IF('Indicador Datos'!BY34="No Data",1,IF('Indicador Imputación Datos'!BY34&lt;&gt;"",1,0))</f>
        <v>0</v>
      </c>
      <c r="BZ33" s="152">
        <f>IF('Indicador Datos'!BZ34="No Data",1,IF('Indicador Imputación Datos'!BZ34&lt;&gt;"",1,0))</f>
        <v>0</v>
      </c>
      <c r="CA33" s="152">
        <f>IF('Indicador Datos'!CA34="No Data",1,IF('Indicador Imputación Datos'!CA34&lt;&gt;"",1,0))</f>
        <v>0</v>
      </c>
      <c r="CB33" s="152">
        <f>IF('Indicador Datos'!CB34="No Data",1,IF('Indicador Imputación Datos'!CB34&lt;&gt;"",1,0))</f>
        <v>0</v>
      </c>
      <c r="CC33" s="152">
        <f>IF('Indicador Datos'!CC34="No Data",1,IF('Indicador Imputación Datos'!CC34&lt;&gt;"",1,0))</f>
        <v>0</v>
      </c>
      <c r="CD33" s="152">
        <f>IF('Indicador Datos'!CD34="No Data",1,IF('Indicador Imputación Datos'!CD34&lt;&gt;"",1,0))</f>
        <v>0</v>
      </c>
      <c r="CE33" s="152">
        <f>IF('Indicador Datos'!CE34="No Data",1,IF('Indicador Imputación Datos'!CE34&lt;&gt;"",1,0))</f>
        <v>0</v>
      </c>
      <c r="CF33" s="152">
        <f>IF('Indicador Datos'!CF34="No Data",1,IF('Indicador Imputación Datos'!CF34&lt;&gt;"",1,0))</f>
        <v>0</v>
      </c>
      <c r="CG33" s="152">
        <f>IF('Indicador Datos'!CG34="No Data",1,IF('Indicador Imputación Datos'!CG34&lt;&gt;"",1,0))</f>
        <v>0</v>
      </c>
      <c r="CH33" s="163">
        <f t="shared" si="0"/>
        <v>0</v>
      </c>
      <c r="CI33" s="164">
        <f t="shared" si="1"/>
        <v>0</v>
      </c>
    </row>
    <row r="34" spans="1:87" x14ac:dyDescent="0.25">
      <c r="A34" s="3" t="str">
        <f>VLOOKUP(C34,Regiones!B$3:H$35,7,FALSE)</f>
        <v>South America</v>
      </c>
      <c r="B34" s="99" t="s">
        <v>58</v>
      </c>
      <c r="C34" s="86" t="s">
        <v>57</v>
      </c>
      <c r="D34" s="152">
        <f>IF('Indicador Datos'!D35="No Data",1,IF('Indicador Imputación Datos'!D35&lt;&gt;"",1,0))</f>
        <v>0</v>
      </c>
      <c r="E34" s="152">
        <f>IF('Indicador Datos'!E35="No Data",1,IF('Indicador Imputación Datos'!E35&lt;&gt;"",1,0))</f>
        <v>0</v>
      </c>
      <c r="F34" s="152">
        <f>IF('Indicador Datos'!F35="No Data",1,IF('Indicador Imputación Datos'!F35&lt;&gt;"",1,0))</f>
        <v>0</v>
      </c>
      <c r="G34" s="152">
        <f>IF('Indicador Datos'!G35="No Data",1,IF('Indicador Imputación Datos'!G35&lt;&gt;"",1,0))</f>
        <v>0</v>
      </c>
      <c r="H34" s="152">
        <f>IF('Indicador Datos'!H35="No Data",1,IF('Indicador Imputación Datos'!H35&lt;&gt;"",1,0))</f>
        <v>0</v>
      </c>
      <c r="I34" s="152">
        <f>IF('Indicador Datos'!I35="No Data",1,IF('Indicador Imputación Datos'!I35&lt;&gt;"",1,0))</f>
        <v>0</v>
      </c>
      <c r="J34" s="152">
        <f>IF('Indicador Datos'!J35="No Data",1,IF('Indicador Imputación Datos'!J35&lt;&gt;"",1,0))</f>
        <v>0</v>
      </c>
      <c r="K34" s="152">
        <f>IF('Indicador Datos'!K35="No Data",1,IF('Indicador Imputación Datos'!K35&lt;&gt;"",1,0))</f>
        <v>0</v>
      </c>
      <c r="L34" s="152">
        <f>IF('Indicador Datos'!L35="No Data",1,IF('Indicador Imputación Datos'!L35&lt;&gt;"",1,0))</f>
        <v>0</v>
      </c>
      <c r="M34" s="152">
        <f>IF('Indicador Datos'!M35="No Data",1,IF('Indicador Imputación Datos'!M35&lt;&gt;"",1,0))</f>
        <v>0</v>
      </c>
      <c r="N34" s="152">
        <f>IF('Indicador Datos'!N35="No Data",1,IF('Indicador Imputación Datos'!N35&lt;&gt;"",1,0))</f>
        <v>0</v>
      </c>
      <c r="O34" s="152">
        <f>IF('Indicador Datos'!O35="No Data",1,IF('Indicador Imputación Datos'!O35&lt;&gt;"",1,0))</f>
        <v>0</v>
      </c>
      <c r="P34" s="152">
        <f>IF('Indicador Datos'!P35="No Data",1,IF('Indicador Imputación Datos'!P35&lt;&gt;"",1,0))</f>
        <v>1</v>
      </c>
      <c r="Q34" s="152">
        <f>IF('Indicador Datos'!Q35="No Data",1,IF('Indicador Imputación Datos'!Q35&lt;&gt;"",1,0))</f>
        <v>0</v>
      </c>
      <c r="R34" s="152">
        <f>IF('Indicador Datos'!R35="No Data",1,IF('Indicador Imputación Datos'!R35&lt;&gt;"",1,0))</f>
        <v>0</v>
      </c>
      <c r="S34" s="152">
        <f>IF('Indicador Datos'!S35="No Data",1,IF('Indicador Imputación Datos'!S35&lt;&gt;"",1,0))</f>
        <v>0</v>
      </c>
      <c r="T34" s="152">
        <f>IF('Indicador Datos'!T35="No Data",1,IF('Indicador Imputación Datos'!T35&lt;&gt;"",1,0))</f>
        <v>0</v>
      </c>
      <c r="U34" s="152">
        <f>IF('Indicador Datos'!U35="No Data",1,IF('Indicador Imputación Datos'!U35&lt;&gt;"",1,0))</f>
        <v>0</v>
      </c>
      <c r="V34" s="152">
        <f>IF('Indicador Datos'!V35="No Data",1,IF('Indicador Imputación Datos'!V35&lt;&gt;"",1,0))</f>
        <v>0</v>
      </c>
      <c r="W34" s="152">
        <f>IF('Indicador Datos'!W35="No Data",1,IF('Indicador Imputación Datos'!W35&lt;&gt;"",1,0))</f>
        <v>0</v>
      </c>
      <c r="X34" s="152">
        <f>IF('Indicador Datos'!X35="No Data",1,IF('Indicador Imputación Datos'!X35&lt;&gt;"",1,0))</f>
        <v>0</v>
      </c>
      <c r="Y34" s="152">
        <f>IF('Indicador Datos'!Y35="No Data",1,IF('Indicador Imputación Datos'!Y35&lt;&gt;"",1,0))</f>
        <v>0</v>
      </c>
      <c r="Z34" s="152">
        <f>IF('Indicador Datos'!Z35="No Data",1,IF('Indicador Imputación Datos'!Z35&lt;&gt;"",1,0))</f>
        <v>0</v>
      </c>
      <c r="AA34" s="152">
        <f>IF('Indicador Datos'!AA35="No Data",1,IF('Indicador Imputación Datos'!AA35&lt;&gt;"",1,0))</f>
        <v>0</v>
      </c>
      <c r="AB34" s="152">
        <f>IF('Indicador Datos'!AB35="No Data",1,IF('Indicador Imputación Datos'!AB35&lt;&gt;"",1,0))</f>
        <v>0</v>
      </c>
      <c r="AC34" s="152">
        <f>IF('Indicador Datos'!AC35="No Data",1,IF('Indicador Imputación Datos'!AC35&lt;&gt;"",1,0))</f>
        <v>0</v>
      </c>
      <c r="AD34" s="152">
        <f>IF('Indicador Datos'!AD35="No Data",1,IF('Indicador Imputación Datos'!AD35&lt;&gt;"",1,0))</f>
        <v>0</v>
      </c>
      <c r="AE34" s="152">
        <f>IF('Indicador Datos'!AE35="No Data",1,IF('Indicador Imputación Datos'!AE35&lt;&gt;"",1,0))</f>
        <v>0</v>
      </c>
      <c r="AF34" s="152">
        <f>IF('Indicador Datos'!AF35="No Data",1,IF('Indicador Imputación Datos'!AF35&lt;&gt;"",1,0))</f>
        <v>0</v>
      </c>
      <c r="AG34" s="250">
        <f>IF('Indicador Datos'!AG35="No Data",1,IF('Indicador Imputación Datos'!AG35&lt;&gt;"",1,0))</f>
        <v>0</v>
      </c>
      <c r="AH34" s="152">
        <f>IF('Indicador Datos'!AH35="No Data",1,IF('Indicador Imputación Datos'!AH35&lt;&gt;"",1,0))</f>
        <v>0</v>
      </c>
      <c r="AI34" s="152">
        <f>IF('Indicador Datos'!AI35="No Data",1,IF('Indicador Imputación Datos'!AI35&lt;&gt;"",1,0))</f>
        <v>0</v>
      </c>
      <c r="AJ34" s="152">
        <f>IF('Indicador Datos'!AJ35="No Data",1,IF('Indicador Imputación Datos'!AJ35&lt;&gt;"",1,0))</f>
        <v>0</v>
      </c>
      <c r="AK34" s="152">
        <f>IF('Indicador Datos'!AK35="No Data",1,IF('Indicador Imputación Datos'!AK35&lt;&gt;"",1,0))</f>
        <v>0</v>
      </c>
      <c r="AL34" s="152">
        <f>IF('Indicador Datos'!AL35="No Data",1,IF('Indicador Imputación Datos'!AL35&lt;&gt;"",1,0))</f>
        <v>0</v>
      </c>
      <c r="AM34" s="152">
        <f>IF('Indicador Datos'!AM35="No Data",1,IF('Indicador Imputación Datos'!AM35&lt;&gt;"",1,0))</f>
        <v>0</v>
      </c>
      <c r="AN34" s="152">
        <f>IF('Indicador Datos'!AN35="No Data",1,IF('Indicador Imputación Datos'!AN35&lt;&gt;"",1,0))</f>
        <v>0</v>
      </c>
      <c r="AO34" s="152">
        <f>IF('Indicador Datos'!AO35="No Data",1,IF('Indicador Imputación Datos'!AO35&lt;&gt;"",1,0))</f>
        <v>0</v>
      </c>
      <c r="AP34" s="152">
        <f>IF('Indicador Datos'!AP35="No Data",1,IF('Indicador Imputación Datos'!AP35&lt;&gt;"",1,0))</f>
        <v>0</v>
      </c>
      <c r="AQ34" s="152">
        <f>IF('Indicador Datos'!AQ35="No Data",1,IF('Indicador Imputación Datos'!AQ35&lt;&gt;"",1,0))</f>
        <v>0</v>
      </c>
      <c r="AR34" s="152">
        <f>IF('Indicador Datos'!AR35="No Data",1,IF('Indicador Imputación Datos'!AR35&lt;&gt;"",1,0))</f>
        <v>0</v>
      </c>
      <c r="AS34" s="152">
        <f>IF('Indicador Datos'!AS35="No Data",1,IF('Indicador Imputación Datos'!AS35&lt;&gt;"",1,0))</f>
        <v>0</v>
      </c>
      <c r="AT34" s="152">
        <f>IF('Indicador Datos'!AT35="No Data",1,IF('Indicador Imputación Datos'!AT35&lt;&gt;"",1,0))</f>
        <v>1</v>
      </c>
      <c r="AU34" s="152">
        <f>IF('Indicador Datos'!AU35="No Data",1,IF('Indicador Imputación Datos'!AU35&lt;&gt;"",1,0))</f>
        <v>0</v>
      </c>
      <c r="AV34" s="152">
        <f>IF('Indicador Datos'!AV35="No Data",1,IF('Indicador Imputación Datos'!AV35&lt;&gt;"",1,0))</f>
        <v>0</v>
      </c>
      <c r="AW34" s="152">
        <f>IF('Indicador Datos'!AW35="No Data",1,IF('Indicador Imputación Datos'!AW35&lt;&gt;"",1,0))</f>
        <v>0</v>
      </c>
      <c r="AX34" s="152">
        <f>IF('Indicador Datos'!AX35="No Data",1,IF('Indicador Imputación Datos'!AX35&lt;&gt;"",1,0))</f>
        <v>0</v>
      </c>
      <c r="AY34" s="152">
        <f>IF('Indicador Datos'!AY35="No Data",1,IF('Indicador Imputación Datos'!AY35&lt;&gt;"",1,0))</f>
        <v>0</v>
      </c>
      <c r="AZ34" s="152">
        <f>IF('Indicador Datos'!AZ35="No Data",1,IF('Indicador Imputación Datos'!AZ35&lt;&gt;"",1,0))</f>
        <v>0</v>
      </c>
      <c r="BA34" s="152">
        <f>IF('Indicador Datos'!BA35="No Data",1,IF('Indicador Imputación Datos'!BA35&lt;&gt;"",1,0))</f>
        <v>0</v>
      </c>
      <c r="BB34" s="152">
        <f>IF('Indicador Datos'!BB35="No Data",1,IF('Indicador Imputación Datos'!BB35&lt;&gt;"",1,0))</f>
        <v>0</v>
      </c>
      <c r="BC34" s="152">
        <f>IF('Indicador Datos'!BC35="No Data",1,IF('Indicador Imputación Datos'!BC35&lt;&gt;"",1,0))</f>
        <v>0</v>
      </c>
      <c r="BD34" s="152">
        <f>IF('Indicador Datos'!BD35="No Data",1,IF('Indicador Imputación Datos'!BD35&lt;&gt;"",1,0))</f>
        <v>0</v>
      </c>
      <c r="BE34" s="152">
        <f>IF('Indicador Datos'!BE35="No Data",1,IF('Indicador Imputación Datos'!BE35&lt;&gt;"",1,0))</f>
        <v>0</v>
      </c>
      <c r="BF34" s="152">
        <f>IF('Indicador Datos'!BF35="No Data",1,IF('Indicador Imputación Datos'!BF35&lt;&gt;"",1,0))</f>
        <v>0</v>
      </c>
      <c r="BG34" s="152">
        <f>IF('Indicador Datos'!BG35="No Data",1,IF('Indicador Imputación Datos'!BG35&lt;&gt;"",1,0))</f>
        <v>0</v>
      </c>
      <c r="BH34" s="152">
        <f>IF('Indicador Datos'!BH35="No Data",1,IF('Indicador Imputación Datos'!BH35&lt;&gt;"",1,0))</f>
        <v>0</v>
      </c>
      <c r="BI34" s="152">
        <f>IF('Indicador Datos'!BI35="No Data",1,IF('Indicador Imputación Datos'!BI35&lt;&gt;"",1,0))</f>
        <v>1</v>
      </c>
      <c r="BJ34" s="152">
        <f>IF('Indicador Datos'!BJ35="No Data",1,IF('Indicador Imputación Datos'!BJ35&lt;&gt;"",1,0))</f>
        <v>1</v>
      </c>
      <c r="BK34" s="152">
        <f>IF('Indicador Datos'!BK35="No Data",1,IF('Indicador Imputación Datos'!BK35&lt;&gt;"",1,0))</f>
        <v>0</v>
      </c>
      <c r="BL34" s="152">
        <f>IF('Indicador Datos'!BL35="No Data",1,IF('Indicador Imputación Datos'!BL35&lt;&gt;"",1,0))</f>
        <v>0</v>
      </c>
      <c r="BM34" s="152">
        <f>IF('Indicador Datos'!BM35="No Data",1,IF('Indicador Imputación Datos'!BM35&lt;&gt;"",1,0))</f>
        <v>1</v>
      </c>
      <c r="BN34" s="152">
        <f>IF('Indicador Datos'!BN35="No Data",1,IF('Indicador Imputación Datos'!BN35&lt;&gt;"",1,0))</f>
        <v>1</v>
      </c>
      <c r="BO34" s="152">
        <f>IF('Indicador Datos'!BO35="No Data",1,IF('Indicador Imputación Datos'!BO35&lt;&gt;"",1,0))</f>
        <v>1</v>
      </c>
      <c r="BP34" s="152">
        <f>IF('Indicador Datos'!BP35="No Data",1,IF('Indicador Imputación Datos'!BP35&lt;&gt;"",1,0))</f>
        <v>1</v>
      </c>
      <c r="BQ34" s="152">
        <f>IF('Indicador Datos'!BQ35="No Data",1,IF('Indicador Imputación Datos'!BQ35&lt;&gt;"",1,0))</f>
        <v>0</v>
      </c>
      <c r="BR34" s="152">
        <f>IF('Indicador Datos'!BR35="No Data",1,IF('Indicador Imputación Datos'!BR35&lt;&gt;"",1,0))</f>
        <v>0</v>
      </c>
      <c r="BS34" s="152">
        <f>IF('Indicador Datos'!BS35="No Data",1,IF('Indicador Imputación Datos'!BS35&lt;&gt;"",1,0))</f>
        <v>0</v>
      </c>
      <c r="BT34" s="152">
        <f>IF('Indicador Datos'!BT35="No Data",1,IF('Indicador Imputación Datos'!BT35&lt;&gt;"",1,0))</f>
        <v>0</v>
      </c>
      <c r="BU34" s="152">
        <f>IF('Indicador Datos'!BU35="No Data",1,IF('Indicador Imputación Datos'!BU35&lt;&gt;"",1,0))</f>
        <v>0</v>
      </c>
      <c r="BV34" s="152">
        <f>IF('Indicador Datos'!BV35="No Data",1,IF('Indicador Imputación Datos'!BV35&lt;&gt;"",1,0))</f>
        <v>0</v>
      </c>
      <c r="BW34" s="152">
        <f>IF('Indicador Datos'!BW35="No Data",1,IF('Indicador Imputación Datos'!BW35&lt;&gt;"",1,0))</f>
        <v>0</v>
      </c>
      <c r="BX34" s="152">
        <f>IF('Indicador Datos'!BX35="No Data",1,IF('Indicador Imputación Datos'!BX35&lt;&gt;"",1,0))</f>
        <v>0</v>
      </c>
      <c r="BY34" s="152">
        <f>IF('Indicador Datos'!BY35="No Data",1,IF('Indicador Imputación Datos'!BY35&lt;&gt;"",1,0))</f>
        <v>0</v>
      </c>
      <c r="BZ34" s="152">
        <f>IF('Indicador Datos'!BZ35="No Data",1,IF('Indicador Imputación Datos'!BZ35&lt;&gt;"",1,0))</f>
        <v>0</v>
      </c>
      <c r="CA34" s="152">
        <f>IF('Indicador Datos'!CA35="No Data",1,IF('Indicador Imputación Datos'!CA35&lt;&gt;"",1,0))</f>
        <v>0</v>
      </c>
      <c r="CB34" s="152">
        <f>IF('Indicador Datos'!CB35="No Data",1,IF('Indicador Imputación Datos'!CB35&lt;&gt;"",1,0))</f>
        <v>0</v>
      </c>
      <c r="CC34" s="152">
        <f>IF('Indicador Datos'!CC35="No Data",1,IF('Indicador Imputación Datos'!CC35&lt;&gt;"",1,0))</f>
        <v>0</v>
      </c>
      <c r="CD34" s="152">
        <f>IF('Indicador Datos'!CD35="No Data",1,IF('Indicador Imputación Datos'!CD35&lt;&gt;"",1,0))</f>
        <v>0</v>
      </c>
      <c r="CE34" s="152">
        <f>IF('Indicador Datos'!CE35="No Data",1,IF('Indicador Imputación Datos'!CE35&lt;&gt;"",1,0))</f>
        <v>0</v>
      </c>
      <c r="CF34" s="152">
        <f>IF('Indicador Datos'!CF35="No Data",1,IF('Indicador Imputación Datos'!CF35&lt;&gt;"",1,0))</f>
        <v>0</v>
      </c>
      <c r="CG34" s="152">
        <f>IF('Indicador Datos'!CG35="No Data",1,IF('Indicador Imputación Datos'!CG35&lt;&gt;"",1,0))</f>
        <v>0</v>
      </c>
      <c r="CH34" s="163">
        <f t="shared" si="0"/>
        <v>8</v>
      </c>
      <c r="CI34" s="164">
        <f t="shared" si="1"/>
        <v>9.7560975609756101E-2</v>
      </c>
    </row>
    <row r="35" spans="1:87" x14ac:dyDescent="0.25">
      <c r="A35" s="3" t="str">
        <f>VLOOKUP(C35,Regiones!B$3:H$35,7,FALSE)</f>
        <v>South America</v>
      </c>
      <c r="B35" s="99" t="s">
        <v>62</v>
      </c>
      <c r="C35" s="86" t="s">
        <v>61</v>
      </c>
      <c r="D35" s="152">
        <f>IF('Indicador Datos'!D36="No Data",1,IF('Indicador Imputación Datos'!D36&lt;&gt;"",1,0))</f>
        <v>0</v>
      </c>
      <c r="E35" s="152">
        <f>IF('Indicador Datos'!E36="No Data",1,IF('Indicador Imputación Datos'!E36&lt;&gt;"",1,0))</f>
        <v>0</v>
      </c>
      <c r="F35" s="152">
        <f>IF('Indicador Datos'!F36="No Data",1,IF('Indicador Imputación Datos'!F36&lt;&gt;"",1,0))</f>
        <v>0</v>
      </c>
      <c r="G35" s="152">
        <f>IF('Indicador Datos'!G36="No Data",1,IF('Indicador Imputación Datos'!G36&lt;&gt;"",1,0))</f>
        <v>0</v>
      </c>
      <c r="H35" s="152">
        <f>IF('Indicador Datos'!H36="No Data",1,IF('Indicador Imputación Datos'!H36&lt;&gt;"",1,0))</f>
        <v>0</v>
      </c>
      <c r="I35" s="152">
        <f>IF('Indicador Datos'!I36="No Data",1,IF('Indicador Imputación Datos'!I36&lt;&gt;"",1,0))</f>
        <v>0</v>
      </c>
      <c r="J35" s="152">
        <f>IF('Indicador Datos'!J36="No Data",1,IF('Indicador Imputación Datos'!J36&lt;&gt;"",1,0))</f>
        <v>0</v>
      </c>
      <c r="K35" s="152">
        <f>IF('Indicador Datos'!K36="No Data",1,IF('Indicador Imputación Datos'!K36&lt;&gt;"",1,0))</f>
        <v>0</v>
      </c>
      <c r="L35" s="152">
        <f>IF('Indicador Datos'!L36="No Data",1,IF('Indicador Imputación Datos'!L36&lt;&gt;"",1,0))</f>
        <v>0</v>
      </c>
      <c r="M35" s="152">
        <f>IF('Indicador Datos'!M36="No Data",1,IF('Indicador Imputación Datos'!M36&lt;&gt;"",1,0))</f>
        <v>0</v>
      </c>
      <c r="N35" s="152">
        <f>IF('Indicador Datos'!N36="No Data",1,IF('Indicador Imputación Datos'!N36&lt;&gt;"",1,0))</f>
        <v>0</v>
      </c>
      <c r="O35" s="152">
        <f>IF('Indicador Datos'!O36="No Data",1,IF('Indicador Imputación Datos'!O36&lt;&gt;"",1,0))</f>
        <v>0</v>
      </c>
      <c r="P35" s="152">
        <f>IF('Indicador Datos'!P36="No Data",1,IF('Indicador Imputación Datos'!P36&lt;&gt;"",1,0))</f>
        <v>1</v>
      </c>
      <c r="Q35" s="152">
        <f>IF('Indicador Datos'!Q36="No Data",1,IF('Indicador Imputación Datos'!Q36&lt;&gt;"",1,0))</f>
        <v>0</v>
      </c>
      <c r="R35" s="152">
        <f>IF('Indicador Datos'!R36="No Data",1,IF('Indicador Imputación Datos'!R36&lt;&gt;"",1,0))</f>
        <v>0</v>
      </c>
      <c r="S35" s="152">
        <f>IF('Indicador Datos'!S36="No Data",1,IF('Indicador Imputación Datos'!S36&lt;&gt;"",1,0))</f>
        <v>0</v>
      </c>
      <c r="T35" s="152">
        <f>IF('Indicador Datos'!T36="No Data",1,IF('Indicador Imputación Datos'!T36&lt;&gt;"",1,0))</f>
        <v>0</v>
      </c>
      <c r="U35" s="152">
        <f>IF('Indicador Datos'!U36="No Data",1,IF('Indicador Imputación Datos'!U36&lt;&gt;"",1,0))</f>
        <v>0</v>
      </c>
      <c r="V35" s="152">
        <f>IF('Indicador Datos'!V36="No Data",1,IF('Indicador Imputación Datos'!V36&lt;&gt;"",1,0))</f>
        <v>0</v>
      </c>
      <c r="W35" s="152">
        <f>IF('Indicador Datos'!W36="No Data",1,IF('Indicador Imputación Datos'!W36&lt;&gt;"",1,0))</f>
        <v>0</v>
      </c>
      <c r="X35" s="152">
        <f>IF('Indicador Datos'!X36="No Data",1,IF('Indicador Imputación Datos'!X36&lt;&gt;"",1,0))</f>
        <v>0</v>
      </c>
      <c r="Y35" s="152">
        <f>IF('Indicador Datos'!Y36="No Data",1,IF('Indicador Imputación Datos'!Y36&lt;&gt;"",1,0))</f>
        <v>1</v>
      </c>
      <c r="Z35" s="152">
        <f>IF('Indicador Datos'!Z36="No Data",1,IF('Indicador Imputación Datos'!Z36&lt;&gt;"",1,0))</f>
        <v>1</v>
      </c>
      <c r="AA35" s="152">
        <f>IF('Indicador Datos'!AA36="No Data",1,IF('Indicador Imputación Datos'!AA36&lt;&gt;"",1,0))</f>
        <v>0</v>
      </c>
      <c r="AB35" s="152">
        <f>IF('Indicador Datos'!AB36="No Data",1,IF('Indicador Imputación Datos'!AB36&lt;&gt;"",1,0))</f>
        <v>0</v>
      </c>
      <c r="AC35" s="152">
        <f>IF('Indicador Datos'!AC36="No Data",1,IF('Indicador Imputación Datos'!AC36&lt;&gt;"",1,0))</f>
        <v>0</v>
      </c>
      <c r="AD35" s="152">
        <f>IF('Indicador Datos'!AD36="No Data",1,IF('Indicador Imputación Datos'!AD36&lt;&gt;"",1,0))</f>
        <v>0</v>
      </c>
      <c r="AE35" s="152">
        <f>IF('Indicador Datos'!AE36="No Data",1,IF('Indicador Imputación Datos'!AE36&lt;&gt;"",1,0))</f>
        <v>0</v>
      </c>
      <c r="AF35" s="152">
        <f>IF('Indicador Datos'!AF36="No Data",1,IF('Indicador Imputación Datos'!AF36&lt;&gt;"",1,0))</f>
        <v>0</v>
      </c>
      <c r="AG35" s="250">
        <f>IF('Indicador Datos'!AG36="No Data",1,IF('Indicador Imputación Datos'!AG36&lt;&gt;"",1,0))</f>
        <v>0</v>
      </c>
      <c r="AH35" s="152">
        <f>IF('Indicador Datos'!AH36="No Data",1,IF('Indicador Imputación Datos'!AH36&lt;&gt;"",1,0))</f>
        <v>0</v>
      </c>
      <c r="AI35" s="152">
        <f>IF('Indicador Datos'!AI36="No Data",1,IF('Indicador Imputación Datos'!AI36&lt;&gt;"",1,0))</f>
        <v>0</v>
      </c>
      <c r="AJ35" s="152">
        <f>IF('Indicador Datos'!AJ36="No Data",1,IF('Indicador Imputación Datos'!AJ36&lt;&gt;"",1,0))</f>
        <v>0</v>
      </c>
      <c r="AK35" s="152">
        <f>IF('Indicador Datos'!AK36="No Data",1,IF('Indicador Imputación Datos'!AK36&lt;&gt;"",1,0))</f>
        <v>0</v>
      </c>
      <c r="AL35" s="152">
        <f>IF('Indicador Datos'!AL36="No Data",1,IF('Indicador Imputación Datos'!AL36&lt;&gt;"",1,0))</f>
        <v>0</v>
      </c>
      <c r="AM35" s="152">
        <f>IF('Indicador Datos'!AM36="No Data",1,IF('Indicador Imputación Datos'!AM36&lt;&gt;"",1,0))</f>
        <v>0</v>
      </c>
      <c r="AN35" s="152">
        <f>IF('Indicador Datos'!AN36="No Data",1,IF('Indicador Imputación Datos'!AN36&lt;&gt;"",1,0))</f>
        <v>0</v>
      </c>
      <c r="AO35" s="152">
        <f>IF('Indicador Datos'!AO36="No Data",1,IF('Indicador Imputación Datos'!AO36&lt;&gt;"",1,0))</f>
        <v>0</v>
      </c>
      <c r="AP35" s="152">
        <f>IF('Indicador Datos'!AP36="No Data",1,IF('Indicador Imputación Datos'!AP36&lt;&gt;"",1,0))</f>
        <v>0</v>
      </c>
      <c r="AQ35" s="152">
        <f>IF('Indicador Datos'!AQ36="No Data",1,IF('Indicador Imputación Datos'!AQ36&lt;&gt;"",1,0))</f>
        <v>0</v>
      </c>
      <c r="AR35" s="152">
        <f>IF('Indicador Datos'!AR36="No Data",1,IF('Indicador Imputación Datos'!AR36&lt;&gt;"",1,0))</f>
        <v>0</v>
      </c>
      <c r="AS35" s="152">
        <f>IF('Indicador Datos'!AS36="No Data",1,IF('Indicador Imputación Datos'!AS36&lt;&gt;"",1,0))</f>
        <v>0</v>
      </c>
      <c r="AT35" s="152">
        <f>IF('Indicador Datos'!AT36="No Data",1,IF('Indicador Imputación Datos'!AT36&lt;&gt;"",1,0))</f>
        <v>0</v>
      </c>
      <c r="AU35" s="152">
        <f>IF('Indicador Datos'!AU36="No Data",1,IF('Indicador Imputación Datos'!AU36&lt;&gt;"",1,0))</f>
        <v>1</v>
      </c>
      <c r="AV35" s="152">
        <f>IF('Indicador Datos'!AV36="No Data",1,IF('Indicador Imputación Datos'!AV36&lt;&gt;"",1,0))</f>
        <v>0</v>
      </c>
      <c r="AW35" s="152">
        <f>IF('Indicador Datos'!AW36="No Data",1,IF('Indicador Imputación Datos'!AW36&lt;&gt;"",1,0))</f>
        <v>0</v>
      </c>
      <c r="AX35" s="152">
        <f>IF('Indicador Datos'!AX36="No Data",1,IF('Indicador Imputación Datos'!AX36&lt;&gt;"",1,0))</f>
        <v>0</v>
      </c>
      <c r="AY35" s="152">
        <f>IF('Indicador Datos'!AY36="No Data",1,IF('Indicador Imputación Datos'!AY36&lt;&gt;"",1,0))</f>
        <v>0</v>
      </c>
      <c r="AZ35" s="152">
        <f>IF('Indicador Datos'!AZ36="No Data",1,IF('Indicador Imputación Datos'!AZ36&lt;&gt;"",1,0))</f>
        <v>0</v>
      </c>
      <c r="BA35" s="152">
        <f>IF('Indicador Datos'!BA36="No Data",1,IF('Indicador Imputación Datos'!BA36&lt;&gt;"",1,0))</f>
        <v>0</v>
      </c>
      <c r="BB35" s="152">
        <f>IF('Indicador Datos'!BB36="No Data",1,IF('Indicador Imputación Datos'!BB36&lt;&gt;"",1,0))</f>
        <v>0</v>
      </c>
      <c r="BC35" s="152">
        <f>IF('Indicador Datos'!BC36="No Data",1,IF('Indicador Imputación Datos'!BC36&lt;&gt;"",1,0))</f>
        <v>0</v>
      </c>
      <c r="BD35" s="152">
        <f>IF('Indicador Datos'!BD36="No Data",1,IF('Indicador Imputación Datos'!BD36&lt;&gt;"",1,0))</f>
        <v>0</v>
      </c>
      <c r="BE35" s="152">
        <f>IF('Indicador Datos'!BE36="No Data",1,IF('Indicador Imputación Datos'!BE36&lt;&gt;"",1,0))</f>
        <v>0</v>
      </c>
      <c r="BF35" s="152">
        <f>IF('Indicador Datos'!BF36="No Data",1,IF('Indicador Imputación Datos'!BF36&lt;&gt;"",1,0))</f>
        <v>0</v>
      </c>
      <c r="BG35" s="152">
        <f>IF('Indicador Datos'!BG36="No Data",1,IF('Indicador Imputación Datos'!BG36&lt;&gt;"",1,0))</f>
        <v>0</v>
      </c>
      <c r="BH35" s="152">
        <f>IF('Indicador Datos'!BH36="No Data",1,IF('Indicador Imputación Datos'!BH36&lt;&gt;"",1,0))</f>
        <v>0</v>
      </c>
      <c r="BI35" s="152">
        <f>IF('Indicador Datos'!BI36="No Data",1,IF('Indicador Imputación Datos'!BI36&lt;&gt;"",1,0))</f>
        <v>0</v>
      </c>
      <c r="BJ35" s="152">
        <f>IF('Indicador Datos'!BJ36="No Data",1,IF('Indicador Imputación Datos'!BJ36&lt;&gt;"",1,0))</f>
        <v>0</v>
      </c>
      <c r="BK35" s="152">
        <f>IF('Indicador Datos'!BK36="No Data",1,IF('Indicador Imputación Datos'!BK36&lt;&gt;"",1,0))</f>
        <v>0</v>
      </c>
      <c r="BL35" s="152">
        <f>IF('Indicador Datos'!BL36="No Data",1,IF('Indicador Imputación Datos'!BL36&lt;&gt;"",1,0))</f>
        <v>0</v>
      </c>
      <c r="BM35" s="152">
        <f>IF('Indicador Datos'!BM36="No Data",1,IF('Indicador Imputación Datos'!BM36&lt;&gt;"",1,0))</f>
        <v>0</v>
      </c>
      <c r="BN35" s="152">
        <f>IF('Indicador Datos'!BN36="No Data",1,IF('Indicador Imputación Datos'!BN36&lt;&gt;"",1,0))</f>
        <v>0</v>
      </c>
      <c r="BO35" s="152">
        <f>IF('Indicador Datos'!BO36="No Data",1,IF('Indicador Imputación Datos'!BO36&lt;&gt;"",1,0))</f>
        <v>0</v>
      </c>
      <c r="BP35" s="152">
        <f>IF('Indicador Datos'!BP36="No Data",1,IF('Indicador Imputación Datos'!BP36&lt;&gt;"",1,0))</f>
        <v>0</v>
      </c>
      <c r="BQ35" s="152">
        <f>IF('Indicador Datos'!BQ36="No Data",1,IF('Indicador Imputación Datos'!BQ36&lt;&gt;"",1,0))</f>
        <v>0</v>
      </c>
      <c r="BR35" s="152">
        <f>IF('Indicador Datos'!BR36="No Data",1,IF('Indicador Imputación Datos'!BR36&lt;&gt;"",1,0))</f>
        <v>0</v>
      </c>
      <c r="BS35" s="152">
        <f>IF('Indicador Datos'!BS36="No Data",1,IF('Indicador Imputación Datos'!BS36&lt;&gt;"",1,0))</f>
        <v>0</v>
      </c>
      <c r="BT35" s="152">
        <f>IF('Indicador Datos'!BT36="No Data",1,IF('Indicador Imputación Datos'!BT36&lt;&gt;"",1,0))</f>
        <v>0</v>
      </c>
      <c r="BU35" s="152">
        <f>IF('Indicador Datos'!BU36="No Data",1,IF('Indicador Imputación Datos'!BU36&lt;&gt;"",1,0))</f>
        <v>0</v>
      </c>
      <c r="BV35" s="152">
        <f>IF('Indicador Datos'!BV36="No Data",1,IF('Indicador Imputación Datos'!BV36&lt;&gt;"",1,0))</f>
        <v>0</v>
      </c>
      <c r="BW35" s="152">
        <f>IF('Indicador Datos'!BW36="No Data",1,IF('Indicador Imputación Datos'!BW36&lt;&gt;"",1,0))</f>
        <v>0</v>
      </c>
      <c r="BX35" s="152">
        <f>IF('Indicador Datos'!BX36="No Data",1,IF('Indicador Imputación Datos'!BX36&lt;&gt;"",1,0))</f>
        <v>0</v>
      </c>
      <c r="BY35" s="152">
        <f>IF('Indicador Datos'!BY36="No Data",1,IF('Indicador Imputación Datos'!BY36&lt;&gt;"",1,0))</f>
        <v>0</v>
      </c>
      <c r="BZ35" s="152">
        <f>IF('Indicador Datos'!BZ36="No Data",1,IF('Indicador Imputación Datos'!BZ36&lt;&gt;"",1,0))</f>
        <v>1</v>
      </c>
      <c r="CA35" s="152">
        <f>IF('Indicador Datos'!CA36="No Data",1,IF('Indicador Imputación Datos'!CA36&lt;&gt;"",1,0))</f>
        <v>0</v>
      </c>
      <c r="CB35" s="152">
        <f>IF('Indicador Datos'!CB36="No Data",1,IF('Indicador Imputación Datos'!CB36&lt;&gt;"",1,0))</f>
        <v>0</v>
      </c>
      <c r="CC35" s="152">
        <f>IF('Indicador Datos'!CC36="No Data",1,IF('Indicador Imputación Datos'!CC36&lt;&gt;"",1,0))</f>
        <v>0</v>
      </c>
      <c r="CD35" s="152">
        <f>IF('Indicador Datos'!CD36="No Data",1,IF('Indicador Imputación Datos'!CD36&lt;&gt;"",1,0))</f>
        <v>0</v>
      </c>
      <c r="CE35" s="152">
        <f>IF('Indicador Datos'!CE36="No Data",1,IF('Indicador Imputación Datos'!CE36&lt;&gt;"",1,0))</f>
        <v>0</v>
      </c>
      <c r="CF35" s="152">
        <f>IF('Indicador Datos'!CF36="No Data",1,IF('Indicador Imputación Datos'!CF36&lt;&gt;"",1,0))</f>
        <v>0</v>
      </c>
      <c r="CG35" s="152">
        <f>IF('Indicador Datos'!CG36="No Data",1,IF('Indicador Imputación Datos'!CG36&lt;&gt;"",1,0))</f>
        <v>0</v>
      </c>
      <c r="CH35" s="163">
        <f t="shared" si="0"/>
        <v>5</v>
      </c>
      <c r="CI35" s="164">
        <f t="shared" si="1"/>
        <v>6.097560975609756E-2</v>
      </c>
    </row>
    <row r="36" spans="1:87" x14ac:dyDescent="0.25">
      <c r="A36" s="3" t="str">
        <f>VLOOKUP(C36,Regiones!B$3:H$35,7,FALSE)</f>
        <v>South America</v>
      </c>
      <c r="B36" s="99" t="s">
        <v>197</v>
      </c>
      <c r="C36" s="86" t="s">
        <v>63</v>
      </c>
      <c r="D36" s="152">
        <f>IF('Indicador Datos'!D37="No Data",1,IF('Indicador Imputación Datos'!D37&lt;&gt;"",1,0))</f>
        <v>0</v>
      </c>
      <c r="E36" s="152">
        <f>IF('Indicador Datos'!E37="No Data",1,IF('Indicador Imputación Datos'!E37&lt;&gt;"",1,0))</f>
        <v>0</v>
      </c>
      <c r="F36" s="152">
        <f>IF('Indicador Datos'!F37="No Data",1,IF('Indicador Imputación Datos'!F37&lt;&gt;"",1,0))</f>
        <v>0</v>
      </c>
      <c r="G36" s="152">
        <f>IF('Indicador Datos'!G37="No Data",1,IF('Indicador Imputación Datos'!G37&lt;&gt;"",1,0))</f>
        <v>0</v>
      </c>
      <c r="H36" s="152">
        <f>IF('Indicador Datos'!H37="No Data",1,IF('Indicador Imputación Datos'!H37&lt;&gt;"",1,0))</f>
        <v>0</v>
      </c>
      <c r="I36" s="152">
        <f>IF('Indicador Datos'!I37="No Data",1,IF('Indicador Imputación Datos'!I37&lt;&gt;"",1,0))</f>
        <v>0</v>
      </c>
      <c r="J36" s="152">
        <f>IF('Indicador Datos'!J37="No Data",1,IF('Indicador Imputación Datos'!J37&lt;&gt;"",1,0))</f>
        <v>0</v>
      </c>
      <c r="K36" s="152">
        <f>IF('Indicador Datos'!K37="No Data",1,IF('Indicador Imputación Datos'!K37&lt;&gt;"",1,0))</f>
        <v>0</v>
      </c>
      <c r="L36" s="152">
        <f>IF('Indicador Datos'!L37="No Data",1,IF('Indicador Imputación Datos'!L37&lt;&gt;"",1,0))</f>
        <v>0</v>
      </c>
      <c r="M36" s="152">
        <f>IF('Indicador Datos'!M37="No Data",1,IF('Indicador Imputación Datos'!M37&lt;&gt;"",1,0))</f>
        <v>0</v>
      </c>
      <c r="N36" s="152">
        <f>IF('Indicador Datos'!N37="No Data",1,IF('Indicador Imputación Datos'!N37&lt;&gt;"",1,0))</f>
        <v>0</v>
      </c>
      <c r="O36" s="152">
        <f>IF('Indicador Datos'!O37="No Data",1,IF('Indicador Imputación Datos'!O37&lt;&gt;"",1,0))</f>
        <v>0</v>
      </c>
      <c r="P36" s="152">
        <f>IF('Indicador Datos'!P37="No Data",1,IF('Indicador Imputación Datos'!P37&lt;&gt;"",1,0))</f>
        <v>0</v>
      </c>
      <c r="Q36" s="152">
        <f>IF('Indicador Datos'!Q37="No Data",1,IF('Indicador Imputación Datos'!Q37&lt;&gt;"",1,0))</f>
        <v>0</v>
      </c>
      <c r="R36" s="152">
        <f>IF('Indicador Datos'!R37="No Data",1,IF('Indicador Imputación Datos'!R37&lt;&gt;"",1,0))</f>
        <v>0</v>
      </c>
      <c r="S36" s="152">
        <f>IF('Indicador Datos'!S37="No Data",1,IF('Indicador Imputación Datos'!S37&lt;&gt;"",1,0))</f>
        <v>0</v>
      </c>
      <c r="T36" s="152">
        <f>IF('Indicador Datos'!T37="No Data",1,IF('Indicador Imputación Datos'!T37&lt;&gt;"",1,0))</f>
        <v>0</v>
      </c>
      <c r="U36" s="152">
        <f>IF('Indicador Datos'!U37="No Data",1,IF('Indicador Imputación Datos'!U37&lt;&gt;"",1,0))</f>
        <v>0</v>
      </c>
      <c r="V36" s="152">
        <f>IF('Indicador Datos'!V37="No Data",1,IF('Indicador Imputación Datos'!V37&lt;&gt;"",1,0))</f>
        <v>0</v>
      </c>
      <c r="W36" s="152">
        <f>IF('Indicador Datos'!W37="No Data",1,IF('Indicador Imputación Datos'!W37&lt;&gt;"",1,0))</f>
        <v>0</v>
      </c>
      <c r="X36" s="152">
        <f>IF('Indicador Datos'!X37="No Data",1,IF('Indicador Imputación Datos'!X37&lt;&gt;"",1,0))</f>
        <v>0</v>
      </c>
      <c r="Y36" s="152">
        <f>IF('Indicador Datos'!Y37="No Data",1,IF('Indicador Imputación Datos'!Y37&lt;&gt;"",1,0))</f>
        <v>1</v>
      </c>
      <c r="Z36" s="152">
        <f>IF('Indicador Datos'!Z37="No Data",1,IF('Indicador Imputación Datos'!Z37&lt;&gt;"",1,0))</f>
        <v>1</v>
      </c>
      <c r="AA36" s="152">
        <f>IF('Indicador Datos'!AA37="No Data",1,IF('Indicador Imputación Datos'!AA37&lt;&gt;"",1,0))</f>
        <v>0</v>
      </c>
      <c r="AB36" s="152">
        <f>IF('Indicador Datos'!AB37="No Data",1,IF('Indicador Imputación Datos'!AB37&lt;&gt;"",1,0))</f>
        <v>0</v>
      </c>
      <c r="AC36" s="152">
        <f>IF('Indicador Datos'!AC37="No Data",1,IF('Indicador Imputación Datos'!AC37&lt;&gt;"",1,0))</f>
        <v>0</v>
      </c>
      <c r="AD36" s="152">
        <f>IF('Indicador Datos'!AD37="No Data",1,IF('Indicador Imputación Datos'!AD37&lt;&gt;"",1,0))</f>
        <v>0</v>
      </c>
      <c r="AE36" s="152">
        <f>IF('Indicador Datos'!AE37="No Data",1,IF('Indicador Imputación Datos'!AE37&lt;&gt;"",1,0))</f>
        <v>0</v>
      </c>
      <c r="AF36" s="152">
        <f>IF('Indicador Datos'!AF37="No Data",1,IF('Indicador Imputación Datos'!AF37&lt;&gt;"",1,0))</f>
        <v>0</v>
      </c>
      <c r="AG36" s="250">
        <f>IF('Indicador Datos'!AG37="No Data",1,IF('Indicador Imputación Datos'!AG37&lt;&gt;"",1,0))</f>
        <v>0</v>
      </c>
      <c r="AH36" s="152">
        <f>IF('Indicador Datos'!AH37="No Data",1,IF('Indicador Imputación Datos'!AH37&lt;&gt;"",1,0))</f>
        <v>0</v>
      </c>
      <c r="AI36" s="152">
        <f>IF('Indicador Datos'!AI37="No Data",1,IF('Indicador Imputación Datos'!AI37&lt;&gt;"",1,0))</f>
        <v>1</v>
      </c>
      <c r="AJ36" s="152">
        <f>IF('Indicador Datos'!AJ37="No Data",1,IF('Indicador Imputación Datos'!AJ37&lt;&gt;"",1,0))</f>
        <v>0</v>
      </c>
      <c r="AK36" s="152">
        <f>IF('Indicador Datos'!AK37="No Data",1,IF('Indicador Imputación Datos'!AK37&lt;&gt;"",1,0))</f>
        <v>0</v>
      </c>
      <c r="AL36" s="152">
        <f>IF('Indicador Datos'!AL37="No Data",1,IF('Indicador Imputación Datos'!AL37&lt;&gt;"",1,0))</f>
        <v>0</v>
      </c>
      <c r="AM36" s="152">
        <f>IF('Indicador Datos'!AM37="No Data",1,IF('Indicador Imputación Datos'!AM37&lt;&gt;"",1,0))</f>
        <v>0</v>
      </c>
      <c r="AN36" s="152">
        <f>IF('Indicador Datos'!AN37="No Data",1,IF('Indicador Imputación Datos'!AN37&lt;&gt;"",1,0))</f>
        <v>0</v>
      </c>
      <c r="AO36" s="152">
        <f>IF('Indicador Datos'!AO37="No Data",1,IF('Indicador Imputación Datos'!AO37&lt;&gt;"",1,0))</f>
        <v>0</v>
      </c>
      <c r="AP36" s="152">
        <f>IF('Indicador Datos'!AP37="No Data",1,IF('Indicador Imputación Datos'!AP37&lt;&gt;"",1,0))</f>
        <v>0</v>
      </c>
      <c r="AQ36" s="152">
        <f>IF('Indicador Datos'!AQ37="No Data",1,IF('Indicador Imputación Datos'!AQ37&lt;&gt;"",1,0))</f>
        <v>0</v>
      </c>
      <c r="AR36" s="152">
        <f>IF('Indicador Datos'!AR37="No Data",1,IF('Indicador Imputación Datos'!AR37&lt;&gt;"",1,0))</f>
        <v>0</v>
      </c>
      <c r="AS36" s="152">
        <f>IF('Indicador Datos'!AS37="No Data",1,IF('Indicador Imputación Datos'!AS37&lt;&gt;"",1,0))</f>
        <v>0</v>
      </c>
      <c r="AT36" s="152">
        <f>IF('Indicador Datos'!AT37="No Data",1,IF('Indicador Imputación Datos'!AT37&lt;&gt;"",1,0))</f>
        <v>0</v>
      </c>
      <c r="AU36" s="152">
        <f>IF('Indicador Datos'!AU37="No Data",1,IF('Indicador Imputación Datos'!AU37&lt;&gt;"",1,0))</f>
        <v>1</v>
      </c>
      <c r="AV36" s="152">
        <f>IF('Indicador Datos'!AV37="No Data",1,IF('Indicador Imputación Datos'!AV37&lt;&gt;"",1,0))</f>
        <v>0</v>
      </c>
      <c r="AW36" s="152">
        <f>IF('Indicador Datos'!AW37="No Data",1,IF('Indicador Imputación Datos'!AW37&lt;&gt;"",1,0))</f>
        <v>0</v>
      </c>
      <c r="AX36" s="152">
        <f>IF('Indicador Datos'!AX37="No Data",1,IF('Indicador Imputación Datos'!AX37&lt;&gt;"",1,0))</f>
        <v>0</v>
      </c>
      <c r="AY36" s="152">
        <f>IF('Indicador Datos'!AY37="No Data",1,IF('Indicador Imputación Datos'!AY37&lt;&gt;"",1,0))</f>
        <v>0</v>
      </c>
      <c r="AZ36" s="152">
        <f>IF('Indicador Datos'!AZ37="No Data",1,IF('Indicador Imputación Datos'!AZ37&lt;&gt;"",1,0))</f>
        <v>0</v>
      </c>
      <c r="BA36" s="152">
        <f>IF('Indicador Datos'!BA37="No Data",1,IF('Indicador Imputación Datos'!BA37&lt;&gt;"",1,0))</f>
        <v>0</v>
      </c>
      <c r="BB36" s="152">
        <f>IF('Indicador Datos'!BB37="No Data",1,IF('Indicador Imputación Datos'!BB37&lt;&gt;"",1,0))</f>
        <v>0</v>
      </c>
      <c r="BC36" s="152">
        <f>IF('Indicador Datos'!BC37="No Data",1,IF('Indicador Imputación Datos'!BC37&lt;&gt;"",1,0))</f>
        <v>0</v>
      </c>
      <c r="BD36" s="152">
        <f>IF('Indicador Datos'!BD37="No Data",1,IF('Indicador Imputación Datos'!BD37&lt;&gt;"",1,0))</f>
        <v>0</v>
      </c>
      <c r="BE36" s="152">
        <f>IF('Indicador Datos'!BE37="No Data",1,IF('Indicador Imputación Datos'!BE37&lt;&gt;"",1,0))</f>
        <v>0</v>
      </c>
      <c r="BF36" s="152">
        <f>IF('Indicador Datos'!BF37="No Data",1,IF('Indicador Imputación Datos'!BF37&lt;&gt;"",1,0))</f>
        <v>0</v>
      </c>
      <c r="BG36" s="152">
        <f>IF('Indicador Datos'!BG37="No Data",1,IF('Indicador Imputación Datos'!BG37&lt;&gt;"",1,0))</f>
        <v>0</v>
      </c>
      <c r="BH36" s="152">
        <f>IF('Indicador Datos'!BH37="No Data",1,IF('Indicador Imputación Datos'!BH37&lt;&gt;"",1,0))</f>
        <v>0</v>
      </c>
      <c r="BI36" s="152">
        <f>IF('Indicador Datos'!BI37="No Data",1,IF('Indicador Imputación Datos'!BI37&lt;&gt;"",1,0))</f>
        <v>0</v>
      </c>
      <c r="BJ36" s="152">
        <f>IF('Indicador Datos'!BJ37="No Data",1,IF('Indicador Imputación Datos'!BJ37&lt;&gt;"",1,0))</f>
        <v>0</v>
      </c>
      <c r="BK36" s="152">
        <f>IF('Indicador Datos'!BK37="No Data",1,IF('Indicador Imputación Datos'!BK37&lt;&gt;"",1,0))</f>
        <v>0</v>
      </c>
      <c r="BL36" s="152">
        <f>IF('Indicador Datos'!BL37="No Data",1,IF('Indicador Imputación Datos'!BL37&lt;&gt;"",1,0))</f>
        <v>0</v>
      </c>
      <c r="BM36" s="152">
        <f>IF('Indicador Datos'!BM37="No Data",1,IF('Indicador Imputación Datos'!BM37&lt;&gt;"",1,0))</f>
        <v>1</v>
      </c>
      <c r="BN36" s="152">
        <f>IF('Indicador Datos'!BN37="No Data",1,IF('Indicador Imputación Datos'!BN37&lt;&gt;"",1,0))</f>
        <v>0</v>
      </c>
      <c r="BO36" s="152">
        <f>IF('Indicador Datos'!BO37="No Data",1,IF('Indicador Imputación Datos'!BO37&lt;&gt;"",1,0))</f>
        <v>0</v>
      </c>
      <c r="BP36" s="152">
        <f>IF('Indicador Datos'!BP37="No Data",1,IF('Indicador Imputación Datos'!BP37&lt;&gt;"",1,0))</f>
        <v>0</v>
      </c>
      <c r="BQ36" s="152">
        <f>IF('Indicador Datos'!BQ37="No Data",1,IF('Indicador Imputación Datos'!BQ37&lt;&gt;"",1,0))</f>
        <v>0</v>
      </c>
      <c r="BR36" s="152">
        <f>IF('Indicador Datos'!BR37="No Data",1,IF('Indicador Imputación Datos'!BR37&lt;&gt;"",1,0))</f>
        <v>0</v>
      </c>
      <c r="BS36" s="152">
        <f>IF('Indicador Datos'!BS37="No Data",1,IF('Indicador Imputación Datos'!BS37&lt;&gt;"",1,0))</f>
        <v>0</v>
      </c>
      <c r="BT36" s="152">
        <f>IF('Indicador Datos'!BT37="No Data",1,IF('Indicador Imputación Datos'!BT37&lt;&gt;"",1,0))</f>
        <v>0</v>
      </c>
      <c r="BU36" s="152">
        <f>IF('Indicador Datos'!BU37="No Data",1,IF('Indicador Imputación Datos'!BU37&lt;&gt;"",1,0))</f>
        <v>0</v>
      </c>
      <c r="BV36" s="152">
        <f>IF('Indicador Datos'!BV37="No Data",1,IF('Indicador Imputación Datos'!BV37&lt;&gt;"",1,0))</f>
        <v>0</v>
      </c>
      <c r="BW36" s="152">
        <f>IF('Indicador Datos'!BW37="No Data",1,IF('Indicador Imputación Datos'!BW37&lt;&gt;"",1,0))</f>
        <v>0</v>
      </c>
      <c r="BX36" s="152">
        <f>IF('Indicador Datos'!BX37="No Data",1,IF('Indicador Imputación Datos'!BX37&lt;&gt;"",1,0))</f>
        <v>0</v>
      </c>
      <c r="BY36" s="152">
        <f>IF('Indicador Datos'!BY37="No Data",1,IF('Indicador Imputación Datos'!BY37&lt;&gt;"",1,0))</f>
        <v>0</v>
      </c>
      <c r="BZ36" s="152">
        <f>IF('Indicador Datos'!BZ37="No Data",1,IF('Indicador Imputación Datos'!BZ37&lt;&gt;"",1,0))</f>
        <v>0</v>
      </c>
      <c r="CA36" s="152">
        <f>IF('Indicador Datos'!CA37="No Data",1,IF('Indicador Imputación Datos'!CA37&lt;&gt;"",1,0))</f>
        <v>0</v>
      </c>
      <c r="CB36" s="152">
        <f>IF('Indicador Datos'!CB37="No Data",1,IF('Indicador Imputación Datos'!CB37&lt;&gt;"",1,0))</f>
        <v>0</v>
      </c>
      <c r="CC36" s="152">
        <f>IF('Indicador Datos'!CC37="No Data",1,IF('Indicador Imputación Datos'!CC37&lt;&gt;"",1,0))</f>
        <v>1</v>
      </c>
      <c r="CD36" s="152">
        <f>IF('Indicador Datos'!CD37="No Data",1,IF('Indicador Imputación Datos'!CD37&lt;&gt;"",1,0))</f>
        <v>0</v>
      </c>
      <c r="CE36" s="152">
        <f>IF('Indicador Datos'!CE37="No Data",1,IF('Indicador Imputación Datos'!CE37&lt;&gt;"",1,0))</f>
        <v>0</v>
      </c>
      <c r="CF36" s="152">
        <f>IF('Indicador Datos'!CF37="No Data",1,IF('Indicador Imputación Datos'!CF37&lt;&gt;"",1,0))</f>
        <v>0</v>
      </c>
      <c r="CG36" s="152">
        <f>IF('Indicador Datos'!CG37="No Data",1,IF('Indicador Imputación Datos'!CG37&lt;&gt;"",1,0))</f>
        <v>0</v>
      </c>
      <c r="CH36" s="163">
        <f t="shared" si="0"/>
        <v>6</v>
      </c>
      <c r="CI36" s="164">
        <f t="shared" si="1"/>
        <v>7.3170731707317069E-2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pane xSplit="2" ySplit="2" topLeftCell="C3" activePane="bottomRight" state="frozen"/>
      <selection activeCell="AE3" sqref="AE3"/>
      <selection pane="topRight" activeCell="AE3" sqref="AE3"/>
      <selection pane="bottomLeft" activeCell="AE3" sqref="AE3"/>
      <selection pane="bottomRight" activeCell="AC3" sqref="AC3"/>
    </sheetView>
  </sheetViews>
  <sheetFormatPr defaultRowHeight="15" x14ac:dyDescent="0.25"/>
  <cols>
    <col min="1" max="1" width="17.7109375" customWidth="1"/>
    <col min="2" max="2" width="27.140625" customWidth="1"/>
    <col min="3" max="3" width="8.7109375" customWidth="1"/>
    <col min="4" max="27" width="7" customWidth="1"/>
    <col min="28" max="28" width="3.7109375" bestFit="1" customWidth="1"/>
    <col min="29" max="29" width="5.5703125" customWidth="1"/>
  </cols>
  <sheetData>
    <row r="1" spans="1:32" x14ac:dyDescent="0.25">
      <c r="A1" s="3"/>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row>
    <row r="2" spans="1:32" ht="111" customHeight="1" thickBot="1" x14ac:dyDescent="0.3">
      <c r="A2" s="14" t="s">
        <v>268</v>
      </c>
      <c r="B2" s="106" t="s">
        <v>70</v>
      </c>
      <c r="C2" s="107" t="s">
        <v>64</v>
      </c>
      <c r="D2" s="43" t="s">
        <v>97</v>
      </c>
      <c r="E2" s="43" t="s">
        <v>398</v>
      </c>
      <c r="F2" s="43" t="s">
        <v>98</v>
      </c>
      <c r="G2" s="43" t="s">
        <v>314</v>
      </c>
      <c r="H2" s="43" t="s">
        <v>322</v>
      </c>
      <c r="I2" s="43" t="s">
        <v>312</v>
      </c>
      <c r="J2" s="43" t="s">
        <v>389</v>
      </c>
      <c r="K2" s="55" t="s">
        <v>92</v>
      </c>
      <c r="L2" s="55" t="s">
        <v>81</v>
      </c>
      <c r="M2" s="55" t="s">
        <v>315</v>
      </c>
      <c r="N2" s="55" t="s">
        <v>80</v>
      </c>
      <c r="O2" s="55" t="s">
        <v>99</v>
      </c>
      <c r="P2" s="55" t="s">
        <v>1144</v>
      </c>
      <c r="Q2" s="55" t="s">
        <v>289</v>
      </c>
      <c r="R2" s="55" t="s">
        <v>84</v>
      </c>
      <c r="S2" s="55" t="s">
        <v>85</v>
      </c>
      <c r="T2" s="71" t="s">
        <v>86</v>
      </c>
      <c r="U2" s="71" t="s">
        <v>87</v>
      </c>
      <c r="V2" s="71" t="s">
        <v>313</v>
      </c>
      <c r="W2" s="139" t="s">
        <v>298</v>
      </c>
      <c r="X2" s="71" t="s">
        <v>71</v>
      </c>
      <c r="Y2" s="71" t="s">
        <v>72</v>
      </c>
      <c r="Z2" s="71" t="s">
        <v>82</v>
      </c>
      <c r="AA2" s="139" t="s">
        <v>321</v>
      </c>
      <c r="AB2" s="192" t="s">
        <v>410</v>
      </c>
      <c r="AC2" s="192" t="s">
        <v>411</v>
      </c>
      <c r="AD2" s="43" t="s">
        <v>412</v>
      </c>
      <c r="AE2" s="196" t="s">
        <v>399</v>
      </c>
      <c r="AF2" s="139" t="s">
        <v>400</v>
      </c>
    </row>
    <row r="3" spans="1:32" x14ac:dyDescent="0.25">
      <c r="A3" s="3" t="str">
        <f>VLOOKUP(C3,Regiones!B$3:H$35,7,FALSE)</f>
        <v>Caribbean</v>
      </c>
      <c r="B3" s="99" t="s">
        <v>1</v>
      </c>
      <c r="C3" s="86" t="s">
        <v>0</v>
      </c>
      <c r="D3">
        <f>IF('Peligros y exposición'!AX3="x",1,0)</f>
        <v>0</v>
      </c>
      <c r="E3" s="4">
        <f>IF('Peligros y exposición'!AZ3="x",1,0)</f>
        <v>0</v>
      </c>
      <c r="F3" s="4">
        <f>IF('Peligros y exposición'!BA3="x",1,0)</f>
        <v>0</v>
      </c>
      <c r="G3" s="4">
        <f>IF('Peligros y exposición'!BG3="x",1,0)</f>
        <v>0</v>
      </c>
      <c r="H3" s="4">
        <f>IF('Peligros y exposición'!BO3="x",1,0)</f>
        <v>0</v>
      </c>
      <c r="I3" s="4">
        <f>IF('Peligros y exposición'!BR3="x",1,0)</f>
        <v>0</v>
      </c>
      <c r="J3" s="4">
        <f>IF('Peligros y exposición'!BV3="x",1,0)</f>
        <v>0</v>
      </c>
      <c r="K3">
        <f>IF(Vulnerabilidad!H3="x",1,0)</f>
        <v>0</v>
      </c>
      <c r="L3" s="4">
        <f>IF(Vulnerabilidad!L3="x",1,0)</f>
        <v>0</v>
      </c>
      <c r="M3" s="4">
        <f>IF(Vulnerabilidad!P3="x",1,0)</f>
        <v>0</v>
      </c>
      <c r="N3" s="4">
        <f>IF(Vulnerabilidad!V3="x",1,0)</f>
        <v>0</v>
      </c>
      <c r="O3" s="4">
        <f>IF(Vulnerabilidad!Z3="x",1,0)</f>
        <v>0</v>
      </c>
      <c r="P3" s="4">
        <f>IF(Vulnerabilidad!AH3="x",1,0)</f>
        <v>0</v>
      </c>
      <c r="Q3" s="4">
        <f>IF(Vulnerabilidad!AK3="x",1,0)</f>
        <v>0</v>
      </c>
      <c r="R3" s="4">
        <f>IF(Vulnerabilidad!AP3="x",1,0)</f>
        <v>0</v>
      </c>
      <c r="S3" s="4">
        <f>IF(Vulnerabilidad!AV3="x",1,0)</f>
        <v>0</v>
      </c>
      <c r="T3">
        <f>IF('Falta de Capacidad'!E3="x",1,0)</f>
        <v>0</v>
      </c>
      <c r="U3" s="4">
        <f>IF('Falta de Capacidad'!H3="x",1,0)</f>
        <v>0</v>
      </c>
      <c r="V3" s="4">
        <f>IF('Falta de Capacidad'!J3="x",1,0)</f>
        <v>1</v>
      </c>
      <c r="W3" s="4">
        <f>IF('Falta de Capacidad'!O3="x",1,0)</f>
        <v>0</v>
      </c>
      <c r="X3" s="4">
        <f>IF('Falta de Capacidad'!T3="x",1,0)</f>
        <v>0</v>
      </c>
      <c r="Y3" s="4">
        <f>IF('Falta de Capacidad'!AB3="x",1,0)</f>
        <v>0</v>
      </c>
      <c r="Z3" s="4">
        <f>IF('Falta de Capacidad'!AL3="x",1,0)</f>
        <v>0</v>
      </c>
      <c r="AA3" s="4">
        <f>IF('Falta de Capacidad'!AU3="x",1,0)</f>
        <v>0</v>
      </c>
      <c r="AB3" s="193">
        <f>SUM(D3:AA3)</f>
        <v>1</v>
      </c>
      <c r="AC3" s="194">
        <f>AB3/25</f>
        <v>0.04</v>
      </c>
      <c r="AD3">
        <f t="shared" ref="AD3:AD35" si="0">SUM(D3:J3)</f>
        <v>0</v>
      </c>
      <c r="AE3">
        <f t="shared" ref="AE3:AE35" si="1">SUM(K3:N3,O3:S3)</f>
        <v>0</v>
      </c>
      <c r="AF3">
        <f>SUM(T3:AA3)</f>
        <v>1</v>
      </c>
    </row>
    <row r="4" spans="1:32" x14ac:dyDescent="0.25">
      <c r="A4" s="3" t="str">
        <f>VLOOKUP(C4,Regiones!B$3:H$35,7,FALSE)</f>
        <v>Caribbean</v>
      </c>
      <c r="B4" s="99" t="s">
        <v>5</v>
      </c>
      <c r="C4" s="86" t="s">
        <v>4</v>
      </c>
      <c r="D4" s="4">
        <f>IF('Peligros y exposición'!AX4="x",1,0)</f>
        <v>0</v>
      </c>
      <c r="E4" s="4">
        <f>IF('Peligros y exposición'!AZ4="x",1,0)</f>
        <v>0</v>
      </c>
      <c r="F4" s="4">
        <f>IF('Peligros y exposición'!BA4="x",1,0)</f>
        <v>0</v>
      </c>
      <c r="G4" s="4">
        <f>IF('Peligros y exposición'!BG4="x",1,0)</f>
        <v>0</v>
      </c>
      <c r="H4" s="4">
        <f>IF('Peligros y exposición'!BO4="x",1,0)</f>
        <v>0</v>
      </c>
      <c r="I4" s="4">
        <f>IF('Peligros y exposición'!BR4="x",1,0)</f>
        <v>0</v>
      </c>
      <c r="J4" s="4">
        <f>IF('Peligros y exposición'!BV4="x",1,0)</f>
        <v>0</v>
      </c>
      <c r="K4" s="4">
        <f>IF(Vulnerabilidad!H4="x",1,0)</f>
        <v>0</v>
      </c>
      <c r="L4" s="4">
        <f>IF(Vulnerabilidad!L4="x",1,0)</f>
        <v>0</v>
      </c>
      <c r="M4" s="4">
        <f>IF(Vulnerabilidad!P4="x",1,0)</f>
        <v>0</v>
      </c>
      <c r="N4" s="4">
        <f>IF(Vulnerabilidad!V4="x",1,0)</f>
        <v>0</v>
      </c>
      <c r="O4" s="4">
        <f>IF(Vulnerabilidad!Z4="x",1,0)</f>
        <v>0</v>
      </c>
      <c r="P4" s="4">
        <f>IF(Vulnerabilidad!AH4="x",1,0)</f>
        <v>0</v>
      </c>
      <c r="Q4" s="4">
        <f>IF(Vulnerabilidad!AK4="x",1,0)</f>
        <v>0</v>
      </c>
      <c r="R4" s="4">
        <f>IF(Vulnerabilidad!AP4="x",1,0)</f>
        <v>0</v>
      </c>
      <c r="S4" s="4">
        <f>IF(Vulnerabilidad!AV4="x",1,0)</f>
        <v>0</v>
      </c>
      <c r="T4" s="4">
        <f>IF('Falta de Capacidad'!E4="x",1,0)</f>
        <v>0</v>
      </c>
      <c r="U4" s="4">
        <f>IF('Falta de Capacidad'!H4="x",1,0)</f>
        <v>0</v>
      </c>
      <c r="V4" s="4">
        <f>IF('Falta de Capacidad'!J4="x",1,0)</f>
        <v>1</v>
      </c>
      <c r="W4" s="4">
        <f>IF('Falta de Capacidad'!O4="x",1,0)</f>
        <v>1</v>
      </c>
      <c r="X4" s="4">
        <f>IF('Falta de Capacidad'!T4="x",1,0)</f>
        <v>0</v>
      </c>
      <c r="Y4" s="4">
        <f>IF('Falta de Capacidad'!AB4="x",1,0)</f>
        <v>0</v>
      </c>
      <c r="Z4" s="4">
        <f>IF('Falta de Capacidad'!AL4="x",1,0)</f>
        <v>0</v>
      </c>
      <c r="AA4" s="4">
        <f>IF('Falta de Capacidad'!AU4="x",1,0)</f>
        <v>0</v>
      </c>
      <c r="AB4" s="193">
        <f t="shared" ref="AB4:AB35" si="2">SUM(D4:AA4)</f>
        <v>2</v>
      </c>
      <c r="AC4" s="194">
        <f t="shared" ref="AC4:AC35" si="3">AB4/25</f>
        <v>0.08</v>
      </c>
      <c r="AD4" s="4">
        <f t="shared" si="0"/>
        <v>0</v>
      </c>
      <c r="AE4" s="4">
        <f t="shared" si="1"/>
        <v>0</v>
      </c>
      <c r="AF4" s="4">
        <f t="shared" ref="AF4:AF35" si="4">SUM(T4:AA4)</f>
        <v>2</v>
      </c>
    </row>
    <row r="5" spans="1:32" x14ac:dyDescent="0.25">
      <c r="A5" s="3" t="str">
        <f>VLOOKUP(C5,Regiones!B$3:H$35,7,FALSE)</f>
        <v>Caribbean</v>
      </c>
      <c r="B5" s="99" t="s">
        <v>7</v>
      </c>
      <c r="C5" s="86" t="s">
        <v>6</v>
      </c>
      <c r="D5" s="4">
        <f>IF('Peligros y exposición'!AX5="x",1,0)</f>
        <v>0</v>
      </c>
      <c r="E5" s="4">
        <f>IF('Peligros y exposición'!AZ5="x",1,0)</f>
        <v>0</v>
      </c>
      <c r="F5" s="4">
        <f>IF('Peligros y exposición'!BA5="x",1,0)</f>
        <v>0</v>
      </c>
      <c r="G5" s="4">
        <f>IF('Peligros y exposición'!BG5="x",1,0)</f>
        <v>0</v>
      </c>
      <c r="H5" s="4">
        <f>IF('Peligros y exposición'!BO5="x",1,0)</f>
        <v>0</v>
      </c>
      <c r="I5" s="4">
        <f>IF('Peligros y exposición'!BR5="x",1,0)</f>
        <v>0</v>
      </c>
      <c r="J5" s="4">
        <f>IF('Peligros y exposición'!BV5="x",1,0)</f>
        <v>0</v>
      </c>
      <c r="K5" s="4">
        <f>IF(Vulnerabilidad!H5="x",1,0)</f>
        <v>0</v>
      </c>
      <c r="L5" s="4">
        <f>IF(Vulnerabilidad!L5="x",1,0)</f>
        <v>0</v>
      </c>
      <c r="M5" s="4">
        <f>IF(Vulnerabilidad!P5="x",1,0)</f>
        <v>0</v>
      </c>
      <c r="N5" s="4">
        <f>IF(Vulnerabilidad!V5="x",1,0)</f>
        <v>0</v>
      </c>
      <c r="O5" s="4">
        <f>IF(Vulnerabilidad!Z5="x",1,0)</f>
        <v>0</v>
      </c>
      <c r="P5" s="4">
        <f>IF(Vulnerabilidad!AH5="x",1,0)</f>
        <v>0</v>
      </c>
      <c r="Q5" s="4">
        <f>IF(Vulnerabilidad!AK5="x",1,0)</f>
        <v>0</v>
      </c>
      <c r="R5" s="4">
        <f>IF(Vulnerabilidad!AP5="x",1,0)</f>
        <v>0</v>
      </c>
      <c r="S5" s="4">
        <f>IF(Vulnerabilidad!AV5="x",1,0)</f>
        <v>0</v>
      </c>
      <c r="T5" s="4">
        <f>IF('Falta de Capacidad'!E5="x",1,0)</f>
        <v>0</v>
      </c>
      <c r="U5" s="4">
        <f>IF('Falta de Capacidad'!H5="x",1,0)</f>
        <v>0</v>
      </c>
      <c r="V5" s="4">
        <f>IF('Falta de Capacidad'!J5="x",1,0)</f>
        <v>1</v>
      </c>
      <c r="W5" s="4">
        <f>IF('Falta de Capacidad'!O5="x",1,0)</f>
        <v>1</v>
      </c>
      <c r="X5" s="4">
        <f>IF('Falta de Capacidad'!T5="x",1,0)</f>
        <v>0</v>
      </c>
      <c r="Y5" s="4">
        <f>IF('Falta de Capacidad'!AB5="x",1,0)</f>
        <v>0</v>
      </c>
      <c r="Z5" s="4">
        <f>IF('Falta de Capacidad'!AL5="x",1,0)</f>
        <v>0</v>
      </c>
      <c r="AA5" s="4">
        <f>IF('Falta de Capacidad'!AU5="x",1,0)</f>
        <v>0</v>
      </c>
      <c r="AB5" s="193">
        <f t="shared" si="2"/>
        <v>2</v>
      </c>
      <c r="AC5" s="194">
        <f t="shared" si="3"/>
        <v>0.08</v>
      </c>
      <c r="AD5" s="4">
        <f t="shared" si="0"/>
        <v>0</v>
      </c>
      <c r="AE5" s="4">
        <f t="shared" si="1"/>
        <v>0</v>
      </c>
      <c r="AF5" s="4">
        <f t="shared" si="4"/>
        <v>2</v>
      </c>
    </row>
    <row r="6" spans="1:32" x14ac:dyDescent="0.25">
      <c r="A6" s="3" t="str">
        <f>VLOOKUP(C6,Regiones!B$3:H$35,7,FALSE)</f>
        <v>Caribbean</v>
      </c>
      <c r="B6" s="99" t="s">
        <v>20</v>
      </c>
      <c r="C6" s="86" t="s">
        <v>19</v>
      </c>
      <c r="D6" s="4">
        <f>IF('Peligros y exposición'!AX6="x",1,0)</f>
        <v>0</v>
      </c>
      <c r="E6" s="4">
        <f>IF('Peligros y exposición'!AZ6="x",1,0)</f>
        <v>0</v>
      </c>
      <c r="F6" s="4">
        <f>IF('Peligros y exposición'!BA6="x",1,0)</f>
        <v>0</v>
      </c>
      <c r="G6" s="4">
        <f>IF('Peligros y exposición'!BG6="x",1,0)</f>
        <v>0</v>
      </c>
      <c r="H6" s="4">
        <f>IF('Peligros y exposición'!BO6="x",1,0)</f>
        <v>0</v>
      </c>
      <c r="I6" s="4">
        <f>IF('Peligros y exposición'!BR6="x",1,0)</f>
        <v>0</v>
      </c>
      <c r="J6" s="4">
        <f>IF('Peligros y exposición'!BV6="x",1,0)</f>
        <v>0</v>
      </c>
      <c r="K6" s="4">
        <f>IF(Vulnerabilidad!H6="x",1,0)</f>
        <v>0</v>
      </c>
      <c r="L6" s="4">
        <f>IF(Vulnerabilidad!L6="x",1,0)</f>
        <v>0</v>
      </c>
      <c r="M6" s="4">
        <f>IF(Vulnerabilidad!P6="x",1,0)</f>
        <v>0</v>
      </c>
      <c r="N6" s="4">
        <f>IF(Vulnerabilidad!V6="x",1,0)</f>
        <v>0</v>
      </c>
      <c r="O6" s="4">
        <f>IF(Vulnerabilidad!Z6="x",1,0)</f>
        <v>0</v>
      </c>
      <c r="P6" s="4">
        <f>IF(Vulnerabilidad!AH6="x",1,0)</f>
        <v>0</v>
      </c>
      <c r="Q6" s="4">
        <f>IF(Vulnerabilidad!AK6="x",1,0)</f>
        <v>0</v>
      </c>
      <c r="R6" s="4">
        <f>IF(Vulnerabilidad!AP6="x",1,0)</f>
        <v>0</v>
      </c>
      <c r="S6" s="4">
        <f>IF(Vulnerabilidad!AV6="x",1,0)</f>
        <v>0</v>
      </c>
      <c r="T6" s="4">
        <f>IF('Falta de Capacidad'!E6="x",1,0)</f>
        <v>0</v>
      </c>
      <c r="U6" s="4">
        <f>IF('Falta de Capacidad'!H6="x",1,0)</f>
        <v>0</v>
      </c>
      <c r="V6" s="4">
        <f>IF('Falta de Capacidad'!J6="x",1,0)</f>
        <v>1</v>
      </c>
      <c r="W6" s="4">
        <f>IF('Falta de Capacidad'!O6="x",1,0)</f>
        <v>0</v>
      </c>
      <c r="X6" s="4">
        <f>IF('Falta de Capacidad'!T6="x",1,0)</f>
        <v>0</v>
      </c>
      <c r="Y6" s="4">
        <f>IF('Falta de Capacidad'!AB6="x",1,0)</f>
        <v>0</v>
      </c>
      <c r="Z6" s="4">
        <f>IF('Falta de Capacidad'!AL6="x",1,0)</f>
        <v>0</v>
      </c>
      <c r="AA6" s="4">
        <f>IF('Falta de Capacidad'!AU6="x",1,0)</f>
        <v>0</v>
      </c>
      <c r="AB6" s="193">
        <f t="shared" si="2"/>
        <v>1</v>
      </c>
      <c r="AC6" s="194">
        <f t="shared" si="3"/>
        <v>0.04</v>
      </c>
      <c r="AD6" s="4">
        <f t="shared" si="0"/>
        <v>0</v>
      </c>
      <c r="AE6" s="4">
        <f t="shared" si="1"/>
        <v>0</v>
      </c>
      <c r="AF6" s="4">
        <f t="shared" si="4"/>
        <v>1</v>
      </c>
    </row>
    <row r="7" spans="1:32" x14ac:dyDescent="0.25">
      <c r="A7" s="3" t="str">
        <f>VLOOKUP(C7,Regiones!B$3:H$35,7,FALSE)</f>
        <v>Caribbean</v>
      </c>
      <c r="B7" s="99" t="s">
        <v>22</v>
      </c>
      <c r="C7" s="86" t="s">
        <v>21</v>
      </c>
      <c r="D7" s="4">
        <f>IF('Peligros y exposición'!AX7="x",1,0)</f>
        <v>0</v>
      </c>
      <c r="E7" s="4">
        <f>IF('Peligros y exposición'!AZ7="x",1,0)</f>
        <v>0</v>
      </c>
      <c r="F7" s="4">
        <f>IF('Peligros y exposición'!BA7="x",1,0)</f>
        <v>0</v>
      </c>
      <c r="G7" s="4">
        <f>IF('Peligros y exposición'!BG7="x",1,0)</f>
        <v>0</v>
      </c>
      <c r="H7" s="4">
        <f>IF('Peligros y exposición'!BO7="x",1,0)</f>
        <v>0</v>
      </c>
      <c r="I7" s="4">
        <f>IF('Peligros y exposición'!BR7="x",1,0)</f>
        <v>0</v>
      </c>
      <c r="J7" s="4">
        <f>IF('Peligros y exposición'!BV7="x",1,0)</f>
        <v>0</v>
      </c>
      <c r="K7" s="4">
        <f>IF(Vulnerabilidad!H7="x",1,0)</f>
        <v>0</v>
      </c>
      <c r="L7" s="4">
        <f>IF(Vulnerabilidad!L7="x",1,0)</f>
        <v>0</v>
      </c>
      <c r="M7" s="4">
        <f>IF(Vulnerabilidad!P7="x",1,0)</f>
        <v>0</v>
      </c>
      <c r="N7" s="4">
        <f>IF(Vulnerabilidad!V7="x",1,0)</f>
        <v>0</v>
      </c>
      <c r="O7" s="4">
        <f>IF(Vulnerabilidad!Z7="x",1,0)</f>
        <v>0</v>
      </c>
      <c r="P7" s="4">
        <f>IF(Vulnerabilidad!AH7="x",1,0)</f>
        <v>0</v>
      </c>
      <c r="Q7" s="4">
        <f>IF(Vulnerabilidad!AK7="x",1,0)</f>
        <v>0</v>
      </c>
      <c r="R7" s="4">
        <f>IF(Vulnerabilidad!AP7="x",1,0)</f>
        <v>0</v>
      </c>
      <c r="S7" s="4">
        <f>IF(Vulnerabilidad!AV7="x",1,0)</f>
        <v>0</v>
      </c>
      <c r="T7" s="4">
        <f>IF('Falta de Capacidad'!E7="x",1,0)</f>
        <v>1</v>
      </c>
      <c r="U7" s="4">
        <f>IF('Falta de Capacidad'!H7="x",1,0)</f>
        <v>0</v>
      </c>
      <c r="V7" s="4">
        <f>IF('Falta de Capacidad'!J7="x",1,0)</f>
        <v>1</v>
      </c>
      <c r="W7" s="4">
        <f>IF('Falta de Capacidad'!O7="x",1,0)</f>
        <v>0</v>
      </c>
      <c r="X7" s="4">
        <f>IF('Falta de Capacidad'!T7="x",1,0)</f>
        <v>0</v>
      </c>
      <c r="Y7" s="4">
        <f>IF('Falta de Capacidad'!AB7="x",1,0)</f>
        <v>0</v>
      </c>
      <c r="Z7" s="4">
        <f>IF('Falta de Capacidad'!AL7="x",1,0)</f>
        <v>0</v>
      </c>
      <c r="AA7" s="4">
        <f>IF('Falta de Capacidad'!AU7="x",1,0)</f>
        <v>0</v>
      </c>
      <c r="AB7" s="193">
        <f t="shared" si="2"/>
        <v>2</v>
      </c>
      <c r="AC7" s="194">
        <f t="shared" si="3"/>
        <v>0.08</v>
      </c>
      <c r="AD7" s="4">
        <f t="shared" si="0"/>
        <v>0</v>
      </c>
      <c r="AE7" s="4">
        <f t="shared" si="1"/>
        <v>0</v>
      </c>
      <c r="AF7" s="4">
        <f t="shared" si="4"/>
        <v>2</v>
      </c>
    </row>
    <row r="8" spans="1:32" x14ac:dyDescent="0.25">
      <c r="A8" s="3" t="str">
        <f>VLOOKUP(C8,Regiones!B$3:H$35,7,FALSE)</f>
        <v>Caribbean</v>
      </c>
      <c r="B8" s="99" t="s">
        <v>24</v>
      </c>
      <c r="C8" s="86" t="s">
        <v>23</v>
      </c>
      <c r="D8" s="4">
        <f>IF('Peligros y exposición'!AX8="x",1,0)</f>
        <v>0</v>
      </c>
      <c r="E8" s="4">
        <f>IF('Peligros y exposición'!AZ8="x",1,0)</f>
        <v>0</v>
      </c>
      <c r="F8" s="4">
        <f>IF('Peligros y exposición'!BA8="x",1,0)</f>
        <v>0</v>
      </c>
      <c r="G8" s="4">
        <f>IF('Peligros y exposición'!BG8="x",1,0)</f>
        <v>0</v>
      </c>
      <c r="H8" s="4">
        <f>IF('Peligros y exposición'!BO8="x",1,0)</f>
        <v>0</v>
      </c>
      <c r="I8" s="4">
        <f>IF('Peligros y exposición'!BR8="x",1,0)</f>
        <v>0</v>
      </c>
      <c r="J8" s="4">
        <f>IF('Peligros y exposición'!BV8="x",1,0)</f>
        <v>0</v>
      </c>
      <c r="K8" s="4">
        <f>IF(Vulnerabilidad!H8="x",1,0)</f>
        <v>0</v>
      </c>
      <c r="L8" s="4">
        <f>IF(Vulnerabilidad!L8="x",1,0)</f>
        <v>0</v>
      </c>
      <c r="M8" s="4">
        <f>IF(Vulnerabilidad!P8="x",1,0)</f>
        <v>0</v>
      </c>
      <c r="N8" s="4">
        <f>IF(Vulnerabilidad!V8="x",1,0)</f>
        <v>0</v>
      </c>
      <c r="O8" s="4">
        <f>IF(Vulnerabilidad!Z8="x",1,0)</f>
        <v>0</v>
      </c>
      <c r="P8" s="4">
        <f>IF(Vulnerabilidad!AH8="x",1,0)</f>
        <v>0</v>
      </c>
      <c r="Q8" s="4">
        <f>IF(Vulnerabilidad!AK8="x",1,0)</f>
        <v>0</v>
      </c>
      <c r="R8" s="4">
        <f>IF(Vulnerabilidad!AP8="x",1,0)</f>
        <v>0</v>
      </c>
      <c r="S8" s="4">
        <f>IF(Vulnerabilidad!AV8="x",1,0)</f>
        <v>0</v>
      </c>
      <c r="T8" s="4">
        <f>IF('Falta de Capacidad'!E8="x",1,0)</f>
        <v>0</v>
      </c>
      <c r="U8" s="4">
        <f>IF('Falta de Capacidad'!H8="x",1,0)</f>
        <v>0</v>
      </c>
      <c r="V8" s="4">
        <f>IF('Falta de Capacidad'!J8="x",1,0)</f>
        <v>0</v>
      </c>
      <c r="W8" s="4">
        <f>IF('Falta de Capacidad'!O8="x",1,0)</f>
        <v>0</v>
      </c>
      <c r="X8" s="4">
        <f>IF('Falta de Capacidad'!T8="x",1,0)</f>
        <v>0</v>
      </c>
      <c r="Y8" s="4">
        <f>IF('Falta de Capacidad'!AB8="x",1,0)</f>
        <v>0</v>
      </c>
      <c r="Z8" s="4">
        <f>IF('Falta de Capacidad'!AL8="x",1,0)</f>
        <v>0</v>
      </c>
      <c r="AA8" s="4">
        <f>IF('Falta de Capacidad'!AU8="x",1,0)</f>
        <v>0</v>
      </c>
      <c r="AB8" s="193">
        <f t="shared" si="2"/>
        <v>0</v>
      </c>
      <c r="AC8" s="194">
        <f t="shared" si="3"/>
        <v>0</v>
      </c>
      <c r="AD8" s="4">
        <f t="shared" si="0"/>
        <v>0</v>
      </c>
      <c r="AE8" s="4">
        <f t="shared" si="1"/>
        <v>0</v>
      </c>
      <c r="AF8" s="4">
        <f t="shared" si="4"/>
        <v>0</v>
      </c>
    </row>
    <row r="9" spans="1:32" x14ac:dyDescent="0.25">
      <c r="A9" s="3" t="str">
        <f>VLOOKUP(C9,Regiones!B$3:H$35,7,FALSE)</f>
        <v>Caribbean</v>
      </c>
      <c r="B9" s="99" t="s">
        <v>30</v>
      </c>
      <c r="C9" s="86" t="s">
        <v>29</v>
      </c>
      <c r="D9" s="4">
        <f>IF('Peligros y exposición'!AX9="x",1,0)</f>
        <v>0</v>
      </c>
      <c r="E9" s="4">
        <f>IF('Peligros y exposición'!AZ9="x",1,0)</f>
        <v>0</v>
      </c>
      <c r="F9" s="4">
        <f>IF('Peligros y exposición'!BA9="x",1,0)</f>
        <v>0</v>
      </c>
      <c r="G9" s="4">
        <f>IF('Peligros y exposición'!BG9="x",1,0)</f>
        <v>0</v>
      </c>
      <c r="H9" s="4">
        <f>IF('Peligros y exposición'!BO9="x",1,0)</f>
        <v>0</v>
      </c>
      <c r="I9" s="4">
        <f>IF('Peligros y exposición'!BR9="x",1,0)</f>
        <v>0</v>
      </c>
      <c r="J9" s="4">
        <f>IF('Peligros y exposición'!BV9="x",1,0)</f>
        <v>0</v>
      </c>
      <c r="K9" s="4">
        <f>IF(Vulnerabilidad!H9="x",1,0)</f>
        <v>0</v>
      </c>
      <c r="L9" s="4">
        <f>IF(Vulnerabilidad!L9="x",1,0)</f>
        <v>0</v>
      </c>
      <c r="M9" s="4">
        <f>IF(Vulnerabilidad!P9="x",1,0)</f>
        <v>0</v>
      </c>
      <c r="N9" s="4">
        <f>IF(Vulnerabilidad!V9="x",1,0)</f>
        <v>0</v>
      </c>
      <c r="O9" s="4">
        <f>IF(Vulnerabilidad!Z9="x",1,0)</f>
        <v>0</v>
      </c>
      <c r="P9" s="4">
        <f>IF(Vulnerabilidad!AH9="x",1,0)</f>
        <v>0</v>
      </c>
      <c r="Q9" s="4">
        <f>IF(Vulnerabilidad!AK9="x",1,0)</f>
        <v>0</v>
      </c>
      <c r="R9" s="4">
        <f>IF(Vulnerabilidad!AP9="x",1,0)</f>
        <v>0</v>
      </c>
      <c r="S9" s="4">
        <f>IF(Vulnerabilidad!AV9="x",1,0)</f>
        <v>0</v>
      </c>
      <c r="T9" s="4">
        <f>IF('Falta de Capacidad'!E9="x",1,0)</f>
        <v>0</v>
      </c>
      <c r="U9" s="4">
        <f>IF('Falta de Capacidad'!H9="x",1,0)</f>
        <v>0</v>
      </c>
      <c r="V9" s="4">
        <f>IF('Falta de Capacidad'!J9="x",1,0)</f>
        <v>1</v>
      </c>
      <c r="W9" s="4">
        <f>IF('Falta de Capacidad'!O9="x",1,0)</f>
        <v>0</v>
      </c>
      <c r="X9" s="4">
        <f>IF('Falta de Capacidad'!T9="x",1,0)</f>
        <v>0</v>
      </c>
      <c r="Y9" s="4">
        <f>IF('Falta de Capacidad'!AB9="x",1,0)</f>
        <v>0</v>
      </c>
      <c r="Z9" s="4">
        <f>IF('Falta de Capacidad'!AL9="x",1,0)</f>
        <v>0</v>
      </c>
      <c r="AA9" s="4">
        <f>IF('Falta de Capacidad'!AU9="x",1,0)</f>
        <v>0</v>
      </c>
      <c r="AB9" s="193">
        <f t="shared" si="2"/>
        <v>1</v>
      </c>
      <c r="AC9" s="194">
        <f t="shared" si="3"/>
        <v>0.04</v>
      </c>
      <c r="AD9" s="4">
        <f t="shared" si="0"/>
        <v>0</v>
      </c>
      <c r="AE9" s="4">
        <f t="shared" si="1"/>
        <v>0</v>
      </c>
      <c r="AF9" s="4">
        <f t="shared" si="4"/>
        <v>1</v>
      </c>
    </row>
    <row r="10" spans="1:32" x14ac:dyDescent="0.25">
      <c r="A10" s="3" t="str">
        <f>VLOOKUP(C10,Regiones!B$3:H$35,7,FALSE)</f>
        <v>Caribbean</v>
      </c>
      <c r="B10" s="99" t="s">
        <v>36</v>
      </c>
      <c r="C10" s="86" t="s">
        <v>35</v>
      </c>
      <c r="D10" s="4">
        <f>IF('Peligros y exposición'!AX10="x",1,0)</f>
        <v>0</v>
      </c>
      <c r="E10" s="4">
        <f>IF('Peligros y exposición'!AZ10="x",1,0)</f>
        <v>0</v>
      </c>
      <c r="F10" s="4">
        <f>IF('Peligros y exposición'!BA10="x",1,0)</f>
        <v>0</v>
      </c>
      <c r="G10" s="4">
        <f>IF('Peligros y exposición'!BG10="x",1,0)</f>
        <v>0</v>
      </c>
      <c r="H10" s="4">
        <f>IF('Peligros y exposición'!BO10="x",1,0)</f>
        <v>0</v>
      </c>
      <c r="I10" s="4">
        <f>IF('Peligros y exposición'!BR10="x",1,0)</f>
        <v>0</v>
      </c>
      <c r="J10" s="4">
        <f>IF('Peligros y exposición'!BV10="x",1,0)</f>
        <v>0</v>
      </c>
      <c r="K10" s="4">
        <f>IF(Vulnerabilidad!H10="x",1,0)</f>
        <v>0</v>
      </c>
      <c r="L10" s="4">
        <f>IF(Vulnerabilidad!L10="x",1,0)</f>
        <v>0</v>
      </c>
      <c r="M10" s="4">
        <f>IF(Vulnerabilidad!P10="x",1,0)</f>
        <v>0</v>
      </c>
      <c r="N10" s="4">
        <f>IF(Vulnerabilidad!V10="x",1,0)</f>
        <v>0</v>
      </c>
      <c r="O10" s="4">
        <f>IF(Vulnerabilidad!Z10="x",1,0)</f>
        <v>0</v>
      </c>
      <c r="P10" s="4">
        <f>IF(Vulnerabilidad!AH10="x",1,0)</f>
        <v>0</v>
      </c>
      <c r="Q10" s="4">
        <f>IF(Vulnerabilidad!AK10="x",1,0)</f>
        <v>0</v>
      </c>
      <c r="R10" s="4">
        <f>IF(Vulnerabilidad!AP10="x",1,0)</f>
        <v>0</v>
      </c>
      <c r="S10" s="4">
        <f>IF(Vulnerabilidad!AV10="x",1,0)</f>
        <v>0</v>
      </c>
      <c r="T10" s="4">
        <f>IF('Falta de Capacidad'!E10="x",1,0)</f>
        <v>0</v>
      </c>
      <c r="U10" s="4">
        <f>IF('Falta de Capacidad'!H10="x",1,0)</f>
        <v>0</v>
      </c>
      <c r="V10" s="4">
        <f>IF('Falta de Capacidad'!J10="x",1,0)</f>
        <v>1</v>
      </c>
      <c r="W10" s="4">
        <f>IF('Falta de Capacidad'!O10="x",1,0)</f>
        <v>0</v>
      </c>
      <c r="X10" s="4">
        <f>IF('Falta de Capacidad'!T10="x",1,0)</f>
        <v>0</v>
      </c>
      <c r="Y10" s="4">
        <f>IF('Falta de Capacidad'!AB10="x",1,0)</f>
        <v>0</v>
      </c>
      <c r="Z10" s="4">
        <f>IF('Falta de Capacidad'!AL10="x",1,0)</f>
        <v>0</v>
      </c>
      <c r="AA10" s="4">
        <f>IF('Falta de Capacidad'!AU10="x",1,0)</f>
        <v>0</v>
      </c>
      <c r="AB10" s="193">
        <f t="shared" si="2"/>
        <v>1</v>
      </c>
      <c r="AC10" s="194">
        <f t="shared" si="3"/>
        <v>0.04</v>
      </c>
      <c r="AD10" s="4">
        <f t="shared" si="0"/>
        <v>0</v>
      </c>
      <c r="AE10" s="4">
        <f t="shared" si="1"/>
        <v>0</v>
      </c>
      <c r="AF10" s="4">
        <f t="shared" si="4"/>
        <v>1</v>
      </c>
    </row>
    <row r="11" spans="1:32" x14ac:dyDescent="0.25">
      <c r="A11" s="3" t="str">
        <f>VLOOKUP(C11,Regiones!B$3:H$35,7,FALSE)</f>
        <v>Caribbean</v>
      </c>
      <c r="B11" s="99" t="s">
        <v>40</v>
      </c>
      <c r="C11" s="86" t="s">
        <v>39</v>
      </c>
      <c r="D11" s="4">
        <f>IF('Peligros y exposición'!AX11="x",1,0)</f>
        <v>0</v>
      </c>
      <c r="E11" s="4">
        <f>IF('Peligros y exposición'!AZ11="x",1,0)</f>
        <v>0</v>
      </c>
      <c r="F11" s="4">
        <f>IF('Peligros y exposición'!BA11="x",1,0)</f>
        <v>0</v>
      </c>
      <c r="G11" s="4">
        <f>IF('Peligros y exposición'!BG11="x",1,0)</f>
        <v>0</v>
      </c>
      <c r="H11" s="4">
        <f>IF('Peligros y exposición'!BO11="x",1,0)</f>
        <v>0</v>
      </c>
      <c r="I11" s="4">
        <f>IF('Peligros y exposición'!BR11="x",1,0)</f>
        <v>0</v>
      </c>
      <c r="J11" s="4">
        <f>IF('Peligros y exposición'!BV11="x",1,0)</f>
        <v>0</v>
      </c>
      <c r="K11" s="4">
        <f>IF(Vulnerabilidad!H11="x",1,0)</f>
        <v>0</v>
      </c>
      <c r="L11" s="4">
        <f>IF(Vulnerabilidad!L11="x",1,0)</f>
        <v>0</v>
      </c>
      <c r="M11" s="4">
        <f>IF(Vulnerabilidad!P11="x",1,0)</f>
        <v>0</v>
      </c>
      <c r="N11" s="4">
        <f>IF(Vulnerabilidad!V11="x",1,0)</f>
        <v>0</v>
      </c>
      <c r="O11" s="4">
        <f>IF(Vulnerabilidad!Z11="x",1,0)</f>
        <v>0</v>
      </c>
      <c r="P11" s="4">
        <f>IF(Vulnerabilidad!AH11="x",1,0)</f>
        <v>0</v>
      </c>
      <c r="Q11" s="4">
        <f>IF(Vulnerabilidad!AK11="x",1,0)</f>
        <v>0</v>
      </c>
      <c r="R11" s="4">
        <f>IF(Vulnerabilidad!AP11="x",1,0)</f>
        <v>0</v>
      </c>
      <c r="S11" s="4">
        <f>IF(Vulnerabilidad!AV11="x",1,0)</f>
        <v>0</v>
      </c>
      <c r="T11" s="4">
        <f>IF('Falta de Capacidad'!E11="x",1,0)</f>
        <v>0</v>
      </c>
      <c r="U11" s="4">
        <f>IF('Falta de Capacidad'!H11="x",1,0)</f>
        <v>0</v>
      </c>
      <c r="V11" s="4">
        <f>IF('Falta de Capacidad'!J11="x",1,0)</f>
        <v>0</v>
      </c>
      <c r="W11" s="4">
        <f>IF('Falta de Capacidad'!O11="x",1,0)</f>
        <v>0</v>
      </c>
      <c r="X11" s="4">
        <f>IF('Falta de Capacidad'!T11="x",1,0)</f>
        <v>0</v>
      </c>
      <c r="Y11" s="4">
        <f>IF('Falta de Capacidad'!AB11="x",1,0)</f>
        <v>0</v>
      </c>
      <c r="Z11" s="4">
        <f>IF('Falta de Capacidad'!AL11="x",1,0)</f>
        <v>0</v>
      </c>
      <c r="AA11" s="4">
        <f>IF('Falta de Capacidad'!AU11="x",1,0)</f>
        <v>0</v>
      </c>
      <c r="AB11" s="193">
        <f t="shared" si="2"/>
        <v>0</v>
      </c>
      <c r="AC11" s="194">
        <f t="shared" si="3"/>
        <v>0</v>
      </c>
      <c r="AD11" s="4">
        <f t="shared" si="0"/>
        <v>0</v>
      </c>
      <c r="AE11" s="4">
        <f t="shared" si="1"/>
        <v>0</v>
      </c>
      <c r="AF11" s="4">
        <f t="shared" si="4"/>
        <v>0</v>
      </c>
    </row>
    <row r="12" spans="1:32" x14ac:dyDescent="0.25">
      <c r="A12" s="3" t="str">
        <f>VLOOKUP(C12,Regiones!B$3:H$35,7,FALSE)</f>
        <v>Caribbean</v>
      </c>
      <c r="B12" s="99" t="s">
        <v>52</v>
      </c>
      <c r="C12" s="86" t="s">
        <v>51</v>
      </c>
      <c r="D12" s="4">
        <f>IF('Peligros y exposición'!AX12="x",1,0)</f>
        <v>0</v>
      </c>
      <c r="E12" s="4">
        <f>IF('Peligros y exposición'!AZ12="x",1,0)</f>
        <v>0</v>
      </c>
      <c r="F12" s="4">
        <f>IF('Peligros y exposición'!BA12="x",1,0)</f>
        <v>0</v>
      </c>
      <c r="G12" s="4">
        <f>IF('Peligros y exposición'!BG12="x",1,0)</f>
        <v>0</v>
      </c>
      <c r="H12" s="4">
        <f>IF('Peligros y exposición'!BO12="x",1,0)</f>
        <v>0</v>
      </c>
      <c r="I12" s="4">
        <f>IF('Peligros y exposición'!BR12="x",1,0)</f>
        <v>0</v>
      </c>
      <c r="J12" s="4">
        <f>IF('Peligros y exposición'!BV12="x",1,0)</f>
        <v>0</v>
      </c>
      <c r="K12" s="4">
        <f>IF(Vulnerabilidad!H12="x",1,0)</f>
        <v>0</v>
      </c>
      <c r="L12" s="4">
        <f>IF(Vulnerabilidad!L12="x",1,0)</f>
        <v>0</v>
      </c>
      <c r="M12" s="4">
        <f>IF(Vulnerabilidad!P12="x",1,0)</f>
        <v>0</v>
      </c>
      <c r="N12" s="4">
        <f>IF(Vulnerabilidad!V12="x",1,0)</f>
        <v>0</v>
      </c>
      <c r="O12" s="4">
        <f>IF(Vulnerabilidad!Z12="x",1,0)</f>
        <v>0</v>
      </c>
      <c r="P12" s="4">
        <f>IF(Vulnerabilidad!AH12="x",1,0)</f>
        <v>0</v>
      </c>
      <c r="Q12" s="4">
        <f>IF(Vulnerabilidad!AK12="x",1,0)</f>
        <v>1</v>
      </c>
      <c r="R12" s="4">
        <f>IF(Vulnerabilidad!AP12="x",1,0)</f>
        <v>0</v>
      </c>
      <c r="S12" s="4">
        <f>IF(Vulnerabilidad!AV12="x",1,0)</f>
        <v>0</v>
      </c>
      <c r="T12" s="4">
        <f>IF('Falta de Capacidad'!E12="x",1,0)</f>
        <v>0</v>
      </c>
      <c r="U12" s="4">
        <f>IF('Falta de Capacidad'!H12="x",1,0)</f>
        <v>0</v>
      </c>
      <c r="V12" s="4">
        <f>IF('Falta de Capacidad'!J12="x",1,0)</f>
        <v>1</v>
      </c>
      <c r="W12" s="4">
        <f>IF('Falta de Capacidad'!O12="x",1,0)</f>
        <v>0</v>
      </c>
      <c r="X12" s="4">
        <f>IF('Falta de Capacidad'!T12="x",1,0)</f>
        <v>0</v>
      </c>
      <c r="Y12" s="4">
        <f>IF('Falta de Capacidad'!AB12="x",1,0)</f>
        <v>0</v>
      </c>
      <c r="Z12" s="4">
        <f>IF('Falta de Capacidad'!AL12="x",1,0)</f>
        <v>0</v>
      </c>
      <c r="AA12" s="4">
        <f>IF('Falta de Capacidad'!AU12="x",1,0)</f>
        <v>0</v>
      </c>
      <c r="AB12" s="193">
        <f t="shared" si="2"/>
        <v>2</v>
      </c>
      <c r="AC12" s="194">
        <f t="shared" si="3"/>
        <v>0.08</v>
      </c>
      <c r="AD12" s="4">
        <f t="shared" si="0"/>
        <v>0</v>
      </c>
      <c r="AE12" s="4">
        <f t="shared" si="1"/>
        <v>1</v>
      </c>
      <c r="AF12" s="4">
        <f t="shared" si="4"/>
        <v>1</v>
      </c>
    </row>
    <row r="13" spans="1:32" x14ac:dyDescent="0.25">
      <c r="A13" s="3" t="str">
        <f>VLOOKUP(C13,Regiones!B$3:H$35,7,FALSE)</f>
        <v>Caribbean</v>
      </c>
      <c r="B13" s="99" t="s">
        <v>54</v>
      </c>
      <c r="C13" s="86" t="s">
        <v>53</v>
      </c>
      <c r="D13" s="4">
        <f>IF('Peligros y exposición'!AX13="x",1,0)</f>
        <v>0</v>
      </c>
      <c r="E13" s="4">
        <f>IF('Peligros y exposición'!AZ13="x",1,0)</f>
        <v>0</v>
      </c>
      <c r="F13" s="4">
        <f>IF('Peligros y exposición'!BA13="x",1,0)</f>
        <v>0</v>
      </c>
      <c r="G13" s="4">
        <f>IF('Peligros y exposición'!BG13="x",1,0)</f>
        <v>0</v>
      </c>
      <c r="H13" s="4">
        <f>IF('Peligros y exposición'!BO13="x",1,0)</f>
        <v>0</v>
      </c>
      <c r="I13" s="4">
        <f>IF('Peligros y exposición'!BR13="x",1,0)</f>
        <v>0</v>
      </c>
      <c r="J13" s="4">
        <f>IF('Peligros y exposición'!BV13="x",1,0)</f>
        <v>0</v>
      </c>
      <c r="K13" s="4">
        <f>IF(Vulnerabilidad!H13="x",1,0)</f>
        <v>0</v>
      </c>
      <c r="L13" s="4">
        <f>IF(Vulnerabilidad!L13="x",1,0)</f>
        <v>0</v>
      </c>
      <c r="M13" s="4">
        <f>IF(Vulnerabilidad!P13="x",1,0)</f>
        <v>0</v>
      </c>
      <c r="N13" s="4">
        <f>IF(Vulnerabilidad!V13="x",1,0)</f>
        <v>0</v>
      </c>
      <c r="O13" s="4">
        <f>IF(Vulnerabilidad!Z13="x",1,0)</f>
        <v>0</v>
      </c>
      <c r="P13" s="4">
        <f>IF(Vulnerabilidad!AH13="x",1,0)</f>
        <v>0</v>
      </c>
      <c r="Q13" s="4">
        <f>IF(Vulnerabilidad!AK13="x",1,0)</f>
        <v>0</v>
      </c>
      <c r="R13" s="4">
        <f>IF(Vulnerabilidad!AP13="x",1,0)</f>
        <v>0</v>
      </c>
      <c r="S13" s="4">
        <f>IF(Vulnerabilidad!AV13="x",1,0)</f>
        <v>0</v>
      </c>
      <c r="T13" s="4">
        <f>IF('Falta de Capacidad'!E13="x",1,0)</f>
        <v>0</v>
      </c>
      <c r="U13" s="4">
        <f>IF('Falta de Capacidad'!H13="x",1,0)</f>
        <v>0</v>
      </c>
      <c r="V13" s="4">
        <f>IF('Falta de Capacidad'!J13="x",1,0)</f>
        <v>1</v>
      </c>
      <c r="W13" s="4">
        <f>IF('Falta de Capacidad'!O13="x",1,0)</f>
        <v>0</v>
      </c>
      <c r="X13" s="4">
        <f>IF('Falta de Capacidad'!T13="x",1,0)</f>
        <v>0</v>
      </c>
      <c r="Y13" s="4">
        <f>IF('Falta de Capacidad'!AB13="x",1,0)</f>
        <v>0</v>
      </c>
      <c r="Z13" s="4">
        <f>IF('Falta de Capacidad'!AL13="x",1,0)</f>
        <v>0</v>
      </c>
      <c r="AA13" s="4">
        <f>IF('Falta de Capacidad'!AU13="x",1,0)</f>
        <v>0</v>
      </c>
      <c r="AB13" s="193">
        <f t="shared" si="2"/>
        <v>1</v>
      </c>
      <c r="AC13" s="194">
        <f t="shared" si="3"/>
        <v>0.04</v>
      </c>
      <c r="AD13" s="4">
        <f t="shared" si="0"/>
        <v>0</v>
      </c>
      <c r="AE13" s="4">
        <f t="shared" si="1"/>
        <v>0</v>
      </c>
      <c r="AF13" s="4">
        <f t="shared" si="4"/>
        <v>1</v>
      </c>
    </row>
    <row r="14" spans="1:32" x14ac:dyDescent="0.25">
      <c r="A14" s="3" t="str">
        <f>VLOOKUP(C14,Regiones!B$3:H$35,7,FALSE)</f>
        <v>Caribbean</v>
      </c>
      <c r="B14" s="99" t="s">
        <v>56</v>
      </c>
      <c r="C14" s="86" t="s">
        <v>55</v>
      </c>
      <c r="D14" s="4">
        <f>IF('Peligros y exposición'!AX14="x",1,0)</f>
        <v>0</v>
      </c>
      <c r="E14" s="4">
        <f>IF('Peligros y exposición'!AZ14="x",1,0)</f>
        <v>0</v>
      </c>
      <c r="F14" s="4">
        <f>IF('Peligros y exposición'!BA14="x",1,0)</f>
        <v>0</v>
      </c>
      <c r="G14" s="4">
        <f>IF('Peligros y exposición'!BG14="x",1,0)</f>
        <v>0</v>
      </c>
      <c r="H14" s="4">
        <f>IF('Peligros y exposición'!BO14="x",1,0)</f>
        <v>0</v>
      </c>
      <c r="I14" s="4">
        <f>IF('Peligros y exposición'!BR14="x",1,0)</f>
        <v>0</v>
      </c>
      <c r="J14" s="4">
        <f>IF('Peligros y exposición'!BV14="x",1,0)</f>
        <v>0</v>
      </c>
      <c r="K14" s="4">
        <f>IF(Vulnerabilidad!H14="x",1,0)</f>
        <v>0</v>
      </c>
      <c r="L14" s="4">
        <f>IF(Vulnerabilidad!L14="x",1,0)</f>
        <v>0</v>
      </c>
      <c r="M14" s="4">
        <f>IF(Vulnerabilidad!P14="x",1,0)</f>
        <v>0</v>
      </c>
      <c r="N14" s="4">
        <f>IF(Vulnerabilidad!V14="x",1,0)</f>
        <v>0</v>
      </c>
      <c r="O14" s="4">
        <f>IF(Vulnerabilidad!Z14="x",1,0)</f>
        <v>0</v>
      </c>
      <c r="P14" s="4">
        <f>IF(Vulnerabilidad!AH14="x",1,0)</f>
        <v>0</v>
      </c>
      <c r="Q14" s="4">
        <f>IF(Vulnerabilidad!AK14="x",1,0)</f>
        <v>0</v>
      </c>
      <c r="R14" s="4">
        <f>IF(Vulnerabilidad!AP14="x",1,0)</f>
        <v>0</v>
      </c>
      <c r="S14" s="4">
        <f>IF(Vulnerabilidad!AV14="x",1,0)</f>
        <v>0</v>
      </c>
      <c r="T14" s="4">
        <f>IF('Falta de Capacidad'!E14="x",1,0)</f>
        <v>1</v>
      </c>
      <c r="U14" s="4">
        <f>IF('Falta de Capacidad'!H14="x",1,0)</f>
        <v>0</v>
      </c>
      <c r="V14" s="4">
        <f>IF('Falta de Capacidad'!J14="x",1,0)</f>
        <v>1</v>
      </c>
      <c r="W14" s="4">
        <f>IF('Falta de Capacidad'!O14="x",1,0)</f>
        <v>0</v>
      </c>
      <c r="X14" s="4">
        <f>IF('Falta de Capacidad'!T14="x",1,0)</f>
        <v>0</v>
      </c>
      <c r="Y14" s="4">
        <f>IF('Falta de Capacidad'!AB14="x",1,0)</f>
        <v>0</v>
      </c>
      <c r="Z14" s="4">
        <f>IF('Falta de Capacidad'!AL14="x",1,0)</f>
        <v>0</v>
      </c>
      <c r="AA14" s="4">
        <f>IF('Falta de Capacidad'!AU14="x",1,0)</f>
        <v>0</v>
      </c>
      <c r="AB14" s="193">
        <f t="shared" si="2"/>
        <v>2</v>
      </c>
      <c r="AC14" s="194">
        <f t="shared" si="3"/>
        <v>0.08</v>
      </c>
      <c r="AD14" s="4">
        <f t="shared" si="0"/>
        <v>0</v>
      </c>
      <c r="AE14" s="4">
        <f t="shared" si="1"/>
        <v>0</v>
      </c>
      <c r="AF14" s="4">
        <f t="shared" si="4"/>
        <v>2</v>
      </c>
    </row>
    <row r="15" spans="1:32" x14ac:dyDescent="0.25">
      <c r="A15" s="3" t="str">
        <f>VLOOKUP(C15,Regiones!B$3:H$35,7,FALSE)</f>
        <v>Caribbean</v>
      </c>
      <c r="B15" s="99" t="s">
        <v>60</v>
      </c>
      <c r="C15" s="86" t="s">
        <v>59</v>
      </c>
      <c r="D15" s="4">
        <f>IF('Peligros y exposición'!AX15="x",1,0)</f>
        <v>0</v>
      </c>
      <c r="E15" s="4">
        <f>IF('Peligros y exposición'!AZ15="x",1,0)</f>
        <v>0</v>
      </c>
      <c r="F15" s="4">
        <f>IF('Peligros y exposición'!BA15="x",1,0)</f>
        <v>0</v>
      </c>
      <c r="G15" s="4">
        <f>IF('Peligros y exposición'!BG15="x",1,0)</f>
        <v>0</v>
      </c>
      <c r="H15" s="4">
        <f>IF('Peligros y exposición'!BO15="x",1,0)</f>
        <v>0</v>
      </c>
      <c r="I15" s="4">
        <f>IF('Peligros y exposición'!BR15="x",1,0)</f>
        <v>0</v>
      </c>
      <c r="J15" s="4">
        <f>IF('Peligros y exposición'!BV15="x",1,0)</f>
        <v>0</v>
      </c>
      <c r="K15" s="4">
        <f>IF(Vulnerabilidad!H15="x",1,0)</f>
        <v>0</v>
      </c>
      <c r="L15" s="4">
        <f>IF(Vulnerabilidad!L15="x",1,0)</f>
        <v>0</v>
      </c>
      <c r="M15" s="4">
        <f>IF(Vulnerabilidad!P15="x",1,0)</f>
        <v>0</v>
      </c>
      <c r="N15" s="4">
        <f>IF(Vulnerabilidad!V15="x",1,0)</f>
        <v>0</v>
      </c>
      <c r="O15" s="4">
        <f>IF(Vulnerabilidad!Z15="x",1,0)</f>
        <v>0</v>
      </c>
      <c r="P15" s="4">
        <f>IF(Vulnerabilidad!AH15="x",1,0)</f>
        <v>0</v>
      </c>
      <c r="Q15" s="4">
        <f>IF(Vulnerabilidad!AK15="x",1,0)</f>
        <v>0</v>
      </c>
      <c r="R15" s="4">
        <f>IF(Vulnerabilidad!AP15="x",1,0)</f>
        <v>0</v>
      </c>
      <c r="S15" s="4">
        <f>IF(Vulnerabilidad!AV15="x",1,0)</f>
        <v>0</v>
      </c>
      <c r="T15" s="4">
        <f>IF('Falta de Capacidad'!E15="x",1,0)</f>
        <v>0</v>
      </c>
      <c r="U15" s="4">
        <f>IF('Falta de Capacidad'!H15="x",1,0)</f>
        <v>0</v>
      </c>
      <c r="V15" s="4">
        <f>IF('Falta de Capacidad'!J15="x",1,0)</f>
        <v>1</v>
      </c>
      <c r="W15" s="4">
        <f>IF('Falta de Capacidad'!O15="x",1,0)</f>
        <v>0</v>
      </c>
      <c r="X15" s="4">
        <f>IF('Falta de Capacidad'!T15="x",1,0)</f>
        <v>0</v>
      </c>
      <c r="Y15" s="4">
        <f>IF('Falta de Capacidad'!AB15="x",1,0)</f>
        <v>0</v>
      </c>
      <c r="Z15" s="4">
        <f>IF('Falta de Capacidad'!AL15="x",1,0)</f>
        <v>0</v>
      </c>
      <c r="AA15" s="4">
        <f>IF('Falta de Capacidad'!AU15="x",1,0)</f>
        <v>0</v>
      </c>
      <c r="AB15" s="193">
        <f t="shared" si="2"/>
        <v>1</v>
      </c>
      <c r="AC15" s="194">
        <f t="shared" si="3"/>
        <v>0.04</v>
      </c>
      <c r="AD15" s="4">
        <f t="shared" si="0"/>
        <v>0</v>
      </c>
      <c r="AE15" s="4">
        <f t="shared" si="1"/>
        <v>0</v>
      </c>
      <c r="AF15" s="4">
        <f t="shared" si="4"/>
        <v>1</v>
      </c>
    </row>
    <row r="16" spans="1:32" x14ac:dyDescent="0.25">
      <c r="A16" s="3" t="str">
        <f>VLOOKUP(C16,Regiones!B$3:H$35,7,FALSE)</f>
        <v>Central America</v>
      </c>
      <c r="B16" s="99" t="s">
        <v>9</v>
      </c>
      <c r="C16" s="86" t="s">
        <v>8</v>
      </c>
      <c r="D16" s="4">
        <f>IF('Peligros y exposición'!AX16="x",1,0)</f>
        <v>0</v>
      </c>
      <c r="E16" s="4">
        <f>IF('Peligros y exposición'!AZ16="x",1,0)</f>
        <v>0</v>
      </c>
      <c r="F16" s="4">
        <f>IF('Peligros y exposición'!BA16="x",1,0)</f>
        <v>0</v>
      </c>
      <c r="G16" s="4">
        <f>IF('Peligros y exposición'!BG16="x",1,0)</f>
        <v>0</v>
      </c>
      <c r="H16" s="4">
        <f>IF('Peligros y exposición'!BO16="x",1,0)</f>
        <v>0</v>
      </c>
      <c r="I16" s="4">
        <f>IF('Peligros y exposición'!BR16="x",1,0)</f>
        <v>0</v>
      </c>
      <c r="J16" s="4">
        <f>IF('Peligros y exposición'!BV16="x",1,0)</f>
        <v>0</v>
      </c>
      <c r="K16" s="4">
        <f>IF(Vulnerabilidad!H16="x",1,0)</f>
        <v>0</v>
      </c>
      <c r="L16" s="4">
        <f>IF(Vulnerabilidad!L16="x",1,0)</f>
        <v>0</v>
      </c>
      <c r="M16" s="4">
        <f>IF(Vulnerabilidad!P16="x",1,0)</f>
        <v>0</v>
      </c>
      <c r="N16" s="4">
        <f>IF(Vulnerabilidad!V16="x",1,0)</f>
        <v>0</v>
      </c>
      <c r="O16" s="4">
        <f>IF(Vulnerabilidad!Z16="x",1,0)</f>
        <v>0</v>
      </c>
      <c r="P16" s="4">
        <f>IF(Vulnerabilidad!AH16="x",1,0)</f>
        <v>0</v>
      </c>
      <c r="Q16" s="4">
        <f>IF(Vulnerabilidad!AK16="x",1,0)</f>
        <v>0</v>
      </c>
      <c r="R16" s="4">
        <f>IF(Vulnerabilidad!AP16="x",1,0)</f>
        <v>0</v>
      </c>
      <c r="S16" s="4">
        <f>IF(Vulnerabilidad!AV16="x",1,0)</f>
        <v>0</v>
      </c>
      <c r="T16" s="4">
        <f>IF('Falta de Capacidad'!E16="x",1,0)</f>
        <v>0</v>
      </c>
      <c r="U16" s="4">
        <f>IF('Falta de Capacidad'!H16="x",1,0)</f>
        <v>0</v>
      </c>
      <c r="V16" s="4">
        <f>IF('Falta de Capacidad'!J16="x",1,0)</f>
        <v>0</v>
      </c>
      <c r="W16" s="4">
        <f>IF('Falta de Capacidad'!O16="x",1,0)</f>
        <v>0</v>
      </c>
      <c r="X16" s="4">
        <f>IF('Falta de Capacidad'!T16="x",1,0)</f>
        <v>0</v>
      </c>
      <c r="Y16" s="4">
        <f>IF('Falta de Capacidad'!AB16="x",1,0)</f>
        <v>0</v>
      </c>
      <c r="Z16" s="4">
        <f>IF('Falta de Capacidad'!AL16="x",1,0)</f>
        <v>0</v>
      </c>
      <c r="AA16" s="4">
        <f>IF('Falta de Capacidad'!AU16="x",1,0)</f>
        <v>0</v>
      </c>
      <c r="AB16" s="193">
        <f t="shared" si="2"/>
        <v>0</v>
      </c>
      <c r="AC16" s="194">
        <f t="shared" si="3"/>
        <v>0</v>
      </c>
      <c r="AD16" s="4">
        <f t="shared" si="0"/>
        <v>0</v>
      </c>
      <c r="AE16" s="4">
        <f t="shared" si="1"/>
        <v>0</v>
      </c>
      <c r="AF16" s="4">
        <f t="shared" si="4"/>
        <v>0</v>
      </c>
    </row>
    <row r="17" spans="1:32" x14ac:dyDescent="0.25">
      <c r="A17" s="3" t="str">
        <f>VLOOKUP(C17,Regiones!B$3:H$35,7,FALSE)</f>
        <v>Central America</v>
      </c>
      <c r="B17" s="99" t="s">
        <v>18</v>
      </c>
      <c r="C17" s="86" t="s">
        <v>17</v>
      </c>
      <c r="D17" s="4">
        <f>IF('Peligros y exposición'!AX17="x",1,0)</f>
        <v>0</v>
      </c>
      <c r="E17" s="4">
        <f>IF('Peligros y exposición'!AZ17="x",1,0)</f>
        <v>0</v>
      </c>
      <c r="F17" s="4">
        <f>IF('Peligros y exposición'!BA17="x",1,0)</f>
        <v>0</v>
      </c>
      <c r="G17" s="4">
        <f>IF('Peligros y exposición'!BG17="x",1,0)</f>
        <v>0</v>
      </c>
      <c r="H17" s="4">
        <f>IF('Peligros y exposición'!BO17="x",1,0)</f>
        <v>0</v>
      </c>
      <c r="I17" s="4">
        <f>IF('Peligros y exposición'!BR17="x",1,0)</f>
        <v>0</v>
      </c>
      <c r="J17" s="4">
        <f>IF('Peligros y exposición'!BV17="x",1,0)</f>
        <v>0</v>
      </c>
      <c r="K17" s="4">
        <f>IF(Vulnerabilidad!H17="x",1,0)</f>
        <v>0</v>
      </c>
      <c r="L17" s="4">
        <f>IF(Vulnerabilidad!L17="x",1,0)</f>
        <v>0</v>
      </c>
      <c r="M17" s="4">
        <f>IF(Vulnerabilidad!P17="x",1,0)</f>
        <v>0</v>
      </c>
      <c r="N17" s="4">
        <f>IF(Vulnerabilidad!V17="x",1,0)</f>
        <v>0</v>
      </c>
      <c r="O17" s="4">
        <f>IF(Vulnerabilidad!Z17="x",1,0)</f>
        <v>0</v>
      </c>
      <c r="P17" s="4">
        <f>IF(Vulnerabilidad!AH17="x",1,0)</f>
        <v>0</v>
      </c>
      <c r="Q17" s="4">
        <f>IF(Vulnerabilidad!AK17="x",1,0)</f>
        <v>0</v>
      </c>
      <c r="R17" s="4">
        <f>IF(Vulnerabilidad!AP17="x",1,0)</f>
        <v>0</v>
      </c>
      <c r="S17" s="4">
        <f>IF(Vulnerabilidad!AV17="x",1,0)</f>
        <v>0</v>
      </c>
      <c r="T17" s="4">
        <f>IF('Falta de Capacidad'!E17="x",1,0)</f>
        <v>0</v>
      </c>
      <c r="U17" s="4">
        <f>IF('Falta de Capacidad'!H17="x",1,0)</f>
        <v>0</v>
      </c>
      <c r="V17" s="4">
        <f>IF('Falta de Capacidad'!J17="x",1,0)</f>
        <v>0</v>
      </c>
      <c r="W17" s="4">
        <f>IF('Falta de Capacidad'!O17="x",1,0)</f>
        <v>0</v>
      </c>
      <c r="X17" s="4">
        <f>IF('Falta de Capacidad'!T17="x",1,0)</f>
        <v>0</v>
      </c>
      <c r="Y17" s="4">
        <f>IF('Falta de Capacidad'!AB17="x",1,0)</f>
        <v>0</v>
      </c>
      <c r="Z17" s="4">
        <f>IF('Falta de Capacidad'!AL17="x",1,0)</f>
        <v>0</v>
      </c>
      <c r="AA17" s="4">
        <f>IF('Falta de Capacidad'!AU17="x",1,0)</f>
        <v>0</v>
      </c>
      <c r="AB17" s="193">
        <f t="shared" si="2"/>
        <v>0</v>
      </c>
      <c r="AC17" s="194">
        <f t="shared" si="3"/>
        <v>0</v>
      </c>
      <c r="AD17" s="4">
        <f t="shared" si="0"/>
        <v>0</v>
      </c>
      <c r="AE17" s="4">
        <f t="shared" si="1"/>
        <v>0</v>
      </c>
      <c r="AF17" s="4">
        <f t="shared" si="4"/>
        <v>0</v>
      </c>
    </row>
    <row r="18" spans="1:32" x14ac:dyDescent="0.25">
      <c r="A18" s="3" t="str">
        <f>VLOOKUP(C18,Regiones!B$3:H$35,7,FALSE)</f>
        <v>Central America</v>
      </c>
      <c r="B18" s="99" t="s">
        <v>28</v>
      </c>
      <c r="C18" s="86" t="s">
        <v>27</v>
      </c>
      <c r="D18" s="4">
        <f>IF('Peligros y exposición'!AX18="x",1,0)</f>
        <v>0</v>
      </c>
      <c r="E18" s="4">
        <f>IF('Peligros y exposición'!AZ18="x",1,0)</f>
        <v>0</v>
      </c>
      <c r="F18" s="4">
        <f>IF('Peligros y exposición'!BA18="x",1,0)</f>
        <v>0</v>
      </c>
      <c r="G18" s="4">
        <f>IF('Peligros y exposición'!BG18="x",1,0)</f>
        <v>0</v>
      </c>
      <c r="H18" s="4">
        <f>IF('Peligros y exposición'!BO18="x",1,0)</f>
        <v>0</v>
      </c>
      <c r="I18" s="4">
        <f>IF('Peligros y exposición'!BR18="x",1,0)</f>
        <v>0</v>
      </c>
      <c r="J18" s="4">
        <f>IF('Peligros y exposición'!BV18="x",1,0)</f>
        <v>0</v>
      </c>
      <c r="K18" s="4">
        <f>IF(Vulnerabilidad!H18="x",1,0)</f>
        <v>0</v>
      </c>
      <c r="L18" s="4">
        <f>IF(Vulnerabilidad!L18="x",1,0)</f>
        <v>0</v>
      </c>
      <c r="M18" s="4">
        <f>IF(Vulnerabilidad!P18="x",1,0)</f>
        <v>0</v>
      </c>
      <c r="N18" s="4">
        <f>IF(Vulnerabilidad!V18="x",1,0)</f>
        <v>0</v>
      </c>
      <c r="O18" s="4">
        <f>IF(Vulnerabilidad!Z18="x",1,0)</f>
        <v>0</v>
      </c>
      <c r="P18" s="4">
        <f>IF(Vulnerabilidad!AH18="x",1,0)</f>
        <v>0</v>
      </c>
      <c r="Q18" s="4">
        <f>IF(Vulnerabilidad!AK18="x",1,0)</f>
        <v>0</v>
      </c>
      <c r="R18" s="4">
        <f>IF(Vulnerabilidad!AP18="x",1,0)</f>
        <v>0</v>
      </c>
      <c r="S18" s="4">
        <f>IF(Vulnerabilidad!AV18="x",1,0)</f>
        <v>0</v>
      </c>
      <c r="T18" s="4">
        <f>IF('Falta de Capacidad'!E18="x",1,0)</f>
        <v>0</v>
      </c>
      <c r="U18" s="4">
        <f>IF('Falta de Capacidad'!H18="x",1,0)</f>
        <v>0</v>
      </c>
      <c r="V18" s="4">
        <f>IF('Falta de Capacidad'!J18="x",1,0)</f>
        <v>0</v>
      </c>
      <c r="W18" s="4">
        <f>IF('Falta de Capacidad'!O18="x",1,0)</f>
        <v>0</v>
      </c>
      <c r="X18" s="4">
        <f>IF('Falta de Capacidad'!T18="x",1,0)</f>
        <v>0</v>
      </c>
      <c r="Y18" s="4">
        <f>IF('Falta de Capacidad'!AB18="x",1,0)</f>
        <v>0</v>
      </c>
      <c r="Z18" s="4">
        <f>IF('Falta de Capacidad'!AL18="x",1,0)</f>
        <v>0</v>
      </c>
      <c r="AA18" s="4">
        <f>IF('Falta de Capacidad'!AU18="x",1,0)</f>
        <v>0</v>
      </c>
      <c r="AB18" s="193">
        <f t="shared" si="2"/>
        <v>0</v>
      </c>
      <c r="AC18" s="194">
        <f t="shared" si="3"/>
        <v>0</v>
      </c>
      <c r="AD18" s="4">
        <f t="shared" si="0"/>
        <v>0</v>
      </c>
      <c r="AE18" s="4">
        <f t="shared" si="1"/>
        <v>0</v>
      </c>
      <c r="AF18" s="4">
        <f t="shared" si="4"/>
        <v>0</v>
      </c>
    </row>
    <row r="19" spans="1:32" x14ac:dyDescent="0.25">
      <c r="A19" s="3" t="str">
        <f>VLOOKUP(C19,Regiones!B$3:H$35,7,FALSE)</f>
        <v>Central America</v>
      </c>
      <c r="B19" s="99" t="s">
        <v>32</v>
      </c>
      <c r="C19" s="86" t="s">
        <v>31</v>
      </c>
      <c r="D19" s="4">
        <f>IF('Peligros y exposición'!AX19="x",1,0)</f>
        <v>0</v>
      </c>
      <c r="E19" s="4">
        <f>IF('Peligros y exposición'!AZ19="x",1,0)</f>
        <v>0</v>
      </c>
      <c r="F19" s="4">
        <f>IF('Peligros y exposición'!BA19="x",1,0)</f>
        <v>0</v>
      </c>
      <c r="G19" s="4">
        <f>IF('Peligros y exposición'!BG19="x",1,0)</f>
        <v>0</v>
      </c>
      <c r="H19" s="4">
        <f>IF('Peligros y exposición'!BO19="x",1,0)</f>
        <v>0</v>
      </c>
      <c r="I19" s="4">
        <f>IF('Peligros y exposición'!BR19="x",1,0)</f>
        <v>0</v>
      </c>
      <c r="J19" s="4">
        <f>IF('Peligros y exposición'!BV19="x",1,0)</f>
        <v>0</v>
      </c>
      <c r="K19" s="4">
        <f>IF(Vulnerabilidad!H19="x",1,0)</f>
        <v>0</v>
      </c>
      <c r="L19" s="4">
        <f>IF(Vulnerabilidad!L19="x",1,0)</f>
        <v>0</v>
      </c>
      <c r="M19" s="4">
        <f>IF(Vulnerabilidad!P19="x",1,0)</f>
        <v>0</v>
      </c>
      <c r="N19" s="4">
        <f>IF(Vulnerabilidad!V19="x",1,0)</f>
        <v>0</v>
      </c>
      <c r="O19" s="4">
        <f>IF(Vulnerabilidad!Z19="x",1,0)</f>
        <v>0</v>
      </c>
      <c r="P19" s="4">
        <f>IF(Vulnerabilidad!AH19="x",1,0)</f>
        <v>0</v>
      </c>
      <c r="Q19" s="4">
        <f>IF(Vulnerabilidad!AK19="x",1,0)</f>
        <v>0</v>
      </c>
      <c r="R19" s="4">
        <f>IF(Vulnerabilidad!AP19="x",1,0)</f>
        <v>0</v>
      </c>
      <c r="S19" s="4">
        <f>IF(Vulnerabilidad!AV19="x",1,0)</f>
        <v>0</v>
      </c>
      <c r="T19" s="4">
        <f>IF('Falta de Capacidad'!E19="x",1,0)</f>
        <v>0</v>
      </c>
      <c r="U19" s="4">
        <f>IF('Falta de Capacidad'!H19="x",1,0)</f>
        <v>0</v>
      </c>
      <c r="V19" s="4">
        <f>IF('Falta de Capacidad'!J19="x",1,0)</f>
        <v>0</v>
      </c>
      <c r="W19" s="4">
        <f>IF('Falta de Capacidad'!O19="x",1,0)</f>
        <v>0</v>
      </c>
      <c r="X19" s="4">
        <f>IF('Falta de Capacidad'!T19="x",1,0)</f>
        <v>0</v>
      </c>
      <c r="Y19" s="4">
        <f>IF('Falta de Capacidad'!AB19="x",1,0)</f>
        <v>0</v>
      </c>
      <c r="Z19" s="4">
        <f>IF('Falta de Capacidad'!AL19="x",1,0)</f>
        <v>0</v>
      </c>
      <c r="AA19" s="4">
        <f>IF('Falta de Capacidad'!AU19="x",1,0)</f>
        <v>0</v>
      </c>
      <c r="AB19" s="193">
        <f t="shared" si="2"/>
        <v>0</v>
      </c>
      <c r="AC19" s="194">
        <f t="shared" si="3"/>
        <v>0</v>
      </c>
      <c r="AD19" s="4">
        <f t="shared" si="0"/>
        <v>0</v>
      </c>
      <c r="AE19" s="4">
        <f t="shared" si="1"/>
        <v>0</v>
      </c>
      <c r="AF19" s="4">
        <f t="shared" si="4"/>
        <v>0</v>
      </c>
    </row>
    <row r="20" spans="1:32" x14ac:dyDescent="0.25">
      <c r="A20" s="3" t="str">
        <f>VLOOKUP(C20,Regiones!B$3:H$35,7,FALSE)</f>
        <v>Central America</v>
      </c>
      <c r="B20" s="99" t="s">
        <v>38</v>
      </c>
      <c r="C20" s="86" t="s">
        <v>37</v>
      </c>
      <c r="D20" s="4">
        <f>IF('Peligros y exposición'!AX20="x",1,0)</f>
        <v>0</v>
      </c>
      <c r="E20" s="4">
        <f>IF('Peligros y exposición'!AZ20="x",1,0)</f>
        <v>0</v>
      </c>
      <c r="F20" s="4">
        <f>IF('Peligros y exposición'!BA20="x",1,0)</f>
        <v>0</v>
      </c>
      <c r="G20" s="4">
        <f>IF('Peligros y exposición'!BG20="x",1,0)</f>
        <v>0</v>
      </c>
      <c r="H20" s="4">
        <f>IF('Peligros y exposición'!BO20="x",1,0)</f>
        <v>0</v>
      </c>
      <c r="I20" s="4">
        <f>IF('Peligros y exposición'!BR20="x",1,0)</f>
        <v>0</v>
      </c>
      <c r="J20" s="4">
        <f>IF('Peligros y exposición'!BV20="x",1,0)</f>
        <v>0</v>
      </c>
      <c r="K20" s="4">
        <f>IF(Vulnerabilidad!H20="x",1,0)</f>
        <v>0</v>
      </c>
      <c r="L20" s="4">
        <f>IF(Vulnerabilidad!L20="x",1,0)</f>
        <v>0</v>
      </c>
      <c r="M20" s="4">
        <f>IF(Vulnerabilidad!P20="x",1,0)</f>
        <v>0</v>
      </c>
      <c r="N20" s="4">
        <f>IF(Vulnerabilidad!V20="x",1,0)</f>
        <v>0</v>
      </c>
      <c r="O20" s="4">
        <f>IF(Vulnerabilidad!Z20="x",1,0)</f>
        <v>0</v>
      </c>
      <c r="P20" s="4">
        <f>IF(Vulnerabilidad!AH20="x",1,0)</f>
        <v>0</v>
      </c>
      <c r="Q20" s="4">
        <f>IF(Vulnerabilidad!AK20="x",1,0)</f>
        <v>0</v>
      </c>
      <c r="R20" s="4">
        <f>IF(Vulnerabilidad!AP20="x",1,0)</f>
        <v>0</v>
      </c>
      <c r="S20" s="4">
        <f>IF(Vulnerabilidad!AV20="x",1,0)</f>
        <v>0</v>
      </c>
      <c r="T20" s="4">
        <f>IF('Falta de Capacidad'!E20="x",1,0)</f>
        <v>0</v>
      </c>
      <c r="U20" s="4">
        <f>IF('Falta de Capacidad'!H20="x",1,0)</f>
        <v>0</v>
      </c>
      <c r="V20" s="4">
        <f>IF('Falta de Capacidad'!J20="x",1,0)</f>
        <v>0</v>
      </c>
      <c r="W20" s="4">
        <f>IF('Falta de Capacidad'!O20="x",1,0)</f>
        <v>0</v>
      </c>
      <c r="X20" s="4">
        <f>IF('Falta de Capacidad'!T20="x",1,0)</f>
        <v>0</v>
      </c>
      <c r="Y20" s="4">
        <f>IF('Falta de Capacidad'!AB20="x",1,0)</f>
        <v>0</v>
      </c>
      <c r="Z20" s="4">
        <f>IF('Falta de Capacidad'!AL20="x",1,0)</f>
        <v>0</v>
      </c>
      <c r="AA20" s="4">
        <f>IF('Falta de Capacidad'!AU20="x",1,0)</f>
        <v>0</v>
      </c>
      <c r="AB20" s="193">
        <f t="shared" si="2"/>
        <v>0</v>
      </c>
      <c r="AC20" s="194">
        <f t="shared" si="3"/>
        <v>0</v>
      </c>
      <c r="AD20" s="4">
        <f t="shared" si="0"/>
        <v>0</v>
      </c>
      <c r="AE20" s="4">
        <f t="shared" si="1"/>
        <v>0</v>
      </c>
      <c r="AF20" s="4">
        <f t="shared" si="4"/>
        <v>0</v>
      </c>
    </row>
    <row r="21" spans="1:32" x14ac:dyDescent="0.25">
      <c r="A21" s="3" t="str">
        <f>VLOOKUP(C21,Regiones!B$3:H$35,7,FALSE)</f>
        <v>Central America</v>
      </c>
      <c r="B21" s="99" t="s">
        <v>42</v>
      </c>
      <c r="C21" s="86" t="s">
        <v>41</v>
      </c>
      <c r="D21" s="4">
        <f>IF('Peligros y exposición'!AX21="x",1,0)</f>
        <v>0</v>
      </c>
      <c r="E21" s="4">
        <f>IF('Peligros y exposición'!AZ21="x",1,0)</f>
        <v>0</v>
      </c>
      <c r="F21" s="4">
        <f>IF('Peligros y exposición'!BA21="x",1,0)</f>
        <v>0</v>
      </c>
      <c r="G21" s="4">
        <f>IF('Peligros y exposición'!BG21="x",1,0)</f>
        <v>0</v>
      </c>
      <c r="H21" s="4">
        <f>IF('Peligros y exposición'!BO21="x",1,0)</f>
        <v>0</v>
      </c>
      <c r="I21" s="4">
        <f>IF('Peligros y exposición'!BR21="x",1,0)</f>
        <v>0</v>
      </c>
      <c r="J21" s="4">
        <f>IF('Peligros y exposición'!BV21="x",1,0)</f>
        <v>0</v>
      </c>
      <c r="K21" s="4">
        <f>IF(Vulnerabilidad!H21="x",1,0)</f>
        <v>0</v>
      </c>
      <c r="L21" s="4">
        <f>IF(Vulnerabilidad!L21="x",1,0)</f>
        <v>0</v>
      </c>
      <c r="M21" s="4">
        <f>IF(Vulnerabilidad!P21="x",1,0)</f>
        <v>0</v>
      </c>
      <c r="N21" s="4">
        <f>IF(Vulnerabilidad!V21="x",1,0)</f>
        <v>0</v>
      </c>
      <c r="O21" s="4">
        <f>IF(Vulnerabilidad!Z21="x",1,0)</f>
        <v>0</v>
      </c>
      <c r="P21" s="4">
        <f>IF(Vulnerabilidad!AH21="x",1,0)</f>
        <v>0</v>
      </c>
      <c r="Q21" s="4">
        <f>IF(Vulnerabilidad!AK21="x",1,0)</f>
        <v>0</v>
      </c>
      <c r="R21" s="4">
        <f>IF(Vulnerabilidad!AP21="x",1,0)</f>
        <v>0</v>
      </c>
      <c r="S21" s="4">
        <f>IF(Vulnerabilidad!AV21="x",1,0)</f>
        <v>0</v>
      </c>
      <c r="T21" s="4">
        <f>IF('Falta de Capacidad'!E21="x",1,0)</f>
        <v>0</v>
      </c>
      <c r="U21" s="4">
        <f>IF('Falta de Capacidad'!H21="x",1,0)</f>
        <v>0</v>
      </c>
      <c r="V21" s="4">
        <f>IF('Falta de Capacidad'!J21="x",1,0)</f>
        <v>0</v>
      </c>
      <c r="W21" s="4">
        <f>IF('Falta de Capacidad'!O21="x",1,0)</f>
        <v>0</v>
      </c>
      <c r="X21" s="4">
        <f>IF('Falta de Capacidad'!T21="x",1,0)</f>
        <v>0</v>
      </c>
      <c r="Y21" s="4">
        <f>IF('Falta de Capacidad'!AB21="x",1,0)</f>
        <v>0</v>
      </c>
      <c r="Z21" s="4">
        <f>IF('Falta de Capacidad'!AL21="x",1,0)</f>
        <v>0</v>
      </c>
      <c r="AA21" s="4">
        <f>IF('Falta de Capacidad'!AU21="x",1,0)</f>
        <v>0</v>
      </c>
      <c r="AB21" s="193">
        <f t="shared" si="2"/>
        <v>0</v>
      </c>
      <c r="AC21" s="194">
        <f t="shared" si="3"/>
        <v>0</v>
      </c>
      <c r="AD21" s="4">
        <f t="shared" si="0"/>
        <v>0</v>
      </c>
      <c r="AE21" s="4">
        <f t="shared" si="1"/>
        <v>0</v>
      </c>
      <c r="AF21" s="4">
        <f t="shared" si="4"/>
        <v>0</v>
      </c>
    </row>
    <row r="22" spans="1:32" x14ac:dyDescent="0.25">
      <c r="A22" s="3" t="str">
        <f>VLOOKUP(C22,Regiones!B$3:H$35,7,FALSE)</f>
        <v>Central America</v>
      </c>
      <c r="B22" s="99" t="s">
        <v>44</v>
      </c>
      <c r="C22" s="86" t="s">
        <v>43</v>
      </c>
      <c r="D22" s="4">
        <f>IF('Peligros y exposición'!AX22="x",1,0)</f>
        <v>0</v>
      </c>
      <c r="E22" s="4">
        <f>IF('Peligros y exposición'!AZ22="x",1,0)</f>
        <v>0</v>
      </c>
      <c r="F22" s="4">
        <f>IF('Peligros y exposición'!BA22="x",1,0)</f>
        <v>0</v>
      </c>
      <c r="G22" s="4">
        <f>IF('Peligros y exposición'!BG22="x",1,0)</f>
        <v>0</v>
      </c>
      <c r="H22" s="4">
        <f>IF('Peligros y exposición'!BO22="x",1,0)</f>
        <v>0</v>
      </c>
      <c r="I22" s="4">
        <f>IF('Peligros y exposición'!BR22="x",1,0)</f>
        <v>0</v>
      </c>
      <c r="J22" s="4">
        <f>IF('Peligros y exposición'!BV22="x",1,0)</f>
        <v>0</v>
      </c>
      <c r="K22" s="4">
        <f>IF(Vulnerabilidad!H22="x",1,0)</f>
        <v>0</v>
      </c>
      <c r="L22" s="4">
        <f>IF(Vulnerabilidad!L22="x",1,0)</f>
        <v>0</v>
      </c>
      <c r="M22" s="4">
        <f>IF(Vulnerabilidad!P22="x",1,0)</f>
        <v>0</v>
      </c>
      <c r="N22" s="4">
        <f>IF(Vulnerabilidad!V22="x",1,0)</f>
        <v>0</v>
      </c>
      <c r="O22" s="4">
        <f>IF(Vulnerabilidad!Z22="x",1,0)</f>
        <v>0</v>
      </c>
      <c r="P22" s="4">
        <f>IF(Vulnerabilidad!AH22="x",1,0)</f>
        <v>0</v>
      </c>
      <c r="Q22" s="4">
        <f>IF(Vulnerabilidad!AK22="x",1,0)</f>
        <v>0</v>
      </c>
      <c r="R22" s="4">
        <f>IF(Vulnerabilidad!AP22="x",1,0)</f>
        <v>0</v>
      </c>
      <c r="S22" s="4">
        <f>IF(Vulnerabilidad!AV22="x",1,0)</f>
        <v>0</v>
      </c>
      <c r="T22" s="4">
        <f>IF('Falta de Capacidad'!E22="x",1,0)</f>
        <v>0</v>
      </c>
      <c r="U22" s="4">
        <f>IF('Falta de Capacidad'!H22="x",1,0)</f>
        <v>0</v>
      </c>
      <c r="V22" s="4">
        <f>IF('Falta de Capacidad'!J22="x",1,0)</f>
        <v>0</v>
      </c>
      <c r="W22" s="4">
        <f>IF('Falta de Capacidad'!O22="x",1,0)</f>
        <v>0</v>
      </c>
      <c r="X22" s="4">
        <f>IF('Falta de Capacidad'!T22="x",1,0)</f>
        <v>0</v>
      </c>
      <c r="Y22" s="4">
        <f>IF('Falta de Capacidad'!AB22="x",1,0)</f>
        <v>0</v>
      </c>
      <c r="Z22" s="4">
        <f>IF('Falta de Capacidad'!AL22="x",1,0)</f>
        <v>0</v>
      </c>
      <c r="AA22" s="4">
        <f>IF('Falta de Capacidad'!AU22="x",1,0)</f>
        <v>0</v>
      </c>
      <c r="AB22" s="193">
        <f t="shared" si="2"/>
        <v>0</v>
      </c>
      <c r="AC22" s="194">
        <f t="shared" si="3"/>
        <v>0</v>
      </c>
      <c r="AD22" s="4">
        <f t="shared" si="0"/>
        <v>0</v>
      </c>
      <c r="AE22" s="4">
        <f t="shared" si="1"/>
        <v>0</v>
      </c>
      <c r="AF22" s="4">
        <f t="shared" si="4"/>
        <v>0</v>
      </c>
    </row>
    <row r="23" spans="1:32" x14ac:dyDescent="0.25">
      <c r="A23" s="3" t="str">
        <f>VLOOKUP(C23,Regiones!B$3:H$35,7,FALSE)</f>
        <v>Central America</v>
      </c>
      <c r="B23" s="99" t="s">
        <v>46</v>
      </c>
      <c r="C23" s="86" t="s">
        <v>45</v>
      </c>
      <c r="D23" s="4">
        <f>IF('Peligros y exposición'!AX23="x",1,0)</f>
        <v>0</v>
      </c>
      <c r="E23" s="4">
        <f>IF('Peligros y exposición'!AZ23="x",1,0)</f>
        <v>0</v>
      </c>
      <c r="F23" s="4">
        <f>IF('Peligros y exposición'!BA23="x",1,0)</f>
        <v>0</v>
      </c>
      <c r="G23" s="4">
        <f>IF('Peligros y exposición'!BG23="x",1,0)</f>
        <v>0</v>
      </c>
      <c r="H23" s="4">
        <f>IF('Peligros y exposición'!BO23="x",1,0)</f>
        <v>0</v>
      </c>
      <c r="I23" s="4">
        <f>IF('Peligros y exposición'!BR23="x",1,0)</f>
        <v>0</v>
      </c>
      <c r="J23" s="4">
        <f>IF('Peligros y exposición'!BV23="x",1,0)</f>
        <v>0</v>
      </c>
      <c r="K23" s="4">
        <f>IF(Vulnerabilidad!H23="x",1,0)</f>
        <v>0</v>
      </c>
      <c r="L23" s="4">
        <f>IF(Vulnerabilidad!L23="x",1,0)</f>
        <v>0</v>
      </c>
      <c r="M23" s="4">
        <f>IF(Vulnerabilidad!P23="x",1,0)</f>
        <v>0</v>
      </c>
      <c r="N23" s="4">
        <f>IF(Vulnerabilidad!V23="x",1,0)</f>
        <v>0</v>
      </c>
      <c r="O23" s="4">
        <f>IF(Vulnerabilidad!Z23="x",1,0)</f>
        <v>0</v>
      </c>
      <c r="P23" s="4">
        <f>IF(Vulnerabilidad!AH23="x",1,0)</f>
        <v>0</v>
      </c>
      <c r="Q23" s="4">
        <f>IF(Vulnerabilidad!AK23="x",1,0)</f>
        <v>0</v>
      </c>
      <c r="R23" s="4">
        <f>IF(Vulnerabilidad!AP23="x",1,0)</f>
        <v>0</v>
      </c>
      <c r="S23" s="4">
        <f>IF(Vulnerabilidad!AV23="x",1,0)</f>
        <v>0</v>
      </c>
      <c r="T23" s="4">
        <f>IF('Falta de Capacidad'!E23="x",1,0)</f>
        <v>0</v>
      </c>
      <c r="U23" s="4">
        <f>IF('Falta de Capacidad'!H23="x",1,0)</f>
        <v>0</v>
      </c>
      <c r="V23" s="4">
        <f>IF('Falta de Capacidad'!J23="x",1,0)</f>
        <v>0</v>
      </c>
      <c r="W23" s="4">
        <f>IF('Falta de Capacidad'!O23="x",1,0)</f>
        <v>0</v>
      </c>
      <c r="X23" s="4">
        <f>IF('Falta de Capacidad'!T23="x",1,0)</f>
        <v>0</v>
      </c>
      <c r="Y23" s="4">
        <f>IF('Falta de Capacidad'!AB23="x",1,0)</f>
        <v>0</v>
      </c>
      <c r="Z23" s="4">
        <f>IF('Falta de Capacidad'!AL23="x",1,0)</f>
        <v>0</v>
      </c>
      <c r="AA23" s="4">
        <f>IF('Falta de Capacidad'!AU23="x",1,0)</f>
        <v>0</v>
      </c>
      <c r="AB23" s="193">
        <f t="shared" si="2"/>
        <v>0</v>
      </c>
      <c r="AC23" s="194">
        <f t="shared" si="3"/>
        <v>0</v>
      </c>
      <c r="AD23" s="4">
        <f t="shared" si="0"/>
        <v>0</v>
      </c>
      <c r="AE23" s="4">
        <f t="shared" si="1"/>
        <v>0</v>
      </c>
      <c r="AF23" s="4">
        <f t="shared" si="4"/>
        <v>0</v>
      </c>
    </row>
    <row r="24" spans="1:32" x14ac:dyDescent="0.25">
      <c r="A24" s="3" t="str">
        <f>VLOOKUP(C24,Regiones!B$3:H$35,7,FALSE)</f>
        <v>South America</v>
      </c>
      <c r="B24" s="99" t="s">
        <v>3</v>
      </c>
      <c r="C24" s="86" t="s">
        <v>2</v>
      </c>
      <c r="D24" s="4">
        <f>IF('Peligros y exposición'!AX24="x",1,0)</f>
        <v>0</v>
      </c>
      <c r="E24" s="4">
        <f>IF('Peligros y exposición'!AZ24="x",1,0)</f>
        <v>0</v>
      </c>
      <c r="F24" s="4">
        <f>IF('Peligros y exposición'!BA24="x",1,0)</f>
        <v>0</v>
      </c>
      <c r="G24" s="4">
        <f>IF('Peligros y exposición'!BG24="x",1,0)</f>
        <v>0</v>
      </c>
      <c r="H24" s="4">
        <f>IF('Peligros y exposición'!BO24="x",1,0)</f>
        <v>0</v>
      </c>
      <c r="I24" s="4">
        <f>IF('Peligros y exposición'!BR24="x",1,0)</f>
        <v>0</v>
      </c>
      <c r="J24" s="4">
        <f>IF('Peligros y exposición'!BV24="x",1,0)</f>
        <v>0</v>
      </c>
      <c r="K24" s="4">
        <f>IF(Vulnerabilidad!H24="x",1,0)</f>
        <v>0</v>
      </c>
      <c r="L24" s="4">
        <f>IF(Vulnerabilidad!L24="x",1,0)</f>
        <v>0</v>
      </c>
      <c r="M24" s="4">
        <f>IF(Vulnerabilidad!P24="x",1,0)</f>
        <v>0</v>
      </c>
      <c r="N24" s="4">
        <f>IF(Vulnerabilidad!V24="x",1,0)</f>
        <v>0</v>
      </c>
      <c r="O24" s="4">
        <f>IF(Vulnerabilidad!Z24="x",1,0)</f>
        <v>0</v>
      </c>
      <c r="P24" s="4">
        <f>IF(Vulnerabilidad!AH24="x",1,0)</f>
        <v>0</v>
      </c>
      <c r="Q24" s="4">
        <f>IF(Vulnerabilidad!AK24="x",1,0)</f>
        <v>0</v>
      </c>
      <c r="R24" s="4">
        <f>IF(Vulnerabilidad!AP24="x",1,0)</f>
        <v>0</v>
      </c>
      <c r="S24" s="4">
        <f>IF(Vulnerabilidad!AV24="x",1,0)</f>
        <v>0</v>
      </c>
      <c r="T24" s="4">
        <f>IF('Falta de Capacidad'!E24="x",1,0)</f>
        <v>0</v>
      </c>
      <c r="U24" s="4">
        <f>IF('Falta de Capacidad'!H24="x",1,0)</f>
        <v>0</v>
      </c>
      <c r="V24" s="4">
        <f>IF('Falta de Capacidad'!J24="x",1,0)</f>
        <v>0</v>
      </c>
      <c r="W24" s="4">
        <f>IF('Falta de Capacidad'!O24="x",1,0)</f>
        <v>0</v>
      </c>
      <c r="X24" s="4">
        <f>IF('Falta de Capacidad'!T24="x",1,0)</f>
        <v>0</v>
      </c>
      <c r="Y24" s="4">
        <f>IF('Falta de Capacidad'!AB24="x",1,0)</f>
        <v>0</v>
      </c>
      <c r="Z24" s="4">
        <f>IF('Falta de Capacidad'!AL24="x",1,0)</f>
        <v>0</v>
      </c>
      <c r="AA24" s="4">
        <f>IF('Falta de Capacidad'!AU24="x",1,0)</f>
        <v>0</v>
      </c>
      <c r="AB24" s="193">
        <f t="shared" si="2"/>
        <v>0</v>
      </c>
      <c r="AC24" s="194">
        <f t="shared" si="3"/>
        <v>0</v>
      </c>
      <c r="AD24" s="4">
        <f t="shared" si="0"/>
        <v>0</v>
      </c>
      <c r="AE24" s="4">
        <f t="shared" si="1"/>
        <v>0</v>
      </c>
      <c r="AF24" s="4">
        <f t="shared" si="4"/>
        <v>0</v>
      </c>
    </row>
    <row r="25" spans="1:32" x14ac:dyDescent="0.25">
      <c r="A25" s="3" t="str">
        <f>VLOOKUP(C25,Regiones!B$3:H$35,7,FALSE)</f>
        <v>South America</v>
      </c>
      <c r="B25" s="99" t="s">
        <v>196</v>
      </c>
      <c r="C25" s="86" t="s">
        <v>10</v>
      </c>
      <c r="D25" s="4">
        <f>IF('Peligros y exposición'!AX25="x",1,0)</f>
        <v>0</v>
      </c>
      <c r="E25" s="4">
        <f>IF('Peligros y exposición'!AZ25="x",1,0)</f>
        <v>0</v>
      </c>
      <c r="F25" s="4">
        <f>IF('Peligros y exposición'!BA25="x",1,0)</f>
        <v>0</v>
      </c>
      <c r="G25" s="4">
        <f>IF('Peligros y exposición'!BG25="x",1,0)</f>
        <v>0</v>
      </c>
      <c r="H25" s="4">
        <f>IF('Peligros y exposición'!BO25="x",1,0)</f>
        <v>0</v>
      </c>
      <c r="I25" s="4">
        <f>IF('Peligros y exposición'!BR25="x",1,0)</f>
        <v>0</v>
      </c>
      <c r="J25" s="4">
        <f>IF('Peligros y exposición'!BV25="x",1,0)</f>
        <v>0</v>
      </c>
      <c r="K25" s="4">
        <f>IF(Vulnerabilidad!H25="x",1,0)</f>
        <v>0</v>
      </c>
      <c r="L25" s="4">
        <f>IF(Vulnerabilidad!L25="x",1,0)</f>
        <v>0</v>
      </c>
      <c r="M25" s="4">
        <f>IF(Vulnerabilidad!P25="x",1,0)</f>
        <v>0</v>
      </c>
      <c r="N25" s="4">
        <f>IF(Vulnerabilidad!V25="x",1,0)</f>
        <v>0</v>
      </c>
      <c r="O25" s="4">
        <f>IF(Vulnerabilidad!Z25="x",1,0)</f>
        <v>0</v>
      </c>
      <c r="P25" s="4">
        <f>IF(Vulnerabilidad!AH25="x",1,0)</f>
        <v>0</v>
      </c>
      <c r="Q25" s="4">
        <f>IF(Vulnerabilidad!AK25="x",1,0)</f>
        <v>0</v>
      </c>
      <c r="R25" s="4">
        <f>IF(Vulnerabilidad!AP25="x",1,0)</f>
        <v>0</v>
      </c>
      <c r="S25" s="4">
        <f>IF(Vulnerabilidad!AV25="x",1,0)</f>
        <v>0</v>
      </c>
      <c r="T25" s="4">
        <f>IF('Falta de Capacidad'!E25="x",1,0)</f>
        <v>0</v>
      </c>
      <c r="U25" s="4">
        <f>IF('Falta de Capacidad'!H25="x",1,0)</f>
        <v>0</v>
      </c>
      <c r="V25" s="4">
        <f>IF('Falta de Capacidad'!J25="x",1,0)</f>
        <v>0</v>
      </c>
      <c r="W25" s="4">
        <f>IF('Falta de Capacidad'!O25="x",1,0)</f>
        <v>0</v>
      </c>
      <c r="X25" s="4">
        <f>IF('Falta de Capacidad'!T25="x",1,0)</f>
        <v>0</v>
      </c>
      <c r="Y25" s="4">
        <f>IF('Falta de Capacidad'!AB25="x",1,0)</f>
        <v>0</v>
      </c>
      <c r="Z25" s="4">
        <f>IF('Falta de Capacidad'!AL25="x",1,0)</f>
        <v>0</v>
      </c>
      <c r="AA25" s="4">
        <f>IF('Falta de Capacidad'!AU25="x",1,0)</f>
        <v>0</v>
      </c>
      <c r="AB25" s="193">
        <f t="shared" si="2"/>
        <v>0</v>
      </c>
      <c r="AC25" s="194">
        <f t="shared" si="3"/>
        <v>0</v>
      </c>
      <c r="AD25" s="4">
        <f t="shared" si="0"/>
        <v>0</v>
      </c>
      <c r="AE25" s="4">
        <f t="shared" si="1"/>
        <v>0</v>
      </c>
      <c r="AF25" s="4">
        <f t="shared" si="4"/>
        <v>0</v>
      </c>
    </row>
    <row r="26" spans="1:32" x14ac:dyDescent="0.25">
      <c r="A26" s="3" t="str">
        <f>VLOOKUP(C26,Regiones!B$3:H$35,7,FALSE)</f>
        <v>South America</v>
      </c>
      <c r="B26" s="99" t="s">
        <v>12</v>
      </c>
      <c r="C26" s="86" t="s">
        <v>11</v>
      </c>
      <c r="D26" s="4">
        <f>IF('Peligros y exposición'!AX26="x",1,0)</f>
        <v>0</v>
      </c>
      <c r="E26" s="4">
        <f>IF('Peligros y exposición'!AZ26="x",1,0)</f>
        <v>0</v>
      </c>
      <c r="F26" s="4">
        <f>IF('Peligros y exposición'!BA26="x",1,0)</f>
        <v>0</v>
      </c>
      <c r="G26" s="4">
        <f>IF('Peligros y exposición'!BG26="x",1,0)</f>
        <v>0</v>
      </c>
      <c r="H26" s="4">
        <f>IF('Peligros y exposición'!BO26="x",1,0)</f>
        <v>0</v>
      </c>
      <c r="I26" s="4">
        <f>IF('Peligros y exposición'!BR26="x",1,0)</f>
        <v>0</v>
      </c>
      <c r="J26" s="4">
        <f>IF('Peligros y exposición'!BV26="x",1,0)</f>
        <v>0</v>
      </c>
      <c r="K26" s="4">
        <f>IF(Vulnerabilidad!H26="x",1,0)</f>
        <v>0</v>
      </c>
      <c r="L26" s="4">
        <f>IF(Vulnerabilidad!L26="x",1,0)</f>
        <v>0</v>
      </c>
      <c r="M26" s="4">
        <f>IF(Vulnerabilidad!P26="x",1,0)</f>
        <v>0</v>
      </c>
      <c r="N26" s="4">
        <f>IF(Vulnerabilidad!V26="x",1,0)</f>
        <v>0</v>
      </c>
      <c r="O26" s="4">
        <f>IF(Vulnerabilidad!Z26="x",1,0)</f>
        <v>0</v>
      </c>
      <c r="P26" s="4">
        <f>IF(Vulnerabilidad!AH26="x",1,0)</f>
        <v>0</v>
      </c>
      <c r="Q26" s="4">
        <f>IF(Vulnerabilidad!AK26="x",1,0)</f>
        <v>0</v>
      </c>
      <c r="R26" s="4">
        <f>IF(Vulnerabilidad!AP26="x",1,0)</f>
        <v>0</v>
      </c>
      <c r="S26" s="4">
        <f>IF(Vulnerabilidad!AV26="x",1,0)</f>
        <v>0</v>
      </c>
      <c r="T26" s="4">
        <f>IF('Falta de Capacidad'!E26="x",1,0)</f>
        <v>0</v>
      </c>
      <c r="U26" s="4">
        <f>IF('Falta de Capacidad'!H26="x",1,0)</f>
        <v>0</v>
      </c>
      <c r="V26" s="4">
        <f>IF('Falta de Capacidad'!J26="x",1,0)</f>
        <v>0</v>
      </c>
      <c r="W26" s="4">
        <f>IF('Falta de Capacidad'!O26="x",1,0)</f>
        <v>0</v>
      </c>
      <c r="X26" s="4">
        <f>IF('Falta de Capacidad'!T26="x",1,0)</f>
        <v>0</v>
      </c>
      <c r="Y26" s="4">
        <f>IF('Falta de Capacidad'!AB26="x",1,0)</f>
        <v>0</v>
      </c>
      <c r="Z26" s="4">
        <f>IF('Falta de Capacidad'!AL26="x",1,0)</f>
        <v>0</v>
      </c>
      <c r="AA26" s="4">
        <f>IF('Falta de Capacidad'!AU26="x",1,0)</f>
        <v>0</v>
      </c>
      <c r="AB26" s="193">
        <f t="shared" si="2"/>
        <v>0</v>
      </c>
      <c r="AC26" s="194">
        <f t="shared" si="3"/>
        <v>0</v>
      </c>
      <c r="AD26" s="4">
        <f t="shared" si="0"/>
        <v>0</v>
      </c>
      <c r="AE26" s="4">
        <f t="shared" si="1"/>
        <v>0</v>
      </c>
      <c r="AF26" s="4">
        <f t="shared" si="4"/>
        <v>0</v>
      </c>
    </row>
    <row r="27" spans="1:32" x14ac:dyDescent="0.25">
      <c r="A27" s="3" t="str">
        <f>VLOOKUP(C27,Regiones!B$3:H$35,7,FALSE)</f>
        <v>South America</v>
      </c>
      <c r="B27" s="99" t="s">
        <v>14</v>
      </c>
      <c r="C27" s="86" t="s">
        <v>13</v>
      </c>
      <c r="D27" s="4">
        <f>IF('Peligros y exposición'!AX27="x",1,0)</f>
        <v>0</v>
      </c>
      <c r="E27" s="4">
        <f>IF('Peligros y exposición'!AZ27="x",1,0)</f>
        <v>0</v>
      </c>
      <c r="F27" s="4">
        <f>IF('Peligros y exposición'!BA27="x",1,0)</f>
        <v>0</v>
      </c>
      <c r="G27" s="4">
        <f>IF('Peligros y exposición'!BG27="x",1,0)</f>
        <v>0</v>
      </c>
      <c r="H27" s="4">
        <f>IF('Peligros y exposición'!BO27="x",1,0)</f>
        <v>0</v>
      </c>
      <c r="I27" s="4">
        <f>IF('Peligros y exposición'!BR27="x",1,0)</f>
        <v>0</v>
      </c>
      <c r="J27" s="4">
        <f>IF('Peligros y exposición'!BV27="x",1,0)</f>
        <v>0</v>
      </c>
      <c r="K27" s="4">
        <f>IF(Vulnerabilidad!H27="x",1,0)</f>
        <v>0</v>
      </c>
      <c r="L27" s="4">
        <f>IF(Vulnerabilidad!L27="x",1,0)</f>
        <v>0</v>
      </c>
      <c r="M27" s="4">
        <f>IF(Vulnerabilidad!P27="x",1,0)</f>
        <v>0</v>
      </c>
      <c r="N27" s="4">
        <f>IF(Vulnerabilidad!V27="x",1,0)</f>
        <v>0</v>
      </c>
      <c r="O27" s="4">
        <f>IF(Vulnerabilidad!Z27="x",1,0)</f>
        <v>0</v>
      </c>
      <c r="P27" s="4">
        <f>IF(Vulnerabilidad!AH27="x",1,0)</f>
        <v>0</v>
      </c>
      <c r="Q27" s="4">
        <f>IF(Vulnerabilidad!AK27="x",1,0)</f>
        <v>0</v>
      </c>
      <c r="R27" s="4">
        <f>IF(Vulnerabilidad!AP27="x",1,0)</f>
        <v>0</v>
      </c>
      <c r="S27" s="4">
        <f>IF(Vulnerabilidad!AV27="x",1,0)</f>
        <v>0</v>
      </c>
      <c r="T27" s="4">
        <f>IF('Falta de Capacidad'!E27="x",1,0)</f>
        <v>0</v>
      </c>
      <c r="U27" s="4">
        <f>IF('Falta de Capacidad'!H27="x",1,0)</f>
        <v>0</v>
      </c>
      <c r="V27" s="4">
        <f>IF('Falta de Capacidad'!J27="x",1,0)</f>
        <v>0</v>
      </c>
      <c r="W27" s="4">
        <f>IF('Falta de Capacidad'!O27="x",1,0)</f>
        <v>0</v>
      </c>
      <c r="X27" s="4">
        <f>IF('Falta de Capacidad'!T27="x",1,0)</f>
        <v>0</v>
      </c>
      <c r="Y27" s="4">
        <f>IF('Falta de Capacidad'!AB27="x",1,0)</f>
        <v>0</v>
      </c>
      <c r="Z27" s="4">
        <f>IF('Falta de Capacidad'!AL27="x",1,0)</f>
        <v>0</v>
      </c>
      <c r="AA27" s="4">
        <f>IF('Falta de Capacidad'!AU27="x",1,0)</f>
        <v>0</v>
      </c>
      <c r="AB27" s="193">
        <f t="shared" si="2"/>
        <v>0</v>
      </c>
      <c r="AC27" s="194">
        <f t="shared" si="3"/>
        <v>0</v>
      </c>
      <c r="AD27" s="4">
        <f t="shared" si="0"/>
        <v>0</v>
      </c>
      <c r="AE27" s="4">
        <f t="shared" si="1"/>
        <v>0</v>
      </c>
      <c r="AF27" s="4">
        <f t="shared" si="4"/>
        <v>0</v>
      </c>
    </row>
    <row r="28" spans="1:32" x14ac:dyDescent="0.25">
      <c r="A28" s="3" t="str">
        <f>VLOOKUP(C28,Regiones!B$3:H$35,7,FALSE)</f>
        <v>South America</v>
      </c>
      <c r="B28" s="99" t="s">
        <v>16</v>
      </c>
      <c r="C28" s="86" t="s">
        <v>15</v>
      </c>
      <c r="D28" s="4">
        <f>IF('Peligros y exposición'!AX28="x",1,0)</f>
        <v>0</v>
      </c>
      <c r="E28" s="4">
        <f>IF('Peligros y exposición'!AZ28="x",1,0)</f>
        <v>0</v>
      </c>
      <c r="F28" s="4">
        <f>IF('Peligros y exposición'!BA28="x",1,0)</f>
        <v>0</v>
      </c>
      <c r="G28" s="4">
        <f>IF('Peligros y exposición'!BG28="x",1,0)</f>
        <v>0</v>
      </c>
      <c r="H28" s="4">
        <f>IF('Peligros y exposición'!BO28="x",1,0)</f>
        <v>0</v>
      </c>
      <c r="I28" s="4">
        <f>IF('Peligros y exposición'!BR28="x",1,0)</f>
        <v>0</v>
      </c>
      <c r="J28" s="4">
        <f>IF('Peligros y exposición'!BV28="x",1,0)</f>
        <v>0</v>
      </c>
      <c r="K28" s="4">
        <f>IF(Vulnerabilidad!H28="x",1,0)</f>
        <v>0</v>
      </c>
      <c r="L28" s="4">
        <f>IF(Vulnerabilidad!L28="x",1,0)</f>
        <v>0</v>
      </c>
      <c r="M28" s="4">
        <f>IF(Vulnerabilidad!P28="x",1,0)</f>
        <v>0</v>
      </c>
      <c r="N28" s="4">
        <f>IF(Vulnerabilidad!V28="x",1,0)</f>
        <v>0</v>
      </c>
      <c r="O28" s="4">
        <f>IF(Vulnerabilidad!Z28="x",1,0)</f>
        <v>0</v>
      </c>
      <c r="P28" s="4">
        <f>IF(Vulnerabilidad!AH28="x",1,0)</f>
        <v>0</v>
      </c>
      <c r="Q28" s="4">
        <f>IF(Vulnerabilidad!AK28="x",1,0)</f>
        <v>0</v>
      </c>
      <c r="R28" s="4">
        <f>IF(Vulnerabilidad!AP28="x",1,0)</f>
        <v>0</v>
      </c>
      <c r="S28" s="4">
        <f>IF(Vulnerabilidad!AV28="x",1,0)</f>
        <v>0</v>
      </c>
      <c r="T28" s="4">
        <f>IF('Falta de Capacidad'!E28="x",1,0)</f>
        <v>0</v>
      </c>
      <c r="U28" s="4">
        <f>IF('Falta de Capacidad'!H28="x",1,0)</f>
        <v>0</v>
      </c>
      <c r="V28" s="4">
        <f>IF('Falta de Capacidad'!J28="x",1,0)</f>
        <v>0</v>
      </c>
      <c r="W28" s="4">
        <f>IF('Falta de Capacidad'!O28="x",1,0)</f>
        <v>0</v>
      </c>
      <c r="X28" s="4">
        <f>IF('Falta de Capacidad'!T28="x",1,0)</f>
        <v>0</v>
      </c>
      <c r="Y28" s="4">
        <f>IF('Falta de Capacidad'!AB28="x",1,0)</f>
        <v>0</v>
      </c>
      <c r="Z28" s="4">
        <f>IF('Falta de Capacidad'!AL28="x",1,0)</f>
        <v>0</v>
      </c>
      <c r="AA28" s="4">
        <f>IF('Falta de Capacidad'!AU28="x",1,0)</f>
        <v>0</v>
      </c>
      <c r="AB28" s="193">
        <f t="shared" si="2"/>
        <v>0</v>
      </c>
      <c r="AC28" s="194">
        <f t="shared" si="3"/>
        <v>0</v>
      </c>
      <c r="AD28" s="4">
        <f t="shared" si="0"/>
        <v>0</v>
      </c>
      <c r="AE28" s="4">
        <f t="shared" si="1"/>
        <v>0</v>
      </c>
      <c r="AF28" s="4">
        <f t="shared" si="4"/>
        <v>0</v>
      </c>
    </row>
    <row r="29" spans="1:32" x14ac:dyDescent="0.25">
      <c r="A29" s="3" t="str">
        <f>VLOOKUP(C29,Regiones!B$3:H$35,7,FALSE)</f>
        <v>South America</v>
      </c>
      <c r="B29" s="99" t="s">
        <v>26</v>
      </c>
      <c r="C29" s="86" t="s">
        <v>25</v>
      </c>
      <c r="D29" s="4">
        <f>IF('Peligros y exposición'!AX29="x",1,0)</f>
        <v>0</v>
      </c>
      <c r="E29" s="4">
        <f>IF('Peligros y exposición'!AZ29="x",1,0)</f>
        <v>0</v>
      </c>
      <c r="F29" s="4">
        <f>IF('Peligros y exposición'!BA29="x",1,0)</f>
        <v>0</v>
      </c>
      <c r="G29" s="4">
        <f>IF('Peligros y exposición'!BG29="x",1,0)</f>
        <v>0</v>
      </c>
      <c r="H29" s="4">
        <f>IF('Peligros y exposición'!BO29="x",1,0)</f>
        <v>0</v>
      </c>
      <c r="I29" s="4">
        <f>IF('Peligros y exposición'!BR29="x",1,0)</f>
        <v>0</v>
      </c>
      <c r="J29" s="4">
        <f>IF('Peligros y exposición'!BV29="x",1,0)</f>
        <v>0</v>
      </c>
      <c r="K29" s="4">
        <f>IF(Vulnerabilidad!H29="x",1,0)</f>
        <v>0</v>
      </c>
      <c r="L29" s="4">
        <f>IF(Vulnerabilidad!L29="x",1,0)</f>
        <v>0</v>
      </c>
      <c r="M29" s="4">
        <f>IF(Vulnerabilidad!P29="x",1,0)</f>
        <v>0</v>
      </c>
      <c r="N29" s="4">
        <f>IF(Vulnerabilidad!V29="x",1,0)</f>
        <v>0</v>
      </c>
      <c r="O29" s="4">
        <f>IF(Vulnerabilidad!Z29="x",1,0)</f>
        <v>0</v>
      </c>
      <c r="P29" s="4">
        <f>IF(Vulnerabilidad!AH29="x",1,0)</f>
        <v>0</v>
      </c>
      <c r="Q29" s="4">
        <f>IF(Vulnerabilidad!AK29="x",1,0)</f>
        <v>0</v>
      </c>
      <c r="R29" s="4">
        <f>IF(Vulnerabilidad!AP29="x",1,0)</f>
        <v>0</v>
      </c>
      <c r="S29" s="4">
        <f>IF(Vulnerabilidad!AV29="x",1,0)</f>
        <v>0</v>
      </c>
      <c r="T29" s="4">
        <f>IF('Falta de Capacidad'!E29="x",1,0)</f>
        <v>0</v>
      </c>
      <c r="U29" s="4">
        <f>IF('Falta de Capacidad'!H29="x",1,0)</f>
        <v>0</v>
      </c>
      <c r="V29" s="4">
        <f>IF('Falta de Capacidad'!J29="x",1,0)</f>
        <v>0</v>
      </c>
      <c r="W29" s="4">
        <f>IF('Falta de Capacidad'!O29="x",1,0)</f>
        <v>0</v>
      </c>
      <c r="X29" s="4">
        <f>IF('Falta de Capacidad'!T29="x",1,0)</f>
        <v>0</v>
      </c>
      <c r="Y29" s="4">
        <f>IF('Falta de Capacidad'!AB29="x",1,0)</f>
        <v>0</v>
      </c>
      <c r="Z29" s="4">
        <f>IF('Falta de Capacidad'!AL29="x",1,0)</f>
        <v>0</v>
      </c>
      <c r="AA29" s="4">
        <f>IF('Falta de Capacidad'!AU29="x",1,0)</f>
        <v>0</v>
      </c>
      <c r="AB29" s="193">
        <f t="shared" si="2"/>
        <v>0</v>
      </c>
      <c r="AC29" s="194">
        <f t="shared" si="3"/>
        <v>0</v>
      </c>
      <c r="AD29" s="4">
        <f t="shared" si="0"/>
        <v>0</v>
      </c>
      <c r="AE29" s="4">
        <f t="shared" si="1"/>
        <v>0</v>
      </c>
      <c r="AF29" s="4">
        <f t="shared" si="4"/>
        <v>0</v>
      </c>
    </row>
    <row r="30" spans="1:32" x14ac:dyDescent="0.25">
      <c r="A30" s="3" t="str">
        <f>VLOOKUP(C30,Regiones!B$3:H$35,7,FALSE)</f>
        <v>South America</v>
      </c>
      <c r="B30" s="99" t="s">
        <v>34</v>
      </c>
      <c r="C30" s="86" t="s">
        <v>33</v>
      </c>
      <c r="D30" s="4">
        <f>IF('Peligros y exposición'!AX30="x",1,0)</f>
        <v>0</v>
      </c>
      <c r="E30" s="4">
        <f>IF('Peligros y exposición'!AZ30="x",1,0)</f>
        <v>0</v>
      </c>
      <c r="F30" s="4">
        <f>IF('Peligros y exposición'!BA30="x",1,0)</f>
        <v>0</v>
      </c>
      <c r="G30" s="4">
        <f>IF('Peligros y exposición'!BG30="x",1,0)</f>
        <v>0</v>
      </c>
      <c r="H30" s="4">
        <f>IF('Peligros y exposición'!BO30="x",1,0)</f>
        <v>0</v>
      </c>
      <c r="I30" s="4">
        <f>IF('Peligros y exposición'!BR30="x",1,0)</f>
        <v>0</v>
      </c>
      <c r="J30" s="4">
        <f>IF('Peligros y exposición'!BV30="x",1,0)</f>
        <v>0</v>
      </c>
      <c r="K30" s="4">
        <f>IF(Vulnerabilidad!H30="x",1,0)</f>
        <v>0</v>
      </c>
      <c r="L30" s="4">
        <f>IF(Vulnerabilidad!L30="x",1,0)</f>
        <v>0</v>
      </c>
      <c r="M30" s="4">
        <f>IF(Vulnerabilidad!P30="x",1,0)</f>
        <v>0</v>
      </c>
      <c r="N30" s="4">
        <f>IF(Vulnerabilidad!V30="x",1,0)</f>
        <v>0</v>
      </c>
      <c r="O30" s="4">
        <f>IF(Vulnerabilidad!Z30="x",1,0)</f>
        <v>0</v>
      </c>
      <c r="P30" s="4">
        <f>IF(Vulnerabilidad!AH30="x",1,0)</f>
        <v>0</v>
      </c>
      <c r="Q30" s="4">
        <f>IF(Vulnerabilidad!AK30="x",1,0)</f>
        <v>0</v>
      </c>
      <c r="R30" s="4">
        <f>IF(Vulnerabilidad!AP30="x",1,0)</f>
        <v>0</v>
      </c>
      <c r="S30" s="4">
        <f>IF(Vulnerabilidad!AV30="x",1,0)</f>
        <v>0</v>
      </c>
      <c r="T30" s="4">
        <f>IF('Falta de Capacidad'!E30="x",1,0)</f>
        <v>1</v>
      </c>
      <c r="U30" s="4">
        <f>IF('Falta de Capacidad'!H30="x",1,0)</f>
        <v>0</v>
      </c>
      <c r="V30" s="4">
        <f>IF('Falta de Capacidad'!J30="x",1,0)</f>
        <v>1</v>
      </c>
      <c r="W30" s="4">
        <f>IF('Falta de Capacidad'!O30="x",1,0)</f>
        <v>0</v>
      </c>
      <c r="X30" s="4">
        <f>IF('Falta de Capacidad'!T30="x",1,0)</f>
        <v>0</v>
      </c>
      <c r="Y30" s="4">
        <f>IF('Falta de Capacidad'!AB30="x",1,0)</f>
        <v>0</v>
      </c>
      <c r="Z30" s="4">
        <f>IF('Falta de Capacidad'!AL30="x",1,0)</f>
        <v>0</v>
      </c>
      <c r="AA30" s="4">
        <f>IF('Falta de Capacidad'!AU30="x",1,0)</f>
        <v>0</v>
      </c>
      <c r="AB30" s="193">
        <f t="shared" si="2"/>
        <v>2</v>
      </c>
      <c r="AC30" s="194">
        <f t="shared" si="3"/>
        <v>0.08</v>
      </c>
      <c r="AD30" s="4">
        <f t="shared" si="0"/>
        <v>0</v>
      </c>
      <c r="AE30" s="4">
        <f t="shared" si="1"/>
        <v>0</v>
      </c>
      <c r="AF30" s="4">
        <f t="shared" si="4"/>
        <v>2</v>
      </c>
    </row>
    <row r="31" spans="1:32" x14ac:dyDescent="0.25">
      <c r="A31" s="3" t="str">
        <f>VLOOKUP(C31,Regiones!B$3:H$35,7,FALSE)</f>
        <v>South America</v>
      </c>
      <c r="B31" s="99" t="s">
        <v>48</v>
      </c>
      <c r="C31" s="86" t="s">
        <v>47</v>
      </c>
      <c r="D31" s="4">
        <f>IF('Peligros y exposición'!AX31="x",1,0)</f>
        <v>0</v>
      </c>
      <c r="E31" s="4">
        <f>IF('Peligros y exposición'!AZ31="x",1,0)</f>
        <v>0</v>
      </c>
      <c r="F31" s="4">
        <f>IF('Peligros y exposición'!BA31="x",1,0)</f>
        <v>0</v>
      </c>
      <c r="G31" s="4">
        <f>IF('Peligros y exposición'!BG31="x",1,0)</f>
        <v>0</v>
      </c>
      <c r="H31" s="4">
        <f>IF('Peligros y exposición'!BO31="x",1,0)</f>
        <v>0</v>
      </c>
      <c r="I31" s="4">
        <f>IF('Peligros y exposición'!BR31="x",1,0)</f>
        <v>0</v>
      </c>
      <c r="J31" s="4">
        <f>IF('Peligros y exposición'!BV31="x",1,0)</f>
        <v>0</v>
      </c>
      <c r="K31" s="4">
        <f>IF(Vulnerabilidad!H31="x",1,0)</f>
        <v>0</v>
      </c>
      <c r="L31" s="4">
        <f>IF(Vulnerabilidad!L31="x",1,0)</f>
        <v>0</v>
      </c>
      <c r="M31" s="4">
        <f>IF(Vulnerabilidad!P31="x",1,0)</f>
        <v>0</v>
      </c>
      <c r="N31" s="4">
        <f>IF(Vulnerabilidad!V31="x",1,0)</f>
        <v>0</v>
      </c>
      <c r="O31" s="4">
        <f>IF(Vulnerabilidad!Z31="x",1,0)</f>
        <v>0</v>
      </c>
      <c r="P31" s="4">
        <f>IF(Vulnerabilidad!AH31="x",1,0)</f>
        <v>0</v>
      </c>
      <c r="Q31" s="4">
        <f>IF(Vulnerabilidad!AK31="x",1,0)</f>
        <v>0</v>
      </c>
      <c r="R31" s="4">
        <f>IF(Vulnerabilidad!AP31="x",1,0)</f>
        <v>0</v>
      </c>
      <c r="S31" s="4">
        <f>IF(Vulnerabilidad!AV31="x",1,0)</f>
        <v>0</v>
      </c>
      <c r="T31" s="4">
        <f>IF('Falta de Capacidad'!E31="x",1,0)</f>
        <v>0</v>
      </c>
      <c r="U31" s="4">
        <f>IF('Falta de Capacidad'!H31="x",1,0)</f>
        <v>0</v>
      </c>
      <c r="V31" s="4">
        <f>IF('Falta de Capacidad'!J31="x",1,0)</f>
        <v>0</v>
      </c>
      <c r="W31" s="4">
        <f>IF('Falta de Capacidad'!O31="x",1,0)</f>
        <v>0</v>
      </c>
      <c r="X31" s="4">
        <f>IF('Falta de Capacidad'!T31="x",1,0)</f>
        <v>0</v>
      </c>
      <c r="Y31" s="4">
        <f>IF('Falta de Capacidad'!AB31="x",1,0)</f>
        <v>0</v>
      </c>
      <c r="Z31" s="4">
        <f>IF('Falta de Capacidad'!AL31="x",1,0)</f>
        <v>0</v>
      </c>
      <c r="AA31" s="4">
        <f>IF('Falta de Capacidad'!AU31="x",1,0)</f>
        <v>0</v>
      </c>
      <c r="AB31" s="193">
        <f t="shared" si="2"/>
        <v>0</v>
      </c>
      <c r="AC31" s="194">
        <f t="shared" si="3"/>
        <v>0</v>
      </c>
      <c r="AD31" s="4">
        <f t="shared" si="0"/>
        <v>0</v>
      </c>
      <c r="AE31" s="4">
        <f t="shared" si="1"/>
        <v>0</v>
      </c>
      <c r="AF31" s="4">
        <f t="shared" si="4"/>
        <v>0</v>
      </c>
    </row>
    <row r="32" spans="1:32" x14ac:dyDescent="0.25">
      <c r="A32" s="3" t="str">
        <f>VLOOKUP(C32,Regiones!B$3:H$35,7,FALSE)</f>
        <v>South America</v>
      </c>
      <c r="B32" s="99" t="s">
        <v>50</v>
      </c>
      <c r="C32" s="86" t="s">
        <v>49</v>
      </c>
      <c r="D32" s="4">
        <f>IF('Peligros y exposición'!AX32="x",1,0)</f>
        <v>0</v>
      </c>
      <c r="E32" s="4">
        <f>IF('Peligros y exposición'!AZ32="x",1,0)</f>
        <v>0</v>
      </c>
      <c r="F32" s="4">
        <f>IF('Peligros y exposición'!BA32="x",1,0)</f>
        <v>0</v>
      </c>
      <c r="G32" s="4">
        <f>IF('Peligros y exposición'!BG32="x",1,0)</f>
        <v>0</v>
      </c>
      <c r="H32" s="4">
        <f>IF('Peligros y exposición'!BO32="x",1,0)</f>
        <v>0</v>
      </c>
      <c r="I32" s="4">
        <f>IF('Peligros y exposición'!BR32="x",1,0)</f>
        <v>0</v>
      </c>
      <c r="J32" s="4">
        <f>IF('Peligros y exposición'!BV32="x",1,0)</f>
        <v>0</v>
      </c>
      <c r="K32" s="4">
        <f>IF(Vulnerabilidad!H32="x",1,0)</f>
        <v>0</v>
      </c>
      <c r="L32" s="4">
        <f>IF(Vulnerabilidad!L32="x",1,0)</f>
        <v>0</v>
      </c>
      <c r="M32" s="4">
        <f>IF(Vulnerabilidad!P32="x",1,0)</f>
        <v>0</v>
      </c>
      <c r="N32" s="4">
        <f>IF(Vulnerabilidad!V32="x",1,0)</f>
        <v>0</v>
      </c>
      <c r="O32" s="4">
        <f>IF(Vulnerabilidad!Z32="x",1,0)</f>
        <v>0</v>
      </c>
      <c r="P32" s="4">
        <f>IF(Vulnerabilidad!AH32="x",1,0)</f>
        <v>0</v>
      </c>
      <c r="Q32" s="4">
        <f>IF(Vulnerabilidad!AK32="x",1,0)</f>
        <v>0</v>
      </c>
      <c r="R32" s="4">
        <f>IF(Vulnerabilidad!AP32="x",1,0)</f>
        <v>0</v>
      </c>
      <c r="S32" s="4">
        <f>IF(Vulnerabilidad!AV32="x",1,0)</f>
        <v>0</v>
      </c>
      <c r="T32" s="4">
        <f>IF('Falta de Capacidad'!E32="x",1,0)</f>
        <v>0</v>
      </c>
      <c r="U32" s="4">
        <f>IF('Falta de Capacidad'!H32="x",1,0)</f>
        <v>0</v>
      </c>
      <c r="V32" s="4">
        <f>IF('Falta de Capacidad'!J32="x",1,0)</f>
        <v>0</v>
      </c>
      <c r="W32" s="4">
        <f>IF('Falta de Capacidad'!O32="x",1,0)</f>
        <v>0</v>
      </c>
      <c r="X32" s="4">
        <f>IF('Falta de Capacidad'!T32="x",1,0)</f>
        <v>0</v>
      </c>
      <c r="Y32" s="4">
        <f>IF('Falta de Capacidad'!AB32="x",1,0)</f>
        <v>0</v>
      </c>
      <c r="Z32" s="4">
        <f>IF('Falta de Capacidad'!AL32="x",1,0)</f>
        <v>0</v>
      </c>
      <c r="AA32" s="4">
        <f>IF('Falta de Capacidad'!AU32="x",1,0)</f>
        <v>0</v>
      </c>
      <c r="AB32" s="193">
        <f t="shared" si="2"/>
        <v>0</v>
      </c>
      <c r="AC32" s="194">
        <f t="shared" si="3"/>
        <v>0</v>
      </c>
      <c r="AD32" s="4">
        <f t="shared" si="0"/>
        <v>0</v>
      </c>
      <c r="AE32" s="4">
        <f t="shared" si="1"/>
        <v>0</v>
      </c>
      <c r="AF32" s="4">
        <f t="shared" si="4"/>
        <v>0</v>
      </c>
    </row>
    <row r="33" spans="1:32" x14ac:dyDescent="0.25">
      <c r="A33" s="3" t="str">
        <f>VLOOKUP(C33,Regiones!B$3:H$35,7,FALSE)</f>
        <v>South America</v>
      </c>
      <c r="B33" s="99" t="s">
        <v>58</v>
      </c>
      <c r="C33" s="86" t="s">
        <v>57</v>
      </c>
      <c r="D33" s="4">
        <f>IF('Peligros y exposición'!AX33="x",1,0)</f>
        <v>0</v>
      </c>
      <c r="E33" s="4">
        <f>IF('Peligros y exposición'!AZ33="x",1,0)</f>
        <v>0</v>
      </c>
      <c r="F33" s="4">
        <f>IF('Peligros y exposición'!BA33="x",1,0)</f>
        <v>0</v>
      </c>
      <c r="G33" s="4">
        <f>IF('Peligros y exposición'!BG33="x",1,0)</f>
        <v>0</v>
      </c>
      <c r="H33" s="4">
        <f>IF('Peligros y exposición'!BO33="x",1,0)</f>
        <v>0</v>
      </c>
      <c r="I33" s="4">
        <f>IF('Peligros y exposición'!BR33="x",1,0)</f>
        <v>0</v>
      </c>
      <c r="J33" s="4">
        <f>IF('Peligros y exposición'!BV33="x",1,0)</f>
        <v>0</v>
      </c>
      <c r="K33" s="4">
        <f>IF(Vulnerabilidad!H33="x",1,0)</f>
        <v>0</v>
      </c>
      <c r="L33" s="4">
        <f>IF(Vulnerabilidad!L33="x",1,0)</f>
        <v>0</v>
      </c>
      <c r="M33" s="4">
        <f>IF(Vulnerabilidad!P33="x",1,0)</f>
        <v>0</v>
      </c>
      <c r="N33" s="4">
        <f>IF(Vulnerabilidad!V33="x",1,0)</f>
        <v>0</v>
      </c>
      <c r="O33" s="4">
        <f>IF(Vulnerabilidad!Z33="x",1,0)</f>
        <v>0</v>
      </c>
      <c r="P33" s="4">
        <f>IF(Vulnerabilidad!AH33="x",1,0)</f>
        <v>0</v>
      </c>
      <c r="Q33" s="4">
        <f>IF(Vulnerabilidad!AK33="x",1,0)</f>
        <v>0</v>
      </c>
      <c r="R33" s="4">
        <f>IF(Vulnerabilidad!AP33="x",1,0)</f>
        <v>0</v>
      </c>
      <c r="S33" s="4">
        <f>IF(Vulnerabilidad!AV33="x",1,0)</f>
        <v>0</v>
      </c>
      <c r="T33" s="4">
        <f>IF('Falta de Capacidad'!E33="x",1,0)</f>
        <v>1</v>
      </c>
      <c r="U33" s="4">
        <f>IF('Falta de Capacidad'!H33="x",1,0)</f>
        <v>0</v>
      </c>
      <c r="V33" s="4">
        <f>IF('Falta de Capacidad'!J33="x",1,0)</f>
        <v>1</v>
      </c>
      <c r="W33" s="4">
        <f>IF('Falta de Capacidad'!O33="x",1,0)</f>
        <v>1</v>
      </c>
      <c r="X33" s="4">
        <f>IF('Falta de Capacidad'!T33="x",1,0)</f>
        <v>0</v>
      </c>
      <c r="Y33" s="4">
        <f>IF('Falta de Capacidad'!AB33="x",1,0)</f>
        <v>0</v>
      </c>
      <c r="Z33" s="4">
        <f>IF('Falta de Capacidad'!AL33="x",1,0)</f>
        <v>0</v>
      </c>
      <c r="AA33" s="4">
        <f>IF('Falta de Capacidad'!AU33="x",1,0)</f>
        <v>0</v>
      </c>
      <c r="AB33" s="193">
        <f t="shared" si="2"/>
        <v>3</v>
      </c>
      <c r="AC33" s="194">
        <f t="shared" si="3"/>
        <v>0.12</v>
      </c>
      <c r="AD33" s="4">
        <f t="shared" si="0"/>
        <v>0</v>
      </c>
      <c r="AE33" s="4">
        <f t="shared" si="1"/>
        <v>0</v>
      </c>
      <c r="AF33" s="4">
        <f t="shared" si="4"/>
        <v>3</v>
      </c>
    </row>
    <row r="34" spans="1:32" x14ac:dyDescent="0.25">
      <c r="A34" s="3" t="str">
        <f>VLOOKUP(C34,Regiones!B$3:H$35,7,FALSE)</f>
        <v>South America</v>
      </c>
      <c r="B34" s="99" t="s">
        <v>62</v>
      </c>
      <c r="C34" s="86" t="s">
        <v>61</v>
      </c>
      <c r="D34" s="4">
        <f>IF('Peligros y exposición'!AX34="x",1,0)</f>
        <v>0</v>
      </c>
      <c r="E34" s="4">
        <f>IF('Peligros y exposición'!AZ34="x",1,0)</f>
        <v>0</v>
      </c>
      <c r="F34" s="4">
        <f>IF('Peligros y exposición'!BA34="x",1,0)</f>
        <v>0</v>
      </c>
      <c r="G34" s="4">
        <f>IF('Peligros y exposición'!BG34="x",1,0)</f>
        <v>0</v>
      </c>
      <c r="H34" s="4">
        <f>IF('Peligros y exposición'!BO34="x",1,0)</f>
        <v>0</v>
      </c>
      <c r="I34" s="4">
        <f>IF('Peligros y exposición'!BR34="x",1,0)</f>
        <v>0</v>
      </c>
      <c r="J34" s="4">
        <f>IF('Peligros y exposición'!BV34="x",1,0)</f>
        <v>0</v>
      </c>
      <c r="K34" s="4">
        <f>IF(Vulnerabilidad!H34="x",1,0)</f>
        <v>0</v>
      </c>
      <c r="L34" s="4">
        <f>IF(Vulnerabilidad!L34="x",1,0)</f>
        <v>0</v>
      </c>
      <c r="M34" s="4">
        <f>IF(Vulnerabilidad!P34="x",1,0)</f>
        <v>0</v>
      </c>
      <c r="N34" s="4">
        <f>IF(Vulnerabilidad!V34="x",1,0)</f>
        <v>0</v>
      </c>
      <c r="O34" s="4">
        <f>IF(Vulnerabilidad!Z34="x",1,0)</f>
        <v>0</v>
      </c>
      <c r="P34" s="4">
        <f>IF(Vulnerabilidad!AH34="x",1,0)</f>
        <v>0</v>
      </c>
      <c r="Q34" s="4">
        <f>IF(Vulnerabilidad!AK34="x",1,0)</f>
        <v>0</v>
      </c>
      <c r="R34" s="4">
        <f>IF(Vulnerabilidad!AP34="x",1,0)</f>
        <v>0</v>
      </c>
      <c r="S34" s="4">
        <f>IF(Vulnerabilidad!AV34="x",1,0)</f>
        <v>0</v>
      </c>
      <c r="T34" s="4">
        <f>IF('Falta de Capacidad'!E34="x",1,0)</f>
        <v>0</v>
      </c>
      <c r="U34" s="4">
        <f>IF('Falta de Capacidad'!H34="x",1,0)</f>
        <v>0</v>
      </c>
      <c r="V34" s="4">
        <f>IF('Falta de Capacidad'!J34="x",1,0)</f>
        <v>0</v>
      </c>
      <c r="W34" s="4">
        <f>IF('Falta de Capacidad'!O34="x",1,0)</f>
        <v>0</v>
      </c>
      <c r="X34" s="4">
        <f>IF('Falta de Capacidad'!T34="x",1,0)</f>
        <v>0</v>
      </c>
      <c r="Y34" s="4">
        <f>IF('Falta de Capacidad'!AB34="x",1,0)</f>
        <v>0</v>
      </c>
      <c r="Z34" s="4">
        <f>IF('Falta de Capacidad'!AL34="x",1,0)</f>
        <v>0</v>
      </c>
      <c r="AA34" s="4">
        <f>IF('Falta de Capacidad'!AU34="x",1,0)</f>
        <v>0</v>
      </c>
      <c r="AB34" s="193">
        <f t="shared" si="2"/>
        <v>0</v>
      </c>
      <c r="AC34" s="194">
        <f t="shared" si="3"/>
        <v>0</v>
      </c>
      <c r="AD34" s="4">
        <f t="shared" si="0"/>
        <v>0</v>
      </c>
      <c r="AE34" s="4">
        <f t="shared" si="1"/>
        <v>0</v>
      </c>
      <c r="AF34" s="4">
        <f t="shared" si="4"/>
        <v>0</v>
      </c>
    </row>
    <row r="35" spans="1:32" x14ac:dyDescent="0.25">
      <c r="A35" s="3" t="str">
        <f>VLOOKUP(C35,Regiones!B$3:H$35,7,FALSE)</f>
        <v>South America</v>
      </c>
      <c r="B35" s="99" t="s">
        <v>197</v>
      </c>
      <c r="C35" s="86" t="s">
        <v>63</v>
      </c>
      <c r="D35" s="4">
        <f>IF('Peligros y exposición'!AX35="x",1,0)</f>
        <v>0</v>
      </c>
      <c r="E35" s="4">
        <f>IF('Peligros y exposición'!AZ35="x",1,0)</f>
        <v>0</v>
      </c>
      <c r="F35" s="4">
        <f>IF('Peligros y exposición'!BA35="x",1,0)</f>
        <v>0</v>
      </c>
      <c r="G35" s="4">
        <f>IF('Peligros y exposición'!BG35="x",1,0)</f>
        <v>0</v>
      </c>
      <c r="H35" s="4">
        <f>IF('Peligros y exposición'!BO35="x",1,0)</f>
        <v>0</v>
      </c>
      <c r="I35" s="4">
        <f>IF('Peligros y exposición'!BR35="x",1,0)</f>
        <v>0</v>
      </c>
      <c r="J35" s="4">
        <f>IF('Peligros y exposición'!BV35="x",1,0)</f>
        <v>0</v>
      </c>
      <c r="K35" s="4">
        <f>IF(Vulnerabilidad!H35="x",1,0)</f>
        <v>0</v>
      </c>
      <c r="L35" s="4">
        <f>IF(Vulnerabilidad!L35="x",1,0)</f>
        <v>0</v>
      </c>
      <c r="M35" s="4">
        <f>IF(Vulnerabilidad!P35="x",1,0)</f>
        <v>0</v>
      </c>
      <c r="N35" s="4">
        <f>IF(Vulnerabilidad!V35="x",1,0)</f>
        <v>0</v>
      </c>
      <c r="O35" s="4">
        <f>IF(Vulnerabilidad!Z35="x",1,0)</f>
        <v>0</v>
      </c>
      <c r="P35" s="4">
        <f>IF(Vulnerabilidad!AH35="x",1,0)</f>
        <v>0</v>
      </c>
      <c r="Q35" s="4">
        <f>IF(Vulnerabilidad!AK35="x",1,0)</f>
        <v>0</v>
      </c>
      <c r="R35" s="4">
        <f>IF(Vulnerabilidad!AP35="x",1,0)</f>
        <v>0</v>
      </c>
      <c r="S35" s="4">
        <f>IF(Vulnerabilidad!AV35="x",1,0)</f>
        <v>0</v>
      </c>
      <c r="T35" s="4">
        <f>IF('Falta de Capacidad'!E35="x",1,0)</f>
        <v>0</v>
      </c>
      <c r="U35" s="4">
        <f>IF('Falta de Capacidad'!H35="x",1,0)</f>
        <v>0</v>
      </c>
      <c r="V35" s="4">
        <f>IF('Falta de Capacidad'!J35="x",1,0)</f>
        <v>1</v>
      </c>
      <c r="W35" s="4">
        <f>IF('Falta de Capacidad'!O35="x",1,0)</f>
        <v>0</v>
      </c>
      <c r="X35" s="4">
        <f>IF('Falta de Capacidad'!T35="x",1,0)</f>
        <v>0</v>
      </c>
      <c r="Y35" s="4">
        <f>IF('Falta de Capacidad'!AB35="x",1,0)</f>
        <v>0</v>
      </c>
      <c r="Z35" s="4">
        <f>IF('Falta de Capacidad'!AL35="x",1,0)</f>
        <v>0</v>
      </c>
      <c r="AA35" s="4">
        <f>IF('Falta de Capacidad'!AU35="x",1,0)</f>
        <v>0</v>
      </c>
      <c r="AB35" s="193">
        <f t="shared" si="2"/>
        <v>1</v>
      </c>
      <c r="AC35" s="194">
        <f t="shared" si="3"/>
        <v>0.04</v>
      </c>
      <c r="AD35" s="4">
        <f t="shared" si="0"/>
        <v>0</v>
      </c>
      <c r="AE35" s="4">
        <f t="shared" si="1"/>
        <v>0</v>
      </c>
      <c r="AF35" s="4">
        <f t="shared" si="4"/>
        <v>1</v>
      </c>
    </row>
    <row r="36" spans="1:32" x14ac:dyDescent="0.25">
      <c r="B36" s="195" t="s">
        <v>401</v>
      </c>
      <c r="C36" s="193"/>
      <c r="D36" s="193">
        <f>SUM(D3:D35)</f>
        <v>0</v>
      </c>
      <c r="E36" s="193">
        <f t="shared" ref="E36:AA36" si="5">SUM(E3:E35)</f>
        <v>0</v>
      </c>
      <c r="F36" s="193">
        <f t="shared" si="5"/>
        <v>0</v>
      </c>
      <c r="G36" s="193">
        <f t="shared" si="5"/>
        <v>0</v>
      </c>
      <c r="H36" s="193">
        <f t="shared" si="5"/>
        <v>0</v>
      </c>
      <c r="I36" s="193">
        <f t="shared" si="5"/>
        <v>0</v>
      </c>
      <c r="J36" s="193">
        <f t="shared" si="5"/>
        <v>0</v>
      </c>
      <c r="K36" s="193">
        <f t="shared" si="5"/>
        <v>0</v>
      </c>
      <c r="L36" s="193">
        <f t="shared" si="5"/>
        <v>0</v>
      </c>
      <c r="M36" s="193">
        <f t="shared" si="5"/>
        <v>0</v>
      </c>
      <c r="N36" s="193">
        <f t="shared" si="5"/>
        <v>0</v>
      </c>
      <c r="O36" s="193">
        <f t="shared" si="5"/>
        <v>0</v>
      </c>
      <c r="P36" s="193">
        <f t="shared" si="5"/>
        <v>0</v>
      </c>
      <c r="Q36" s="193">
        <f t="shared" si="5"/>
        <v>1</v>
      </c>
      <c r="R36" s="193">
        <f t="shared" si="5"/>
        <v>0</v>
      </c>
      <c r="S36" s="193">
        <f t="shared" si="5"/>
        <v>0</v>
      </c>
      <c r="T36" s="193">
        <f t="shared" si="5"/>
        <v>4</v>
      </c>
      <c r="U36" s="193">
        <f t="shared" si="5"/>
        <v>0</v>
      </c>
      <c r="V36" s="193">
        <f t="shared" si="5"/>
        <v>14</v>
      </c>
      <c r="W36" s="193">
        <f t="shared" si="5"/>
        <v>3</v>
      </c>
      <c r="X36" s="193">
        <f t="shared" si="5"/>
        <v>0</v>
      </c>
      <c r="Y36" s="193">
        <f t="shared" si="5"/>
        <v>0</v>
      </c>
      <c r="Z36" s="193">
        <f t="shared" si="5"/>
        <v>0</v>
      </c>
      <c r="AA36" s="193">
        <f t="shared" si="5"/>
        <v>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9"/>
  <sheetViews>
    <sheetView zoomScale="86" zoomScaleNormal="86" workbookViewId="0">
      <pane xSplit="1" ySplit="1" topLeftCell="B2" activePane="bottomRight" state="frozen"/>
      <selection activeCell="BE3" sqref="BE3"/>
      <selection pane="topRight" activeCell="BE3" sqref="BE3"/>
      <selection pane="bottomLeft" activeCell="BE3" sqref="BE3"/>
      <selection pane="bottomRight"/>
    </sheetView>
  </sheetViews>
  <sheetFormatPr defaultRowHeight="15" x14ac:dyDescent="0.25"/>
  <cols>
    <col min="1" max="1" width="23.28515625" style="4" bestFit="1" customWidth="1"/>
    <col min="2" max="5" width="6.42578125" style="4" customWidth="1"/>
    <col min="6" max="7" width="7" style="4" customWidth="1"/>
    <col min="8" max="8" width="6.7109375" style="4" customWidth="1"/>
    <col min="9" max="9" width="5" style="4" customWidth="1"/>
    <col min="10" max="10" width="6.140625" style="4" customWidth="1"/>
    <col min="11" max="13" width="7.5703125" style="4" customWidth="1"/>
    <col min="14" max="14" width="8.5703125" style="4" customWidth="1"/>
    <col min="15" max="16384" width="9.140625" style="4"/>
  </cols>
  <sheetData>
    <row r="1" spans="1:14" ht="177.75" customHeight="1" x14ac:dyDescent="0.25">
      <c r="B1" s="174" t="s">
        <v>1119</v>
      </c>
      <c r="C1" s="174" t="s">
        <v>1120</v>
      </c>
      <c r="D1" s="175" t="s">
        <v>1121</v>
      </c>
      <c r="E1" s="174" t="s">
        <v>1122</v>
      </c>
      <c r="F1" s="176" t="s">
        <v>1123</v>
      </c>
      <c r="G1" s="176" t="s">
        <v>1124</v>
      </c>
      <c r="H1" s="179" t="s">
        <v>1125</v>
      </c>
      <c r="I1" s="177"/>
      <c r="J1" s="178" t="s">
        <v>1126</v>
      </c>
      <c r="K1" s="174" t="s">
        <v>1127</v>
      </c>
      <c r="L1" s="174" t="s">
        <v>1128</v>
      </c>
      <c r="M1" s="174" t="s">
        <v>1129</v>
      </c>
      <c r="N1" s="174" t="s">
        <v>1130</v>
      </c>
    </row>
    <row r="2" spans="1:14" x14ac:dyDescent="0.25">
      <c r="A2" s="86" t="s">
        <v>0</v>
      </c>
      <c r="B2" s="4">
        <f>'Imputed and missing data hidden'!CH4</f>
        <v>20</v>
      </c>
      <c r="C2" s="170">
        <f>'Imputed and missing data hidden'!CI4</f>
        <v>0.24390243902439024</v>
      </c>
      <c r="D2" s="4">
        <f>IF(VLOOKUP(A2,'Peligros y exposición'!B$3:BW$35,65,FALSE)&gt;0,1,0)</f>
        <v>0</v>
      </c>
      <c r="E2" s="128">
        <f>'Indicator Date hidden2'!CI4</f>
        <v>0.47560975609756095</v>
      </c>
      <c r="F2" s="171">
        <f t="shared" ref="F2:F34" si="0">IF(B2&gt;B$39,10,10-(B$39-B2)/(B$39-B$38)*10)</f>
        <v>10</v>
      </c>
      <c r="G2" s="171">
        <f t="shared" ref="G2:G34" si="1">IF(E2&gt;E$39,10,10-(E$39-E2)/(E$39-E$38)*10)</f>
        <v>6.3414634146341458</v>
      </c>
      <c r="H2" s="172">
        <f t="shared" ref="H2:H34" si="2">AVERAGE(F2,G2)</f>
        <v>8.1707317073170724</v>
      </c>
      <c r="J2" s="173">
        <f>'Missing component hidden'!AB3</f>
        <v>1</v>
      </c>
      <c r="K2" s="170">
        <f>'Missing component hidden'!AC3</f>
        <v>0.04</v>
      </c>
      <c r="L2" s="180">
        <f>'Missing component hidden'!AD3</f>
        <v>0</v>
      </c>
      <c r="M2" s="180">
        <f>'Missing component hidden'!AE3</f>
        <v>0</v>
      </c>
      <c r="N2" s="180">
        <f>'Missing component hidden'!AF3</f>
        <v>1</v>
      </c>
    </row>
    <row r="3" spans="1:14" x14ac:dyDescent="0.25">
      <c r="A3" s="86" t="s">
        <v>4</v>
      </c>
      <c r="B3" s="4">
        <f>'Imputed and missing data hidden'!CH5</f>
        <v>20</v>
      </c>
      <c r="C3" s="170">
        <f>'Imputed and missing data hidden'!CI5</f>
        <v>0.24390243902439024</v>
      </c>
      <c r="D3" s="4">
        <f>IF(VLOOKUP(A3,'Peligros y exposición'!B$3:BW$35,65,FALSE)&gt;0,1,0)</f>
        <v>0</v>
      </c>
      <c r="E3" s="128">
        <f>'Indicator Date hidden2'!CI5</f>
        <v>0.3902439024390244</v>
      </c>
      <c r="F3" s="171">
        <f t="shared" si="0"/>
        <v>10</v>
      </c>
      <c r="G3" s="171">
        <f t="shared" si="1"/>
        <v>5.2032520325203251</v>
      </c>
      <c r="H3" s="172">
        <f t="shared" si="2"/>
        <v>7.6016260162601625</v>
      </c>
      <c r="J3" s="173">
        <f>'Missing component hidden'!AB4</f>
        <v>2</v>
      </c>
      <c r="K3" s="170">
        <f>'Missing component hidden'!AC4</f>
        <v>0.08</v>
      </c>
      <c r="L3" s="180">
        <f>'Missing component hidden'!AD4</f>
        <v>0</v>
      </c>
      <c r="M3" s="180">
        <f>'Missing component hidden'!AE4</f>
        <v>0</v>
      </c>
      <c r="N3" s="180">
        <f>'Missing component hidden'!AF4</f>
        <v>2</v>
      </c>
    </row>
    <row r="4" spans="1:14" x14ac:dyDescent="0.25">
      <c r="A4" s="86" t="s">
        <v>6</v>
      </c>
      <c r="B4" s="4">
        <f>'Imputed and missing data hidden'!CH6</f>
        <v>11</v>
      </c>
      <c r="C4" s="170">
        <f>'Imputed and missing data hidden'!CI6</f>
        <v>0.13414634146341464</v>
      </c>
      <c r="D4" s="4">
        <f>IF(VLOOKUP(A4,'Peligros y exposición'!B$3:BW$35,65,FALSE)&gt;0,1,0)</f>
        <v>0</v>
      </c>
      <c r="E4" s="128">
        <f>'Indicator Date hidden2'!CI6</f>
        <v>0.54878048780487809</v>
      </c>
      <c r="F4" s="171">
        <f t="shared" si="0"/>
        <v>7.3333333333333339</v>
      </c>
      <c r="G4" s="171">
        <f t="shared" si="1"/>
        <v>7.3170731707317076</v>
      </c>
      <c r="H4" s="172">
        <f t="shared" si="2"/>
        <v>7.3252032520325212</v>
      </c>
      <c r="J4" s="173">
        <f>'Missing component hidden'!AB5</f>
        <v>2</v>
      </c>
      <c r="K4" s="170">
        <f>'Missing component hidden'!AC5</f>
        <v>0.08</v>
      </c>
      <c r="L4" s="180">
        <f>'Missing component hidden'!AD5</f>
        <v>0</v>
      </c>
      <c r="M4" s="180">
        <f>'Missing component hidden'!AE5</f>
        <v>0</v>
      </c>
      <c r="N4" s="180">
        <f>'Missing component hidden'!AF5</f>
        <v>2</v>
      </c>
    </row>
    <row r="5" spans="1:14" x14ac:dyDescent="0.25">
      <c r="A5" s="86" t="s">
        <v>19</v>
      </c>
      <c r="B5" s="4">
        <f>'Imputed and missing data hidden'!CH7</f>
        <v>14</v>
      </c>
      <c r="C5" s="170">
        <f>'Imputed and missing data hidden'!CI7</f>
        <v>0.17073170731707318</v>
      </c>
      <c r="D5" s="4">
        <f>IF(VLOOKUP(A5,'Peligros y exposición'!B$3:BW$35,65,FALSE)&gt;0,1,0)</f>
        <v>0</v>
      </c>
      <c r="E5" s="128">
        <f>'Indicator Date hidden2'!CI7</f>
        <v>0.35365853658536583</v>
      </c>
      <c r="F5" s="171">
        <f t="shared" si="0"/>
        <v>9.3333333333333339</v>
      </c>
      <c r="G5" s="171">
        <f t="shared" si="1"/>
        <v>4.7154471544715451</v>
      </c>
      <c r="H5" s="172">
        <f t="shared" si="2"/>
        <v>7.0243902439024399</v>
      </c>
      <c r="J5" s="173">
        <f>'Missing component hidden'!AB6</f>
        <v>1</v>
      </c>
      <c r="K5" s="170">
        <f>'Missing component hidden'!AC6</f>
        <v>0.04</v>
      </c>
      <c r="L5" s="180">
        <f>'Missing component hidden'!AD6</f>
        <v>0</v>
      </c>
      <c r="M5" s="180">
        <f>'Missing component hidden'!AE6</f>
        <v>0</v>
      </c>
      <c r="N5" s="180">
        <f>'Missing component hidden'!AF6</f>
        <v>1</v>
      </c>
    </row>
    <row r="6" spans="1:14" x14ac:dyDescent="0.25">
      <c r="A6" s="86" t="s">
        <v>21</v>
      </c>
      <c r="B6" s="4">
        <f>'Imputed and missing data hidden'!CH8</f>
        <v>21</v>
      </c>
      <c r="C6" s="170">
        <f>'Imputed and missing data hidden'!CI8</f>
        <v>0.25609756097560976</v>
      </c>
      <c r="D6" s="4">
        <f>IF(VLOOKUP(A6,'Peligros y exposición'!B$3:BW$35,65,FALSE)&gt;0,1,0)</f>
        <v>0</v>
      </c>
      <c r="E6" s="128">
        <f>'Indicator Date hidden2'!CI8</f>
        <v>0.59756097560975607</v>
      </c>
      <c r="F6" s="171">
        <f t="shared" si="0"/>
        <v>10</v>
      </c>
      <c r="G6" s="171">
        <f t="shared" si="1"/>
        <v>7.9674796747967473</v>
      </c>
      <c r="H6" s="172">
        <f t="shared" si="2"/>
        <v>8.9837398373983746</v>
      </c>
      <c r="J6" s="173">
        <f>'Missing component hidden'!AB7</f>
        <v>2</v>
      </c>
      <c r="K6" s="170">
        <f>'Missing component hidden'!AC7</f>
        <v>0.08</v>
      </c>
      <c r="L6" s="180">
        <f>'Missing component hidden'!AD7</f>
        <v>0</v>
      </c>
      <c r="M6" s="180">
        <f>'Missing component hidden'!AE7</f>
        <v>0</v>
      </c>
      <c r="N6" s="180">
        <f>'Missing component hidden'!AF7</f>
        <v>2</v>
      </c>
    </row>
    <row r="7" spans="1:14" x14ac:dyDescent="0.25">
      <c r="A7" s="86" t="s">
        <v>23</v>
      </c>
      <c r="B7" s="4">
        <f>'Imputed and missing data hidden'!CH9</f>
        <v>0</v>
      </c>
      <c r="C7" s="170">
        <f>'Imputed and missing data hidden'!CI9</f>
        <v>0</v>
      </c>
      <c r="D7" s="4">
        <f>IF(VLOOKUP(A7,'Peligros y exposición'!B$3:BW$35,65,FALSE)&gt;0,1,0)</f>
        <v>0</v>
      </c>
      <c r="E7" s="128">
        <f>'Indicator Date hidden2'!CI9</f>
        <v>0.36585365853658536</v>
      </c>
      <c r="F7" s="171">
        <f t="shared" si="0"/>
        <v>0</v>
      </c>
      <c r="G7" s="171">
        <f t="shared" si="1"/>
        <v>4.8780487804878048</v>
      </c>
      <c r="H7" s="172">
        <f t="shared" si="2"/>
        <v>2.4390243902439024</v>
      </c>
      <c r="J7" s="173">
        <f>'Missing component hidden'!AB8</f>
        <v>0</v>
      </c>
      <c r="K7" s="170">
        <f>'Missing component hidden'!AC8</f>
        <v>0</v>
      </c>
      <c r="L7" s="180">
        <f>'Missing component hidden'!AD8</f>
        <v>0</v>
      </c>
      <c r="M7" s="180">
        <f>'Missing component hidden'!AE8</f>
        <v>0</v>
      </c>
      <c r="N7" s="180">
        <f>'Missing component hidden'!AF8</f>
        <v>0</v>
      </c>
    </row>
    <row r="8" spans="1:14" x14ac:dyDescent="0.25">
      <c r="A8" s="86" t="s">
        <v>29</v>
      </c>
      <c r="B8" s="4">
        <f>'Imputed and missing data hidden'!CH10</f>
        <v>20</v>
      </c>
      <c r="C8" s="170">
        <f>'Imputed and missing data hidden'!CI10</f>
        <v>0.24390243902439024</v>
      </c>
      <c r="D8" s="4">
        <f>IF(VLOOKUP(A8,'Peligros y exposición'!B$3:BW$35,65,FALSE)&gt;0,1,0)</f>
        <v>0</v>
      </c>
      <c r="E8" s="128">
        <f>'Indicator Date hidden2'!CI10</f>
        <v>0.29268292682926828</v>
      </c>
      <c r="F8" s="171">
        <f t="shared" si="0"/>
        <v>10</v>
      </c>
      <c r="G8" s="171">
        <f t="shared" si="1"/>
        <v>3.9024390243902438</v>
      </c>
      <c r="H8" s="172">
        <f t="shared" si="2"/>
        <v>6.9512195121951219</v>
      </c>
      <c r="J8" s="173">
        <f>'Missing component hidden'!AB9</f>
        <v>1</v>
      </c>
      <c r="K8" s="170">
        <f>'Missing component hidden'!AC9</f>
        <v>0.04</v>
      </c>
      <c r="L8" s="180">
        <f>'Missing component hidden'!AD9</f>
        <v>0</v>
      </c>
      <c r="M8" s="180">
        <f>'Missing component hidden'!AE9</f>
        <v>0</v>
      </c>
      <c r="N8" s="180">
        <f>'Missing component hidden'!AF9</f>
        <v>1</v>
      </c>
    </row>
    <row r="9" spans="1:14" x14ac:dyDescent="0.25">
      <c r="A9" s="86" t="s">
        <v>35</v>
      </c>
      <c r="B9" s="4">
        <f>'Imputed and missing data hidden'!CH11</f>
        <v>6</v>
      </c>
      <c r="C9" s="170">
        <f>'Imputed and missing data hidden'!CI11</f>
        <v>7.3170731707317069E-2</v>
      </c>
      <c r="D9" s="4">
        <f>IF(VLOOKUP(A9,'Peligros y exposición'!B$3:BW$35,65,FALSE)&gt;0,1,0)</f>
        <v>0</v>
      </c>
      <c r="E9" s="128">
        <f>'Indicator Date hidden2'!CI11</f>
        <v>0.52439024390243905</v>
      </c>
      <c r="F9" s="171">
        <f t="shared" si="0"/>
        <v>4</v>
      </c>
      <c r="G9" s="171">
        <f t="shared" si="1"/>
        <v>6.9918699186991873</v>
      </c>
      <c r="H9" s="172">
        <f t="shared" si="2"/>
        <v>5.4959349593495936</v>
      </c>
      <c r="J9" s="173">
        <f>'Missing component hidden'!AB10</f>
        <v>1</v>
      </c>
      <c r="K9" s="170">
        <f>'Missing component hidden'!AC10</f>
        <v>0.04</v>
      </c>
      <c r="L9" s="180">
        <f>'Missing component hidden'!AD10</f>
        <v>0</v>
      </c>
      <c r="M9" s="180">
        <f>'Missing component hidden'!AE10</f>
        <v>0</v>
      </c>
      <c r="N9" s="180">
        <f>'Missing component hidden'!AF10</f>
        <v>1</v>
      </c>
    </row>
    <row r="10" spans="1:14" x14ac:dyDescent="0.25">
      <c r="A10" s="86" t="s">
        <v>39</v>
      </c>
      <c r="B10" s="4">
        <f>'Imputed and missing data hidden'!CH12</f>
        <v>4</v>
      </c>
      <c r="C10" s="170">
        <f>'Imputed and missing data hidden'!CI12</f>
        <v>4.878048780487805E-2</v>
      </c>
      <c r="D10" s="4">
        <f>IF(VLOOKUP(A10,'Peligros y exposición'!B$3:BW$35,65,FALSE)&gt;0,1,0)</f>
        <v>0</v>
      </c>
      <c r="E10" s="128">
        <f>'Indicator Date hidden2'!CI12</f>
        <v>0.65853658536585369</v>
      </c>
      <c r="F10" s="171">
        <f t="shared" si="0"/>
        <v>2.666666666666667</v>
      </c>
      <c r="G10" s="171">
        <f t="shared" si="1"/>
        <v>8.7804878048780495</v>
      </c>
      <c r="H10" s="172">
        <f t="shared" si="2"/>
        <v>5.7235772357723587</v>
      </c>
      <c r="J10" s="173">
        <f>'Missing component hidden'!AB11</f>
        <v>0</v>
      </c>
      <c r="K10" s="170">
        <f>'Missing component hidden'!AC11</f>
        <v>0</v>
      </c>
      <c r="L10" s="180">
        <f>'Missing component hidden'!AD11</f>
        <v>0</v>
      </c>
      <c r="M10" s="180">
        <f>'Missing component hidden'!AE11</f>
        <v>0</v>
      </c>
      <c r="N10" s="180">
        <f>'Missing component hidden'!AF11</f>
        <v>0</v>
      </c>
    </row>
    <row r="11" spans="1:14" x14ac:dyDescent="0.25">
      <c r="A11" s="86" t="s">
        <v>51</v>
      </c>
      <c r="B11" s="4">
        <f>'Imputed and missing data hidden'!CH13</f>
        <v>26</v>
      </c>
      <c r="C11" s="170">
        <f>'Imputed and missing data hidden'!CI13</f>
        <v>0.31707317073170732</v>
      </c>
      <c r="D11" s="4">
        <f>IF(VLOOKUP(A11,'Peligros y exposición'!B$3:BW$35,65,FALSE)&gt;0,1,0)</f>
        <v>0</v>
      </c>
      <c r="E11" s="128">
        <f>'Indicator Date hidden2'!CI13</f>
        <v>0.41463414634146339</v>
      </c>
      <c r="F11" s="171">
        <f t="shared" si="0"/>
        <v>10</v>
      </c>
      <c r="G11" s="171">
        <f t="shared" si="1"/>
        <v>5.5284552845528454</v>
      </c>
      <c r="H11" s="172">
        <f t="shared" si="2"/>
        <v>7.7642276422764223</v>
      </c>
      <c r="J11" s="173">
        <f>'Missing component hidden'!AB12</f>
        <v>2</v>
      </c>
      <c r="K11" s="170">
        <f>'Missing component hidden'!AC12</f>
        <v>0.08</v>
      </c>
      <c r="L11" s="180">
        <f>'Missing component hidden'!AD12</f>
        <v>0</v>
      </c>
      <c r="M11" s="180">
        <f>'Missing component hidden'!AE12</f>
        <v>1</v>
      </c>
      <c r="N11" s="180">
        <f>'Missing component hidden'!AF12</f>
        <v>1</v>
      </c>
    </row>
    <row r="12" spans="1:14" x14ac:dyDescent="0.25">
      <c r="A12" s="86" t="s">
        <v>53</v>
      </c>
      <c r="B12" s="4">
        <f>'Imputed and missing data hidden'!CH14</f>
        <v>11</v>
      </c>
      <c r="C12" s="170">
        <f>'Imputed and missing data hidden'!CI14</f>
        <v>0.13414634146341464</v>
      </c>
      <c r="D12" s="4">
        <f>IF(VLOOKUP(A12,'Peligros y exposición'!B$3:BW$35,65,FALSE)&gt;0,1,0)</f>
        <v>0</v>
      </c>
      <c r="E12" s="128">
        <f>'Indicator Date hidden2'!CI14</f>
        <v>0.64634146341463417</v>
      </c>
      <c r="F12" s="171">
        <f t="shared" si="0"/>
        <v>7.3333333333333339</v>
      </c>
      <c r="G12" s="171">
        <f t="shared" si="1"/>
        <v>8.617886178861788</v>
      </c>
      <c r="H12" s="172">
        <f t="shared" si="2"/>
        <v>7.975609756097561</v>
      </c>
      <c r="J12" s="173">
        <f>'Missing component hidden'!AB13</f>
        <v>1</v>
      </c>
      <c r="K12" s="170">
        <f>'Missing component hidden'!AC13</f>
        <v>0.04</v>
      </c>
      <c r="L12" s="180">
        <f>'Missing component hidden'!AD13</f>
        <v>0</v>
      </c>
      <c r="M12" s="180">
        <f>'Missing component hidden'!AE13</f>
        <v>0</v>
      </c>
      <c r="N12" s="180">
        <f>'Missing component hidden'!AF13</f>
        <v>1</v>
      </c>
    </row>
    <row r="13" spans="1:14" x14ac:dyDescent="0.25">
      <c r="A13" s="86" t="s">
        <v>55</v>
      </c>
      <c r="B13" s="4">
        <f>'Imputed and missing data hidden'!CH15</f>
        <v>16</v>
      </c>
      <c r="C13" s="170">
        <f>'Imputed and missing data hidden'!CI15</f>
        <v>0.1951219512195122</v>
      </c>
      <c r="D13" s="4">
        <f>IF(VLOOKUP(A13,'Peligros y exposición'!B$3:BW$35,65,FALSE)&gt;0,1,0)</f>
        <v>0</v>
      </c>
      <c r="E13" s="128">
        <f>'Indicator Date hidden2'!CI15</f>
        <v>0.46341463414634149</v>
      </c>
      <c r="F13" s="171">
        <f t="shared" si="0"/>
        <v>10</v>
      </c>
      <c r="G13" s="171">
        <f t="shared" si="1"/>
        <v>6.1788617886178869</v>
      </c>
      <c r="H13" s="172">
        <f t="shared" si="2"/>
        <v>8.0894308943089435</v>
      </c>
      <c r="J13" s="173">
        <f>'Missing component hidden'!AB14</f>
        <v>2</v>
      </c>
      <c r="K13" s="170">
        <f>'Missing component hidden'!AC14</f>
        <v>0.08</v>
      </c>
      <c r="L13" s="180">
        <f>'Missing component hidden'!AD14</f>
        <v>0</v>
      </c>
      <c r="M13" s="180">
        <f>'Missing component hidden'!AE14</f>
        <v>0</v>
      </c>
      <c r="N13" s="180">
        <f>'Missing component hidden'!AF14</f>
        <v>2</v>
      </c>
    </row>
    <row r="14" spans="1:14" x14ac:dyDescent="0.25">
      <c r="A14" s="86" t="s">
        <v>59</v>
      </c>
      <c r="B14" s="4">
        <f>'Imputed and missing data hidden'!CH16</f>
        <v>7</v>
      </c>
      <c r="C14" s="170">
        <f>'Imputed and missing data hidden'!CI16</f>
        <v>8.5365853658536592E-2</v>
      </c>
      <c r="D14" s="4">
        <f>IF(VLOOKUP(A14,'Peligros y exposición'!B$3:BW$35,65,FALSE)&gt;0,1,0)</f>
        <v>0</v>
      </c>
      <c r="E14" s="128">
        <f>'Indicator Date hidden2'!CI16</f>
        <v>0.82926829268292679</v>
      </c>
      <c r="F14" s="171">
        <f t="shared" si="0"/>
        <v>4.666666666666667</v>
      </c>
      <c r="G14" s="171">
        <f t="shared" si="1"/>
        <v>10</v>
      </c>
      <c r="H14" s="172">
        <f t="shared" si="2"/>
        <v>7.3333333333333339</v>
      </c>
      <c r="J14" s="173">
        <f>'Missing component hidden'!AB15</f>
        <v>1</v>
      </c>
      <c r="K14" s="170">
        <f>'Missing component hidden'!AC15</f>
        <v>0.04</v>
      </c>
      <c r="L14" s="180">
        <f>'Missing component hidden'!AD15</f>
        <v>0</v>
      </c>
      <c r="M14" s="180">
        <f>'Missing component hidden'!AE15</f>
        <v>0</v>
      </c>
      <c r="N14" s="180">
        <f>'Missing component hidden'!AF15</f>
        <v>1</v>
      </c>
    </row>
    <row r="15" spans="1:14" x14ac:dyDescent="0.25">
      <c r="A15" s="86" t="s">
        <v>8</v>
      </c>
      <c r="B15" s="4">
        <f>'Imputed and missing data hidden'!CH17</f>
        <v>6</v>
      </c>
      <c r="C15" s="170">
        <f>'Imputed and missing data hidden'!CI17</f>
        <v>7.3170731707317069E-2</v>
      </c>
      <c r="D15" s="4">
        <f>IF(VLOOKUP(A15,'Peligros y exposición'!B$3:BW$35,65,FALSE)&gt;0,1,0)</f>
        <v>0</v>
      </c>
      <c r="E15" s="128">
        <f>'Indicator Date hidden2'!CI17</f>
        <v>0.63414634146341464</v>
      </c>
      <c r="F15" s="171">
        <f t="shared" si="0"/>
        <v>4</v>
      </c>
      <c r="G15" s="171">
        <f t="shared" si="1"/>
        <v>8.4552845528455283</v>
      </c>
      <c r="H15" s="172">
        <f t="shared" si="2"/>
        <v>6.2276422764227641</v>
      </c>
      <c r="J15" s="173">
        <f>'Missing component hidden'!AB16</f>
        <v>0</v>
      </c>
      <c r="K15" s="170">
        <f>'Missing component hidden'!AC16</f>
        <v>0</v>
      </c>
      <c r="L15" s="180">
        <f>'Missing component hidden'!AD16</f>
        <v>0</v>
      </c>
      <c r="M15" s="180">
        <f>'Missing component hidden'!AE16</f>
        <v>0</v>
      </c>
      <c r="N15" s="180">
        <f>'Missing component hidden'!AF16</f>
        <v>0</v>
      </c>
    </row>
    <row r="16" spans="1:14" x14ac:dyDescent="0.25">
      <c r="A16" s="86" t="s">
        <v>17</v>
      </c>
      <c r="B16" s="4">
        <f>'Imputed and missing data hidden'!CH18</f>
        <v>2</v>
      </c>
      <c r="C16" s="170">
        <f>'Imputed and missing data hidden'!CI18</f>
        <v>2.4390243902439025E-2</v>
      </c>
      <c r="D16" s="4">
        <f>IF(VLOOKUP(A16,'Peligros y exposición'!B$3:BW$35,65,FALSE)&gt;0,1,0)</f>
        <v>0</v>
      </c>
      <c r="E16" s="128">
        <f>'Indicator Date hidden2'!CI18</f>
        <v>0.26829268292682928</v>
      </c>
      <c r="F16" s="171">
        <f t="shared" si="0"/>
        <v>1.3333333333333321</v>
      </c>
      <c r="G16" s="171">
        <f t="shared" si="1"/>
        <v>3.5772357723577244</v>
      </c>
      <c r="H16" s="172">
        <f t="shared" si="2"/>
        <v>2.4552845528455283</v>
      </c>
      <c r="J16" s="173">
        <f>'Missing component hidden'!AB17</f>
        <v>0</v>
      </c>
      <c r="K16" s="170">
        <f>'Missing component hidden'!AC17</f>
        <v>0</v>
      </c>
      <c r="L16" s="180">
        <f>'Missing component hidden'!AD17</f>
        <v>0</v>
      </c>
      <c r="M16" s="180">
        <f>'Missing component hidden'!AE17</f>
        <v>0</v>
      </c>
      <c r="N16" s="180">
        <f>'Missing component hidden'!AF17</f>
        <v>0</v>
      </c>
    </row>
    <row r="17" spans="1:14" x14ac:dyDescent="0.25">
      <c r="A17" s="86" t="s">
        <v>27</v>
      </c>
      <c r="B17" s="4">
        <f>'Imputed and missing data hidden'!CH19</f>
        <v>4</v>
      </c>
      <c r="C17" s="170">
        <f>'Imputed and missing data hidden'!CI19</f>
        <v>4.878048780487805E-2</v>
      </c>
      <c r="D17" s="4">
        <f>IF(VLOOKUP(A17,'Peligros y exposición'!B$3:BW$35,65,FALSE)&gt;0,1,0)</f>
        <v>1</v>
      </c>
      <c r="E17" s="128">
        <f>'Indicator Date hidden2'!CI19</f>
        <v>0.40243902439024393</v>
      </c>
      <c r="F17" s="171">
        <f t="shared" si="0"/>
        <v>2.666666666666667</v>
      </c>
      <c r="G17" s="171">
        <f t="shared" si="1"/>
        <v>5.3658536585365857</v>
      </c>
      <c r="H17" s="172">
        <f t="shared" si="2"/>
        <v>4.0162601626016263</v>
      </c>
      <c r="J17" s="173">
        <f>'Missing component hidden'!AB18</f>
        <v>0</v>
      </c>
      <c r="K17" s="170">
        <f>'Missing component hidden'!AC18</f>
        <v>0</v>
      </c>
      <c r="L17" s="180">
        <f>'Missing component hidden'!AD18</f>
        <v>0</v>
      </c>
      <c r="M17" s="180">
        <f>'Missing component hidden'!AE18</f>
        <v>0</v>
      </c>
      <c r="N17" s="180">
        <f>'Missing component hidden'!AF18</f>
        <v>0</v>
      </c>
    </row>
    <row r="18" spans="1:14" x14ac:dyDescent="0.25">
      <c r="A18" s="86" t="s">
        <v>31</v>
      </c>
      <c r="B18" s="4">
        <f>'Imputed and missing data hidden'!CH20</f>
        <v>3</v>
      </c>
      <c r="C18" s="170">
        <f>'Imputed and missing data hidden'!CI20</f>
        <v>3.6585365853658534E-2</v>
      </c>
      <c r="D18" s="4">
        <f>IF(VLOOKUP(A18,'Peligros y exposición'!B$3:BW$35,65,FALSE)&gt;0,1,0)</f>
        <v>0</v>
      </c>
      <c r="E18" s="128">
        <f>'Indicator Date hidden2'!CI20</f>
        <v>0.34146341463414637</v>
      </c>
      <c r="F18" s="171">
        <f t="shared" si="0"/>
        <v>2</v>
      </c>
      <c r="G18" s="171">
        <f t="shared" si="1"/>
        <v>4.5528455284552845</v>
      </c>
      <c r="H18" s="172">
        <f t="shared" si="2"/>
        <v>3.2764227642276422</v>
      </c>
      <c r="J18" s="173">
        <f>'Missing component hidden'!AB19</f>
        <v>0</v>
      </c>
      <c r="K18" s="170">
        <f>'Missing component hidden'!AC19</f>
        <v>0</v>
      </c>
      <c r="L18" s="180">
        <f>'Missing component hidden'!AD19</f>
        <v>0</v>
      </c>
      <c r="M18" s="180">
        <f>'Missing component hidden'!AE19</f>
        <v>0</v>
      </c>
      <c r="N18" s="180">
        <f>'Missing component hidden'!AF19</f>
        <v>0</v>
      </c>
    </row>
    <row r="19" spans="1:14" x14ac:dyDescent="0.25">
      <c r="A19" s="86" t="s">
        <v>37</v>
      </c>
      <c r="B19" s="4">
        <f>'Imputed and missing data hidden'!CH21</f>
        <v>3</v>
      </c>
      <c r="C19" s="170">
        <f>'Imputed and missing data hidden'!CI21</f>
        <v>3.6585365853658534E-2</v>
      </c>
      <c r="D19" s="4">
        <f>IF(VLOOKUP(A19,'Peligros y exposición'!B$3:BW$35,65,FALSE)&gt;0,1,0)</f>
        <v>0</v>
      </c>
      <c r="E19" s="128">
        <f>'Indicator Date hidden2'!CI21</f>
        <v>0.32926829268292684</v>
      </c>
      <c r="F19" s="171">
        <f t="shared" si="0"/>
        <v>2</v>
      </c>
      <c r="G19" s="171">
        <f t="shared" si="1"/>
        <v>4.3902439024390247</v>
      </c>
      <c r="H19" s="172">
        <f t="shared" si="2"/>
        <v>3.1951219512195124</v>
      </c>
      <c r="J19" s="173">
        <f>'Missing component hidden'!AB20</f>
        <v>0</v>
      </c>
      <c r="K19" s="170">
        <f>'Missing component hidden'!AC20</f>
        <v>0</v>
      </c>
      <c r="L19" s="180">
        <f>'Missing component hidden'!AD20</f>
        <v>0</v>
      </c>
      <c r="M19" s="180">
        <f>'Missing component hidden'!AE20</f>
        <v>0</v>
      </c>
      <c r="N19" s="180">
        <f>'Missing component hidden'!AF20</f>
        <v>0</v>
      </c>
    </row>
    <row r="20" spans="1:14" x14ac:dyDescent="0.25">
      <c r="A20" s="86" t="s">
        <v>41</v>
      </c>
      <c r="B20" s="4">
        <f>'Imputed and missing data hidden'!CH22</f>
        <v>0</v>
      </c>
      <c r="C20" s="170">
        <f>'Imputed and missing data hidden'!CI22</f>
        <v>0</v>
      </c>
      <c r="D20" s="4">
        <f>IF(VLOOKUP(A20,'Peligros y exposición'!B$3:BW$35,65,FALSE)&gt;0,1,0)</f>
        <v>1</v>
      </c>
      <c r="E20" s="128">
        <f>'Indicator Date hidden2'!CI22</f>
        <v>0.31707317073170732</v>
      </c>
      <c r="F20" s="171">
        <f t="shared" si="0"/>
        <v>0</v>
      </c>
      <c r="G20" s="171">
        <f t="shared" si="1"/>
        <v>4.2276422764227641</v>
      </c>
      <c r="H20" s="172">
        <f t="shared" si="2"/>
        <v>2.1138211382113821</v>
      </c>
      <c r="J20" s="173">
        <f>'Missing component hidden'!AB21</f>
        <v>0</v>
      </c>
      <c r="K20" s="170">
        <f>'Missing component hidden'!AC21</f>
        <v>0</v>
      </c>
      <c r="L20" s="180">
        <f>'Missing component hidden'!AD21</f>
        <v>0</v>
      </c>
      <c r="M20" s="180">
        <f>'Missing component hidden'!AE21</f>
        <v>0</v>
      </c>
      <c r="N20" s="180">
        <f>'Missing component hidden'!AF21</f>
        <v>0</v>
      </c>
    </row>
    <row r="21" spans="1:14" x14ac:dyDescent="0.25">
      <c r="A21" s="86" t="s">
        <v>43</v>
      </c>
      <c r="B21" s="4">
        <f>'Imputed and missing data hidden'!CH23</f>
        <v>5</v>
      </c>
      <c r="C21" s="170">
        <f>'Imputed and missing data hidden'!CI23</f>
        <v>6.097560975609756E-2</v>
      </c>
      <c r="D21" s="4">
        <f>IF(VLOOKUP(A21,'Peligros y exposición'!B$3:BW$35,65,FALSE)&gt;0,1,0)</f>
        <v>0</v>
      </c>
      <c r="E21" s="128">
        <f>'Indicator Date hidden2'!CI23</f>
        <v>0.62195121951219512</v>
      </c>
      <c r="F21" s="171">
        <f t="shared" si="0"/>
        <v>3.3333333333333339</v>
      </c>
      <c r="G21" s="171">
        <f t="shared" si="1"/>
        <v>8.2926829268292686</v>
      </c>
      <c r="H21" s="172">
        <f t="shared" si="2"/>
        <v>5.8130081300813012</v>
      </c>
      <c r="J21" s="173">
        <f>'Missing component hidden'!AB22</f>
        <v>0</v>
      </c>
      <c r="K21" s="170">
        <f>'Missing component hidden'!AC22</f>
        <v>0</v>
      </c>
      <c r="L21" s="180">
        <f>'Missing component hidden'!AD22</f>
        <v>0</v>
      </c>
      <c r="M21" s="180">
        <f>'Missing component hidden'!AE22</f>
        <v>0</v>
      </c>
      <c r="N21" s="180">
        <f>'Missing component hidden'!AF22</f>
        <v>0</v>
      </c>
    </row>
    <row r="22" spans="1:14" x14ac:dyDescent="0.25">
      <c r="A22" s="86" t="s">
        <v>45</v>
      </c>
      <c r="B22" s="4">
        <f>'Imputed and missing data hidden'!CH24</f>
        <v>2</v>
      </c>
      <c r="C22" s="170">
        <f>'Imputed and missing data hidden'!CI24</f>
        <v>2.4390243902439025E-2</v>
      </c>
      <c r="D22" s="4">
        <f>IF(VLOOKUP(A22,'Peligros y exposición'!B$3:BW$35,65,FALSE)&gt;0,1,0)</f>
        <v>0</v>
      </c>
      <c r="E22" s="128">
        <f>'Indicator Date hidden2'!CI24</f>
        <v>0.53658536585365857</v>
      </c>
      <c r="F22" s="171">
        <f t="shared" si="0"/>
        <v>1.3333333333333321</v>
      </c>
      <c r="G22" s="171">
        <f t="shared" si="1"/>
        <v>7.1544715447154479</v>
      </c>
      <c r="H22" s="172">
        <f t="shared" si="2"/>
        <v>4.2439024390243905</v>
      </c>
      <c r="J22" s="173">
        <f>'Missing component hidden'!AB23</f>
        <v>0</v>
      </c>
      <c r="K22" s="170">
        <f>'Missing component hidden'!AC23</f>
        <v>0</v>
      </c>
      <c r="L22" s="180">
        <f>'Missing component hidden'!AD23</f>
        <v>0</v>
      </c>
      <c r="M22" s="180">
        <f>'Missing component hidden'!AE23</f>
        <v>0</v>
      </c>
      <c r="N22" s="180">
        <f>'Missing component hidden'!AF23</f>
        <v>0</v>
      </c>
    </row>
    <row r="23" spans="1:14" x14ac:dyDescent="0.25">
      <c r="A23" s="86" t="s">
        <v>2</v>
      </c>
      <c r="B23" s="4">
        <f>'Imputed and missing data hidden'!CH25</f>
        <v>4</v>
      </c>
      <c r="C23" s="170">
        <f>'Imputed and missing data hidden'!CI25</f>
        <v>4.878048780487805E-2</v>
      </c>
      <c r="D23" s="4">
        <f>IF(VLOOKUP(A23,'Peligros y exposición'!B$3:BW$35,65,FALSE)&gt;0,1,0)</f>
        <v>0</v>
      </c>
      <c r="E23" s="128">
        <f>'Indicator Date hidden2'!CI25</f>
        <v>0.6097560975609756</v>
      </c>
      <c r="F23" s="171">
        <f t="shared" si="0"/>
        <v>2.666666666666667</v>
      </c>
      <c r="G23" s="171">
        <f t="shared" si="1"/>
        <v>8.1300813008130071</v>
      </c>
      <c r="H23" s="172">
        <f t="shared" si="2"/>
        <v>5.3983739837398375</v>
      </c>
      <c r="J23" s="173">
        <f>'Missing component hidden'!AB24</f>
        <v>0</v>
      </c>
      <c r="K23" s="170">
        <f>'Missing component hidden'!AC24</f>
        <v>0</v>
      </c>
      <c r="L23" s="180">
        <f>'Missing component hidden'!AD24</f>
        <v>0</v>
      </c>
      <c r="M23" s="180">
        <f>'Missing component hidden'!AE24</f>
        <v>0</v>
      </c>
      <c r="N23" s="180">
        <f>'Missing component hidden'!AF24</f>
        <v>0</v>
      </c>
    </row>
    <row r="24" spans="1:14" x14ac:dyDescent="0.25">
      <c r="A24" s="86" t="s">
        <v>10</v>
      </c>
      <c r="B24" s="4">
        <f>'Imputed and missing data hidden'!CH26</f>
        <v>0</v>
      </c>
      <c r="C24" s="170">
        <f>'Imputed and missing data hidden'!CI26</f>
        <v>0</v>
      </c>
      <c r="D24" s="4">
        <f>IF(VLOOKUP(A24,'Peligros y exposición'!B$3:BW$35,65,FALSE)&gt;0,1,0)</f>
        <v>0</v>
      </c>
      <c r="E24" s="128">
        <f>'Indicator Date hidden2'!CI26</f>
        <v>0.64634146341463417</v>
      </c>
      <c r="F24" s="171">
        <f t="shared" si="0"/>
        <v>0</v>
      </c>
      <c r="G24" s="171">
        <f t="shared" si="1"/>
        <v>8.617886178861788</v>
      </c>
      <c r="H24" s="172">
        <f t="shared" si="2"/>
        <v>4.308943089430894</v>
      </c>
      <c r="J24" s="173">
        <f>'Missing component hidden'!AB25</f>
        <v>0</v>
      </c>
      <c r="K24" s="170">
        <f>'Missing component hidden'!AC25</f>
        <v>0</v>
      </c>
      <c r="L24" s="180">
        <f>'Missing component hidden'!AD25</f>
        <v>0</v>
      </c>
      <c r="M24" s="180">
        <f>'Missing component hidden'!AE25</f>
        <v>0</v>
      </c>
      <c r="N24" s="180">
        <f>'Missing component hidden'!AF25</f>
        <v>0</v>
      </c>
    </row>
    <row r="25" spans="1:14" x14ac:dyDescent="0.25">
      <c r="A25" s="86" t="s">
        <v>11</v>
      </c>
      <c r="B25" s="4">
        <f>'Imputed and missing data hidden'!CH27</f>
        <v>3</v>
      </c>
      <c r="C25" s="170">
        <f>'Imputed and missing data hidden'!CI27</f>
        <v>3.6585365853658534E-2</v>
      </c>
      <c r="D25" s="4">
        <f>IF(VLOOKUP(A25,'Peligros y exposición'!B$3:BW$35,65,FALSE)&gt;0,1,0)</f>
        <v>1</v>
      </c>
      <c r="E25" s="128">
        <f>'Indicator Date hidden2'!CI27</f>
        <v>0.3902439024390244</v>
      </c>
      <c r="F25" s="171">
        <f t="shared" si="0"/>
        <v>2</v>
      </c>
      <c r="G25" s="171">
        <f t="shared" si="1"/>
        <v>5.2032520325203251</v>
      </c>
      <c r="H25" s="172">
        <f t="shared" si="2"/>
        <v>3.6016260162601625</v>
      </c>
      <c r="J25" s="173">
        <f>'Missing component hidden'!AB26</f>
        <v>0</v>
      </c>
      <c r="K25" s="170">
        <f>'Missing component hidden'!AC26</f>
        <v>0</v>
      </c>
      <c r="L25" s="180">
        <f>'Missing component hidden'!AD26</f>
        <v>0</v>
      </c>
      <c r="M25" s="180">
        <f>'Missing component hidden'!AE26</f>
        <v>0</v>
      </c>
      <c r="N25" s="180">
        <f>'Missing component hidden'!AF26</f>
        <v>0</v>
      </c>
    </row>
    <row r="26" spans="1:14" x14ac:dyDescent="0.25">
      <c r="A26" s="86" t="s">
        <v>13</v>
      </c>
      <c r="B26" s="4">
        <f>'Imputed and missing data hidden'!CH28</f>
        <v>4</v>
      </c>
      <c r="C26" s="170">
        <f>'Imputed and missing data hidden'!CI28</f>
        <v>4.878048780487805E-2</v>
      </c>
      <c r="D26" s="4">
        <f>IF(VLOOKUP(A26,'Peligros y exposición'!B$3:BW$35,65,FALSE)&gt;0,1,0)</f>
        <v>0</v>
      </c>
      <c r="E26" s="128">
        <f>'Indicator Date hidden2'!CI28</f>
        <v>0.34146341463414637</v>
      </c>
      <c r="F26" s="171">
        <f t="shared" si="0"/>
        <v>2.666666666666667</v>
      </c>
      <c r="G26" s="171">
        <f t="shared" si="1"/>
        <v>4.5528455284552845</v>
      </c>
      <c r="H26" s="172">
        <f t="shared" si="2"/>
        <v>3.6097560975609757</v>
      </c>
      <c r="J26" s="173">
        <f>'Missing component hidden'!AB27</f>
        <v>0</v>
      </c>
      <c r="K26" s="170">
        <f>'Missing component hidden'!AC27</f>
        <v>0</v>
      </c>
      <c r="L26" s="180">
        <f>'Missing component hidden'!AD27</f>
        <v>0</v>
      </c>
      <c r="M26" s="180">
        <f>'Missing component hidden'!AE27</f>
        <v>0</v>
      </c>
      <c r="N26" s="180">
        <f>'Missing component hidden'!AF27</f>
        <v>0</v>
      </c>
    </row>
    <row r="27" spans="1:14" x14ac:dyDescent="0.25">
      <c r="A27" s="86" t="s">
        <v>15</v>
      </c>
      <c r="B27" s="4">
        <f>'Imputed and missing data hidden'!CH29</f>
        <v>0</v>
      </c>
      <c r="C27" s="170">
        <f>'Imputed and missing data hidden'!CI29</f>
        <v>0</v>
      </c>
      <c r="D27" s="4">
        <f>IF(VLOOKUP(A27,'Peligros y exposición'!B$3:BW$35,65,FALSE)&gt;0,1,0)</f>
        <v>1</v>
      </c>
      <c r="E27" s="128">
        <f>'Indicator Date hidden2'!CI29</f>
        <v>0.43902439024390244</v>
      </c>
      <c r="F27" s="171">
        <f t="shared" si="0"/>
        <v>0</v>
      </c>
      <c r="G27" s="171">
        <f t="shared" si="1"/>
        <v>5.8536585365853657</v>
      </c>
      <c r="H27" s="172">
        <f t="shared" si="2"/>
        <v>2.9268292682926829</v>
      </c>
      <c r="J27" s="173">
        <f>'Missing component hidden'!AB28</f>
        <v>0</v>
      </c>
      <c r="K27" s="170">
        <f>'Missing component hidden'!AC28</f>
        <v>0</v>
      </c>
      <c r="L27" s="180">
        <f>'Missing component hidden'!AD28</f>
        <v>0</v>
      </c>
      <c r="M27" s="180">
        <f>'Missing component hidden'!AE28</f>
        <v>0</v>
      </c>
      <c r="N27" s="180">
        <f>'Missing component hidden'!AF28</f>
        <v>0</v>
      </c>
    </row>
    <row r="28" spans="1:14" x14ac:dyDescent="0.25">
      <c r="A28" s="86" t="s">
        <v>25</v>
      </c>
      <c r="B28" s="4">
        <f>'Imputed and missing data hidden'!CH30</f>
        <v>1</v>
      </c>
      <c r="C28" s="170">
        <f>'Imputed and missing data hidden'!CI30</f>
        <v>1.2195121951219513E-2</v>
      </c>
      <c r="D28" s="4">
        <f>IF(VLOOKUP(A28,'Peligros y exposición'!B$3:BW$35,65,FALSE)&gt;0,1,0)</f>
        <v>0</v>
      </c>
      <c r="E28" s="128">
        <f>'Indicator Date hidden2'!CI30</f>
        <v>0.26829268292682928</v>
      </c>
      <c r="F28" s="171">
        <f t="shared" si="0"/>
        <v>0.66666666666666607</v>
      </c>
      <c r="G28" s="171">
        <f t="shared" si="1"/>
        <v>3.5772357723577244</v>
      </c>
      <c r="H28" s="172">
        <f t="shared" si="2"/>
        <v>2.1219512195121952</v>
      </c>
      <c r="J28" s="173">
        <f>'Missing component hidden'!AB29</f>
        <v>0</v>
      </c>
      <c r="K28" s="170">
        <f>'Missing component hidden'!AC29</f>
        <v>0</v>
      </c>
      <c r="L28" s="180">
        <f>'Missing component hidden'!AD29</f>
        <v>0</v>
      </c>
      <c r="M28" s="180">
        <f>'Missing component hidden'!AE29</f>
        <v>0</v>
      </c>
      <c r="N28" s="180">
        <f>'Missing component hidden'!AF29</f>
        <v>0</v>
      </c>
    </row>
    <row r="29" spans="1:14" x14ac:dyDescent="0.25">
      <c r="A29" s="86" t="s">
        <v>33</v>
      </c>
      <c r="B29" s="4">
        <f>'Imputed and missing data hidden'!CH31</f>
        <v>8</v>
      </c>
      <c r="C29" s="170">
        <f>'Imputed and missing data hidden'!CI31</f>
        <v>9.7560975609756101E-2</v>
      </c>
      <c r="D29" s="4">
        <f>IF(VLOOKUP(A29,'Peligros y exposición'!B$3:BW$35,65,FALSE)&gt;0,1,0)</f>
        <v>0</v>
      </c>
      <c r="E29" s="128">
        <f>'Indicator Date hidden2'!CI31</f>
        <v>0.69512195121951215</v>
      </c>
      <c r="F29" s="171">
        <f t="shared" si="0"/>
        <v>5.333333333333333</v>
      </c>
      <c r="G29" s="171">
        <f t="shared" si="1"/>
        <v>9.2682926829268286</v>
      </c>
      <c r="H29" s="172">
        <f t="shared" si="2"/>
        <v>7.3008130081300813</v>
      </c>
      <c r="J29" s="173">
        <f>'Missing component hidden'!AB30</f>
        <v>2</v>
      </c>
      <c r="K29" s="170">
        <f>'Missing component hidden'!AC30</f>
        <v>0.08</v>
      </c>
      <c r="L29" s="180">
        <f>'Missing component hidden'!AD30</f>
        <v>0</v>
      </c>
      <c r="M29" s="180">
        <f>'Missing component hidden'!AE30</f>
        <v>0</v>
      </c>
      <c r="N29" s="180">
        <f>'Missing component hidden'!AF30</f>
        <v>2</v>
      </c>
    </row>
    <row r="30" spans="1:14" x14ac:dyDescent="0.25">
      <c r="A30" s="86" t="s">
        <v>47</v>
      </c>
      <c r="B30" s="4">
        <f>'Imputed and missing data hidden'!CH32</f>
        <v>3</v>
      </c>
      <c r="C30" s="170">
        <f>'Imputed and missing data hidden'!CI32</f>
        <v>3.6585365853658534E-2</v>
      </c>
      <c r="D30" s="4">
        <f>IF(VLOOKUP(A30,'Peligros y exposición'!B$3:BW$35,65,FALSE)&gt;0,1,0)</f>
        <v>0</v>
      </c>
      <c r="E30" s="128">
        <f>'Indicator Date hidden2'!CI32</f>
        <v>0.5</v>
      </c>
      <c r="F30" s="171">
        <f t="shared" si="0"/>
        <v>2</v>
      </c>
      <c r="G30" s="171">
        <f t="shared" si="1"/>
        <v>6.666666666666667</v>
      </c>
      <c r="H30" s="172">
        <f t="shared" si="2"/>
        <v>4.3333333333333339</v>
      </c>
      <c r="J30" s="173">
        <f>'Missing component hidden'!AB31</f>
        <v>0</v>
      </c>
      <c r="K30" s="170">
        <f>'Missing component hidden'!AC31</f>
        <v>0</v>
      </c>
      <c r="L30" s="180">
        <f>'Missing component hidden'!AD31</f>
        <v>0</v>
      </c>
      <c r="M30" s="180">
        <f>'Missing component hidden'!AE31</f>
        <v>0</v>
      </c>
      <c r="N30" s="180">
        <f>'Missing component hidden'!AF31</f>
        <v>0</v>
      </c>
    </row>
    <row r="31" spans="1:14" x14ac:dyDescent="0.25">
      <c r="A31" s="86" t="s">
        <v>49</v>
      </c>
      <c r="B31" s="4">
        <f>'Imputed and missing data hidden'!CH33</f>
        <v>0</v>
      </c>
      <c r="C31" s="170">
        <f>'Imputed and missing data hidden'!CI33</f>
        <v>0</v>
      </c>
      <c r="D31" s="4">
        <f>IF(VLOOKUP(A31,'Peligros y exposición'!B$3:BW$35,65,FALSE)&gt;0,1,0)</f>
        <v>0</v>
      </c>
      <c r="E31" s="128">
        <f>'Indicator Date hidden2'!CI33</f>
        <v>0.35365853658536583</v>
      </c>
      <c r="F31" s="171">
        <f t="shared" si="0"/>
        <v>0</v>
      </c>
      <c r="G31" s="171">
        <f t="shared" si="1"/>
        <v>4.7154471544715451</v>
      </c>
      <c r="H31" s="172">
        <f t="shared" si="2"/>
        <v>2.3577235772357725</v>
      </c>
      <c r="J31" s="173">
        <f>'Missing component hidden'!AB32</f>
        <v>0</v>
      </c>
      <c r="K31" s="170">
        <f>'Missing component hidden'!AC32</f>
        <v>0</v>
      </c>
      <c r="L31" s="180">
        <f>'Missing component hidden'!AD32</f>
        <v>0</v>
      </c>
      <c r="M31" s="180">
        <f>'Missing component hidden'!AE32</f>
        <v>0</v>
      </c>
      <c r="N31" s="180">
        <f>'Missing component hidden'!AF32</f>
        <v>0</v>
      </c>
    </row>
    <row r="32" spans="1:14" x14ac:dyDescent="0.25">
      <c r="A32" s="86" t="s">
        <v>57</v>
      </c>
      <c r="B32" s="4">
        <f>'Imputed and missing data hidden'!CH34</f>
        <v>8</v>
      </c>
      <c r="C32" s="170">
        <f>'Imputed and missing data hidden'!CI34</f>
        <v>9.7560975609756101E-2</v>
      </c>
      <c r="D32" s="4">
        <f>IF(VLOOKUP(A32,'Peligros y exposición'!B$3:BW$35,65,FALSE)&gt;0,1,0)</f>
        <v>0</v>
      </c>
      <c r="E32" s="128">
        <f>'Indicator Date hidden2'!CI34</f>
        <v>0.45121951219512196</v>
      </c>
      <c r="F32" s="171">
        <f t="shared" si="0"/>
        <v>5.333333333333333</v>
      </c>
      <c r="G32" s="171">
        <f t="shared" si="1"/>
        <v>6.0162601626016254</v>
      </c>
      <c r="H32" s="172">
        <f t="shared" si="2"/>
        <v>5.6747967479674788</v>
      </c>
      <c r="J32" s="173">
        <f>'Missing component hidden'!AB33</f>
        <v>3</v>
      </c>
      <c r="K32" s="170">
        <f>'Missing component hidden'!AC33</f>
        <v>0.12</v>
      </c>
      <c r="L32" s="180">
        <f>'Missing component hidden'!AD33</f>
        <v>0</v>
      </c>
      <c r="M32" s="180">
        <f>'Missing component hidden'!AE33</f>
        <v>0</v>
      </c>
      <c r="N32" s="180">
        <f>'Missing component hidden'!AF33</f>
        <v>3</v>
      </c>
    </row>
    <row r="33" spans="1:14" x14ac:dyDescent="0.25">
      <c r="A33" s="86" t="s">
        <v>61</v>
      </c>
      <c r="B33" s="4">
        <f>'Imputed and missing data hidden'!CH35</f>
        <v>5</v>
      </c>
      <c r="C33" s="170">
        <f>'Imputed and missing data hidden'!CI35</f>
        <v>6.097560975609756E-2</v>
      </c>
      <c r="D33" s="4">
        <f>IF(VLOOKUP(A33,'Peligros y exposición'!B$3:BW$35,65,FALSE)&gt;0,1,0)</f>
        <v>0</v>
      </c>
      <c r="E33" s="128">
        <f>'Indicator Date hidden2'!CI35</f>
        <v>0.32926829268292684</v>
      </c>
      <c r="F33" s="171">
        <f t="shared" si="0"/>
        <v>3.3333333333333339</v>
      </c>
      <c r="G33" s="171">
        <f t="shared" si="1"/>
        <v>4.3902439024390247</v>
      </c>
      <c r="H33" s="172">
        <f t="shared" si="2"/>
        <v>3.8617886178861793</v>
      </c>
      <c r="J33" s="173">
        <f>'Missing component hidden'!AB34</f>
        <v>0</v>
      </c>
      <c r="K33" s="170">
        <f>'Missing component hidden'!AC34</f>
        <v>0</v>
      </c>
      <c r="L33" s="180">
        <f>'Missing component hidden'!AD34</f>
        <v>0</v>
      </c>
      <c r="M33" s="180">
        <f>'Missing component hidden'!AE34</f>
        <v>0</v>
      </c>
      <c r="N33" s="180">
        <f>'Missing component hidden'!AF34</f>
        <v>0</v>
      </c>
    </row>
    <row r="34" spans="1:14" x14ac:dyDescent="0.25">
      <c r="A34" s="86" t="s">
        <v>63</v>
      </c>
      <c r="B34" s="4">
        <f>'Imputed and missing data hidden'!CH36</f>
        <v>6</v>
      </c>
      <c r="C34" s="170">
        <f>'Imputed and missing data hidden'!CI36</f>
        <v>7.3170731707317069E-2</v>
      </c>
      <c r="D34" s="4">
        <f>IF(VLOOKUP(A34,'Peligros y exposición'!B$3:BW$35,65,FALSE)&gt;0,1,0)</f>
        <v>0</v>
      </c>
      <c r="E34" s="128">
        <f>'Indicator Date hidden2'!CI36</f>
        <v>0.43902439024390244</v>
      </c>
      <c r="F34" s="171">
        <f t="shared" si="0"/>
        <v>4</v>
      </c>
      <c r="G34" s="171">
        <f t="shared" si="1"/>
        <v>5.8536585365853657</v>
      </c>
      <c r="H34" s="172">
        <f t="shared" si="2"/>
        <v>4.9268292682926829</v>
      </c>
      <c r="J34" s="173">
        <f>'Missing component hidden'!AB35</f>
        <v>1</v>
      </c>
      <c r="K34" s="170">
        <f>'Missing component hidden'!AC35</f>
        <v>0.04</v>
      </c>
      <c r="L34" s="180">
        <f>'Missing component hidden'!AD35</f>
        <v>0</v>
      </c>
      <c r="M34" s="180">
        <f>'Missing component hidden'!AE35</f>
        <v>0</v>
      </c>
      <c r="N34" s="180">
        <f>'Missing component hidden'!AF35</f>
        <v>1</v>
      </c>
    </row>
    <row r="36" spans="1:14" x14ac:dyDescent="0.25">
      <c r="A36" s="4" t="s">
        <v>77</v>
      </c>
      <c r="B36" s="4">
        <f>MIN(B2:B34)</f>
        <v>0</v>
      </c>
      <c r="D36" s="4">
        <f>MIN(D2:D34)</f>
        <v>0</v>
      </c>
      <c r="E36" s="127">
        <f>MIN(E2:E34)</f>
        <v>0.26829268292682928</v>
      </c>
    </row>
    <row r="37" spans="1:14" x14ac:dyDescent="0.25">
      <c r="A37" s="4" t="s">
        <v>78</v>
      </c>
      <c r="B37" s="4">
        <f>MAX(B2:B34)</f>
        <v>26</v>
      </c>
      <c r="D37" s="4">
        <f>MAX(D2:D34)</f>
        <v>1</v>
      </c>
      <c r="E37" s="127">
        <f>MAX(E2:E34)</f>
        <v>0.82926829268292679</v>
      </c>
    </row>
    <row r="38" spans="1:14" x14ac:dyDescent="0.25">
      <c r="A38" s="4" t="s">
        <v>77</v>
      </c>
      <c r="B38" s="4">
        <v>0</v>
      </c>
      <c r="D38" s="4">
        <v>0</v>
      </c>
      <c r="E38" s="4">
        <v>0</v>
      </c>
    </row>
    <row r="39" spans="1:14" x14ac:dyDescent="0.25">
      <c r="A39" s="4" t="s">
        <v>78</v>
      </c>
      <c r="B39" s="4">
        <v>15</v>
      </c>
      <c r="D39" s="4">
        <v>1</v>
      </c>
      <c r="E39" s="4">
        <v>0.75</v>
      </c>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zoomScale="75" zoomScaleNormal="75" workbookViewId="0">
      <pane ySplit="2" topLeftCell="A3" activePane="bottomLeft" state="frozen"/>
      <selection sqref="A1:H1"/>
      <selection pane="bottomLeft" activeCell="A3" sqref="A3"/>
    </sheetView>
  </sheetViews>
  <sheetFormatPr defaultColWidth="9.140625" defaultRowHeight="15" x14ac:dyDescent="0.25"/>
  <cols>
    <col min="1" max="1" width="16.7109375" style="167" customWidth="1"/>
    <col min="2" max="3" width="15.42578125" style="16" customWidth="1"/>
    <col min="4" max="4" width="23.42578125" style="16" customWidth="1"/>
    <col min="5" max="5" width="17.7109375" style="16" bestFit="1" customWidth="1"/>
    <col min="6" max="6" width="22" style="16" customWidth="1"/>
    <col min="7" max="7" width="28.7109375" style="16" customWidth="1"/>
    <col min="8" max="11" width="57.140625" style="16" customWidth="1"/>
    <col min="12" max="12" width="33.7109375" style="16" customWidth="1"/>
    <col min="13" max="13" width="64.7109375" style="16" customWidth="1"/>
    <col min="14" max="14" width="25.140625" style="16" customWidth="1"/>
    <col min="15" max="16384" width="9.140625" style="16"/>
  </cols>
  <sheetData>
    <row r="1" spans="1:13" s="3" customFormat="1" x14ac:dyDescent="0.25">
      <c r="A1" s="264"/>
      <c r="B1" s="264"/>
      <c r="C1" s="264"/>
      <c r="D1" s="264"/>
      <c r="E1" s="264"/>
      <c r="F1" s="264"/>
      <c r="G1" s="264"/>
      <c r="H1" s="264"/>
      <c r="I1" s="264"/>
      <c r="J1" s="264"/>
      <c r="K1" s="264"/>
      <c r="L1" s="264"/>
      <c r="M1" s="264"/>
    </row>
    <row r="2" spans="1:13" ht="15.75" thickBot="1" x14ac:dyDescent="0.3">
      <c r="A2" s="88" t="s">
        <v>460</v>
      </c>
      <c r="B2" s="143" t="s">
        <v>461</v>
      </c>
      <c r="C2" s="88" t="s">
        <v>462</v>
      </c>
      <c r="D2" s="88" t="s">
        <v>463</v>
      </c>
      <c r="E2" s="88" t="s">
        <v>464</v>
      </c>
      <c r="F2" s="88" t="s">
        <v>229</v>
      </c>
      <c r="G2" s="88" t="s">
        <v>465</v>
      </c>
      <c r="H2" s="88" t="s">
        <v>466</v>
      </c>
      <c r="I2" s="88" t="s">
        <v>467</v>
      </c>
      <c r="J2" s="88" t="s">
        <v>468</v>
      </c>
      <c r="K2" s="88" t="s">
        <v>469</v>
      </c>
      <c r="L2" s="88" t="s">
        <v>470</v>
      </c>
      <c r="M2" s="88" t="s">
        <v>137</v>
      </c>
    </row>
    <row r="3" spans="1:13" ht="76.5" x14ac:dyDescent="0.25">
      <c r="A3" s="218" t="s">
        <v>396</v>
      </c>
      <c r="B3" s="217" t="s">
        <v>471</v>
      </c>
      <c r="C3" s="218" t="s">
        <v>69</v>
      </c>
      <c r="D3" s="218" t="s">
        <v>472</v>
      </c>
      <c r="E3" s="218" t="s">
        <v>473</v>
      </c>
      <c r="F3" s="102" t="s">
        <v>207</v>
      </c>
      <c r="G3" s="218" t="s">
        <v>474</v>
      </c>
      <c r="H3" s="218" t="s">
        <v>475</v>
      </c>
      <c r="I3" s="218" t="s">
        <v>476</v>
      </c>
      <c r="J3" s="218" t="s">
        <v>477</v>
      </c>
      <c r="K3" s="218" t="s">
        <v>478</v>
      </c>
      <c r="L3" s="251" t="s">
        <v>223</v>
      </c>
      <c r="M3" s="102" t="s">
        <v>224</v>
      </c>
    </row>
    <row r="4" spans="1:13" ht="76.5" x14ac:dyDescent="0.25">
      <c r="A4" s="218" t="s">
        <v>396</v>
      </c>
      <c r="B4" s="217" t="s">
        <v>471</v>
      </c>
      <c r="C4" s="102" t="s">
        <v>69</v>
      </c>
      <c r="D4" s="218" t="s">
        <v>472</v>
      </c>
      <c r="E4" s="218" t="s">
        <v>479</v>
      </c>
      <c r="F4" s="102" t="s">
        <v>208</v>
      </c>
      <c r="G4" s="102" t="s">
        <v>480</v>
      </c>
      <c r="H4" s="102" t="s">
        <v>481</v>
      </c>
      <c r="I4" s="102" t="s">
        <v>482</v>
      </c>
      <c r="J4" s="102" t="s">
        <v>477</v>
      </c>
      <c r="K4" s="218" t="s">
        <v>478</v>
      </c>
      <c r="L4" s="251" t="s">
        <v>225</v>
      </c>
      <c r="M4" s="102" t="s">
        <v>224</v>
      </c>
    </row>
    <row r="5" spans="1:13" ht="76.5" x14ac:dyDescent="0.25">
      <c r="A5" s="218" t="s">
        <v>396</v>
      </c>
      <c r="B5" s="217" t="s">
        <v>471</v>
      </c>
      <c r="C5" s="102" t="s">
        <v>69</v>
      </c>
      <c r="D5" s="218" t="s">
        <v>472</v>
      </c>
      <c r="E5" s="218" t="s">
        <v>483</v>
      </c>
      <c r="F5" s="102" t="s">
        <v>205</v>
      </c>
      <c r="G5" s="102" t="s">
        <v>484</v>
      </c>
      <c r="H5" s="218" t="s">
        <v>485</v>
      </c>
      <c r="I5" s="102" t="s">
        <v>486</v>
      </c>
      <c r="J5" s="102" t="s">
        <v>487</v>
      </c>
      <c r="K5" s="218" t="s">
        <v>478</v>
      </c>
      <c r="L5" s="251" t="s">
        <v>223</v>
      </c>
      <c r="M5" s="102" t="s">
        <v>224</v>
      </c>
    </row>
    <row r="6" spans="1:13" ht="76.5" x14ac:dyDescent="0.25">
      <c r="A6" s="218" t="s">
        <v>396</v>
      </c>
      <c r="B6" s="217" t="s">
        <v>471</v>
      </c>
      <c r="C6" s="102" t="s">
        <v>69</v>
      </c>
      <c r="D6" s="218" t="s">
        <v>472</v>
      </c>
      <c r="E6" s="102" t="s">
        <v>488</v>
      </c>
      <c r="F6" s="102" t="s">
        <v>206</v>
      </c>
      <c r="G6" s="102" t="s">
        <v>489</v>
      </c>
      <c r="H6" s="102" t="s">
        <v>490</v>
      </c>
      <c r="I6" s="102" t="s">
        <v>491</v>
      </c>
      <c r="J6" s="102" t="s">
        <v>487</v>
      </c>
      <c r="K6" s="218" t="s">
        <v>478</v>
      </c>
      <c r="L6" s="251" t="s">
        <v>225</v>
      </c>
      <c r="M6" s="102" t="s">
        <v>224</v>
      </c>
    </row>
    <row r="7" spans="1:13" ht="89.25" x14ac:dyDescent="0.25">
      <c r="A7" s="218" t="s">
        <v>396</v>
      </c>
      <c r="B7" s="217" t="s">
        <v>471</v>
      </c>
      <c r="C7" s="102" t="s">
        <v>69</v>
      </c>
      <c r="D7" s="102" t="s">
        <v>108</v>
      </c>
      <c r="E7" s="102" t="s">
        <v>227</v>
      </c>
      <c r="F7" s="102" t="s">
        <v>109</v>
      </c>
      <c r="G7" s="102" t="s">
        <v>492</v>
      </c>
      <c r="H7" s="102" t="s">
        <v>493</v>
      </c>
      <c r="I7" s="102" t="s">
        <v>494</v>
      </c>
      <c r="J7" s="102" t="s">
        <v>495</v>
      </c>
      <c r="K7" s="218" t="s">
        <v>496</v>
      </c>
      <c r="L7" s="218" t="s">
        <v>497</v>
      </c>
      <c r="M7" s="102" t="s">
        <v>204</v>
      </c>
    </row>
    <row r="8" spans="1:13" ht="89.25" x14ac:dyDescent="0.25">
      <c r="A8" s="218" t="s">
        <v>396</v>
      </c>
      <c r="B8" s="217" t="s">
        <v>471</v>
      </c>
      <c r="C8" s="102" t="s">
        <v>69</v>
      </c>
      <c r="D8" s="102" t="s">
        <v>108</v>
      </c>
      <c r="E8" s="102" t="s">
        <v>228</v>
      </c>
      <c r="F8" s="102" t="s">
        <v>110</v>
      </c>
      <c r="G8" s="102" t="s">
        <v>498</v>
      </c>
      <c r="H8" s="102" t="s">
        <v>499</v>
      </c>
      <c r="I8" s="102" t="s">
        <v>500</v>
      </c>
      <c r="J8" s="102" t="s">
        <v>495</v>
      </c>
      <c r="K8" s="218" t="s">
        <v>496</v>
      </c>
      <c r="L8" s="218" t="s">
        <v>501</v>
      </c>
      <c r="M8" s="102" t="s">
        <v>204</v>
      </c>
    </row>
    <row r="9" spans="1:13" ht="89.25" x14ac:dyDescent="0.25">
      <c r="A9" s="218" t="s">
        <v>396</v>
      </c>
      <c r="B9" s="217" t="s">
        <v>471</v>
      </c>
      <c r="C9" s="102" t="s">
        <v>69</v>
      </c>
      <c r="D9" s="102" t="s">
        <v>502</v>
      </c>
      <c r="E9" s="102" t="s">
        <v>503</v>
      </c>
      <c r="F9" s="102" t="s">
        <v>111</v>
      </c>
      <c r="G9" s="102" t="s">
        <v>504</v>
      </c>
      <c r="H9" s="102" t="s">
        <v>505</v>
      </c>
      <c r="I9" s="102" t="s">
        <v>506</v>
      </c>
      <c r="J9" s="102" t="s">
        <v>507</v>
      </c>
      <c r="K9" s="218" t="s">
        <v>508</v>
      </c>
      <c r="L9" s="218" t="s">
        <v>501</v>
      </c>
      <c r="M9" s="102" t="s">
        <v>204</v>
      </c>
    </row>
    <row r="10" spans="1:13" ht="89.25" x14ac:dyDescent="0.25">
      <c r="A10" s="218" t="s">
        <v>396</v>
      </c>
      <c r="B10" s="217" t="s">
        <v>471</v>
      </c>
      <c r="C10" s="102" t="s">
        <v>69</v>
      </c>
      <c r="D10" s="102" t="s">
        <v>502</v>
      </c>
      <c r="E10" s="102" t="s">
        <v>509</v>
      </c>
      <c r="F10" s="102" t="s">
        <v>112</v>
      </c>
      <c r="G10" s="102" t="s">
        <v>510</v>
      </c>
      <c r="H10" s="102" t="s">
        <v>511</v>
      </c>
      <c r="I10" s="102" t="s">
        <v>512</v>
      </c>
      <c r="J10" s="102" t="s">
        <v>507</v>
      </c>
      <c r="K10" s="218" t="s">
        <v>496</v>
      </c>
      <c r="L10" s="218" t="s">
        <v>501</v>
      </c>
      <c r="M10" s="102" t="s">
        <v>204</v>
      </c>
    </row>
    <row r="11" spans="1:13" ht="89.25" x14ac:dyDescent="0.25">
      <c r="A11" s="218" t="s">
        <v>396</v>
      </c>
      <c r="B11" s="217" t="s">
        <v>471</v>
      </c>
      <c r="C11" s="102" t="s">
        <v>69</v>
      </c>
      <c r="D11" s="102" t="s">
        <v>513</v>
      </c>
      <c r="E11" s="102" t="s">
        <v>514</v>
      </c>
      <c r="F11" s="102" t="s">
        <v>113</v>
      </c>
      <c r="G11" s="102" t="s">
        <v>515</v>
      </c>
      <c r="H11" s="102" t="s">
        <v>516</v>
      </c>
      <c r="I11" s="102" t="s">
        <v>517</v>
      </c>
      <c r="J11" s="102" t="s">
        <v>518</v>
      </c>
      <c r="K11" s="218" t="s">
        <v>496</v>
      </c>
      <c r="L11" s="218" t="s">
        <v>519</v>
      </c>
      <c r="M11" s="102" t="s">
        <v>204</v>
      </c>
    </row>
    <row r="12" spans="1:13" ht="89.25" x14ac:dyDescent="0.25">
      <c r="A12" s="218" t="s">
        <v>396</v>
      </c>
      <c r="B12" s="217" t="s">
        <v>471</v>
      </c>
      <c r="C12" s="102" t="s">
        <v>69</v>
      </c>
      <c r="D12" s="102" t="s">
        <v>513</v>
      </c>
      <c r="E12" s="102" t="s">
        <v>520</v>
      </c>
      <c r="F12" s="102" t="s">
        <v>114</v>
      </c>
      <c r="G12" s="102" t="s">
        <v>521</v>
      </c>
      <c r="H12" s="102" t="s">
        <v>522</v>
      </c>
      <c r="I12" s="102" t="s">
        <v>523</v>
      </c>
      <c r="J12" s="102" t="s">
        <v>518</v>
      </c>
      <c r="K12" s="218" t="s">
        <v>496</v>
      </c>
      <c r="L12" s="218" t="s">
        <v>519</v>
      </c>
      <c r="M12" s="102" t="s">
        <v>204</v>
      </c>
    </row>
    <row r="13" spans="1:13" ht="89.25" x14ac:dyDescent="0.25">
      <c r="A13" s="218" t="s">
        <v>396</v>
      </c>
      <c r="B13" s="217" t="s">
        <v>471</v>
      </c>
      <c r="C13" s="102" t="s">
        <v>69</v>
      </c>
      <c r="D13" s="102" t="s">
        <v>513</v>
      </c>
      <c r="E13" s="102" t="s">
        <v>524</v>
      </c>
      <c r="F13" s="102" t="s">
        <v>209</v>
      </c>
      <c r="G13" s="102" t="s">
        <v>525</v>
      </c>
      <c r="H13" s="102" t="s">
        <v>526</v>
      </c>
      <c r="I13" s="102" t="s">
        <v>527</v>
      </c>
      <c r="J13" s="102" t="s">
        <v>528</v>
      </c>
      <c r="K13" s="218" t="s">
        <v>496</v>
      </c>
      <c r="L13" s="218" t="s">
        <v>519</v>
      </c>
      <c r="M13" s="102" t="s">
        <v>204</v>
      </c>
    </row>
    <row r="14" spans="1:13" ht="89.25" x14ac:dyDescent="0.25">
      <c r="A14" s="218" t="s">
        <v>396</v>
      </c>
      <c r="B14" s="217" t="s">
        <v>471</v>
      </c>
      <c r="C14" s="102" t="s">
        <v>69</v>
      </c>
      <c r="D14" s="102" t="s">
        <v>513</v>
      </c>
      <c r="E14" s="102" t="s">
        <v>529</v>
      </c>
      <c r="F14" s="102" t="s">
        <v>210</v>
      </c>
      <c r="G14" s="102" t="s">
        <v>530</v>
      </c>
      <c r="H14" s="102" t="s">
        <v>531</v>
      </c>
      <c r="I14" s="102" t="s">
        <v>532</v>
      </c>
      <c r="J14" s="102" t="s">
        <v>533</v>
      </c>
      <c r="K14" s="218" t="s">
        <v>496</v>
      </c>
      <c r="L14" s="218" t="s">
        <v>501</v>
      </c>
      <c r="M14" s="102" t="s">
        <v>204</v>
      </c>
    </row>
    <row r="15" spans="1:13" ht="89.25" x14ac:dyDescent="0.25">
      <c r="A15" s="218" t="s">
        <v>396</v>
      </c>
      <c r="B15" s="217" t="s">
        <v>471</v>
      </c>
      <c r="C15" s="102" t="s">
        <v>69</v>
      </c>
      <c r="D15" s="102" t="s">
        <v>513</v>
      </c>
      <c r="E15" s="102" t="s">
        <v>524</v>
      </c>
      <c r="F15" s="102" t="s">
        <v>211</v>
      </c>
      <c r="G15" s="102" t="s">
        <v>525</v>
      </c>
      <c r="H15" s="102" t="s">
        <v>534</v>
      </c>
      <c r="I15" s="102" t="s">
        <v>535</v>
      </c>
      <c r="J15" s="102" t="s">
        <v>536</v>
      </c>
      <c r="K15" s="218" t="s">
        <v>537</v>
      </c>
      <c r="L15" s="218" t="s">
        <v>538</v>
      </c>
      <c r="M15" s="102" t="s">
        <v>204</v>
      </c>
    </row>
    <row r="16" spans="1:13" ht="76.5" x14ac:dyDescent="0.25">
      <c r="A16" s="218" t="s">
        <v>396</v>
      </c>
      <c r="B16" s="217" t="s">
        <v>471</v>
      </c>
      <c r="C16" s="102" t="s">
        <v>69</v>
      </c>
      <c r="D16" s="102" t="s">
        <v>513</v>
      </c>
      <c r="E16" s="102" t="s">
        <v>539</v>
      </c>
      <c r="F16" s="102" t="s">
        <v>212</v>
      </c>
      <c r="G16" s="102" t="s">
        <v>540</v>
      </c>
      <c r="H16" s="102" t="s">
        <v>541</v>
      </c>
      <c r="I16" s="102" t="s">
        <v>542</v>
      </c>
      <c r="J16" s="102" t="s">
        <v>543</v>
      </c>
      <c r="K16" s="218" t="s">
        <v>537</v>
      </c>
      <c r="L16" s="218" t="s">
        <v>501</v>
      </c>
      <c r="M16" s="102" t="s">
        <v>204</v>
      </c>
    </row>
    <row r="17" spans="1:13" ht="63.75" x14ac:dyDescent="0.25">
      <c r="A17" s="218" t="s">
        <v>396</v>
      </c>
      <c r="B17" s="217" t="s">
        <v>471</v>
      </c>
      <c r="C17" s="102" t="s">
        <v>69</v>
      </c>
      <c r="D17" s="102" t="s">
        <v>544</v>
      </c>
      <c r="E17" s="102"/>
      <c r="F17" s="219" t="s">
        <v>545</v>
      </c>
      <c r="G17" s="102" t="s">
        <v>546</v>
      </c>
      <c r="H17" s="102" t="s">
        <v>547</v>
      </c>
      <c r="I17" s="102" t="s">
        <v>548</v>
      </c>
      <c r="J17" s="102" t="s">
        <v>549</v>
      </c>
      <c r="K17" s="218"/>
      <c r="L17" s="218" t="s">
        <v>127</v>
      </c>
      <c r="M17" s="102" t="s">
        <v>550</v>
      </c>
    </row>
    <row r="18" spans="1:13" ht="63.75" x14ac:dyDescent="0.25">
      <c r="A18" s="102" t="s">
        <v>396</v>
      </c>
      <c r="B18" s="217" t="s">
        <v>471</v>
      </c>
      <c r="C18" s="102" t="s">
        <v>69</v>
      </c>
      <c r="D18" s="102" t="s">
        <v>544</v>
      </c>
      <c r="E18" s="102" t="s">
        <v>551</v>
      </c>
      <c r="F18" s="102" t="s">
        <v>190</v>
      </c>
      <c r="G18" s="102" t="s">
        <v>552</v>
      </c>
      <c r="H18" s="102" t="s">
        <v>553</v>
      </c>
      <c r="I18" s="102" t="s">
        <v>554</v>
      </c>
      <c r="J18" s="102" t="s">
        <v>555</v>
      </c>
      <c r="K18" s="102" t="s">
        <v>556</v>
      </c>
      <c r="L18" s="102" t="s">
        <v>557</v>
      </c>
      <c r="M18" s="102" t="s">
        <v>116</v>
      </c>
    </row>
    <row r="19" spans="1:13" ht="63.75" x14ac:dyDescent="0.25">
      <c r="A19" s="218" t="s">
        <v>396</v>
      </c>
      <c r="B19" s="217" t="s">
        <v>471</v>
      </c>
      <c r="C19" s="102" t="s">
        <v>69</v>
      </c>
      <c r="D19" s="102" t="s">
        <v>544</v>
      </c>
      <c r="E19" s="102" t="s">
        <v>558</v>
      </c>
      <c r="F19" s="102" t="s">
        <v>191</v>
      </c>
      <c r="G19" s="102" t="s">
        <v>559</v>
      </c>
      <c r="H19" s="102" t="s">
        <v>560</v>
      </c>
      <c r="I19" s="102" t="s">
        <v>561</v>
      </c>
      <c r="J19" s="102" t="s">
        <v>562</v>
      </c>
      <c r="K19" s="102" t="s">
        <v>556</v>
      </c>
      <c r="L19" s="102" t="s">
        <v>557</v>
      </c>
      <c r="M19" s="102" t="s">
        <v>116</v>
      </c>
    </row>
    <row r="20" spans="1:13" ht="63.75" x14ac:dyDescent="0.25">
      <c r="A20" s="218" t="s">
        <v>396</v>
      </c>
      <c r="B20" s="217" t="s">
        <v>471</v>
      </c>
      <c r="C20" s="102" t="s">
        <v>69</v>
      </c>
      <c r="D20" s="102" t="s">
        <v>544</v>
      </c>
      <c r="E20" s="102" t="s">
        <v>563</v>
      </c>
      <c r="F20" s="102" t="s">
        <v>194</v>
      </c>
      <c r="G20" s="102" t="s">
        <v>564</v>
      </c>
      <c r="H20" s="102" t="s">
        <v>564</v>
      </c>
      <c r="I20" s="102" t="s">
        <v>565</v>
      </c>
      <c r="J20" s="102" t="s">
        <v>566</v>
      </c>
      <c r="K20" s="102" t="s">
        <v>556</v>
      </c>
      <c r="L20" s="102" t="s">
        <v>557</v>
      </c>
      <c r="M20" s="102" t="s">
        <v>116</v>
      </c>
    </row>
    <row r="21" spans="1:13" ht="38.25" x14ac:dyDescent="0.25">
      <c r="A21" s="218" t="s">
        <v>396</v>
      </c>
      <c r="B21" s="217" t="s">
        <v>471</v>
      </c>
      <c r="C21" s="102" t="s">
        <v>567</v>
      </c>
      <c r="D21" s="102" t="s">
        <v>568</v>
      </c>
      <c r="E21" s="102" t="s">
        <v>569</v>
      </c>
      <c r="F21" s="102" t="s">
        <v>193</v>
      </c>
      <c r="G21" s="102" t="s">
        <v>570</v>
      </c>
      <c r="H21" s="102" t="s">
        <v>570</v>
      </c>
      <c r="I21" s="102" t="s">
        <v>571</v>
      </c>
      <c r="J21" s="102" t="s">
        <v>572</v>
      </c>
      <c r="K21" s="102"/>
      <c r="L21" s="102" t="s">
        <v>573</v>
      </c>
      <c r="M21" s="102" t="s">
        <v>183</v>
      </c>
    </row>
    <row r="22" spans="1:13" ht="38.25" x14ac:dyDescent="0.25">
      <c r="A22" s="218" t="s">
        <v>396</v>
      </c>
      <c r="B22" s="217" t="s">
        <v>471</v>
      </c>
      <c r="C22" s="102" t="s">
        <v>567</v>
      </c>
      <c r="D22" s="102" t="s">
        <v>568</v>
      </c>
      <c r="E22" s="102" t="s">
        <v>569</v>
      </c>
      <c r="F22" s="102" t="s">
        <v>192</v>
      </c>
      <c r="G22" s="102" t="s">
        <v>574</v>
      </c>
      <c r="H22" s="102" t="s">
        <v>574</v>
      </c>
      <c r="I22" s="102" t="s">
        <v>571</v>
      </c>
      <c r="J22" s="102" t="s">
        <v>572</v>
      </c>
      <c r="K22" s="102"/>
      <c r="L22" s="102" t="s">
        <v>182</v>
      </c>
      <c r="M22" s="102" t="s">
        <v>183</v>
      </c>
    </row>
    <row r="23" spans="1:13" ht="38.25" x14ac:dyDescent="0.25">
      <c r="A23" s="218" t="s">
        <v>396</v>
      </c>
      <c r="B23" s="217" t="s">
        <v>471</v>
      </c>
      <c r="C23" s="102" t="s">
        <v>567</v>
      </c>
      <c r="D23" s="102" t="s">
        <v>568</v>
      </c>
      <c r="E23" s="102" t="s">
        <v>575</v>
      </c>
      <c r="F23" s="102" t="s">
        <v>186</v>
      </c>
      <c r="G23" s="102" t="s">
        <v>576</v>
      </c>
      <c r="H23" s="102" t="s">
        <v>576</v>
      </c>
      <c r="I23" s="102" t="s">
        <v>577</v>
      </c>
      <c r="J23" s="102" t="s">
        <v>578</v>
      </c>
      <c r="K23" s="102"/>
      <c r="L23" s="102" t="s">
        <v>184</v>
      </c>
      <c r="M23" s="102" t="s">
        <v>185</v>
      </c>
    </row>
    <row r="24" spans="1:13" ht="38.25" x14ac:dyDescent="0.25">
      <c r="A24" s="218" t="s">
        <v>396</v>
      </c>
      <c r="B24" s="217" t="s">
        <v>471</v>
      </c>
      <c r="C24" s="102" t="s">
        <v>567</v>
      </c>
      <c r="D24" s="102" t="s">
        <v>568</v>
      </c>
      <c r="E24" s="102" t="s">
        <v>575</v>
      </c>
      <c r="F24" s="102" t="s">
        <v>187</v>
      </c>
      <c r="G24" s="102" t="s">
        <v>579</v>
      </c>
      <c r="H24" s="102" t="s">
        <v>579</v>
      </c>
      <c r="I24" s="102" t="s">
        <v>577</v>
      </c>
      <c r="J24" s="102" t="s">
        <v>578</v>
      </c>
      <c r="K24" s="102"/>
      <c r="L24" s="102" t="s">
        <v>184</v>
      </c>
      <c r="M24" s="102" t="s">
        <v>185</v>
      </c>
    </row>
    <row r="25" spans="1:13" ht="38.25" x14ac:dyDescent="0.25">
      <c r="A25" s="218" t="s">
        <v>396</v>
      </c>
      <c r="B25" s="103" t="s">
        <v>580</v>
      </c>
      <c r="C25" s="102" t="s">
        <v>581</v>
      </c>
      <c r="D25" s="102" t="s">
        <v>582</v>
      </c>
      <c r="E25" s="102"/>
      <c r="F25" s="102" t="s">
        <v>118</v>
      </c>
      <c r="G25" s="102" t="s">
        <v>583</v>
      </c>
      <c r="H25" s="102" t="s">
        <v>583</v>
      </c>
      <c r="I25" s="102" t="s">
        <v>584</v>
      </c>
      <c r="J25" s="102" t="s">
        <v>585</v>
      </c>
      <c r="K25" s="102"/>
      <c r="L25" s="102" t="s">
        <v>586</v>
      </c>
      <c r="M25" s="102" t="s">
        <v>119</v>
      </c>
    </row>
    <row r="26" spans="1:13" ht="76.5" x14ac:dyDescent="0.25">
      <c r="A26" s="218" t="s">
        <v>396</v>
      </c>
      <c r="B26" s="103" t="s">
        <v>580</v>
      </c>
      <c r="C26" s="102" t="s">
        <v>581</v>
      </c>
      <c r="D26" s="102" t="s">
        <v>582</v>
      </c>
      <c r="E26" s="102"/>
      <c r="F26" s="102" t="s">
        <v>587</v>
      </c>
      <c r="G26" s="102" t="s">
        <v>588</v>
      </c>
      <c r="H26" s="102" t="s">
        <v>588</v>
      </c>
      <c r="I26" s="102" t="s">
        <v>589</v>
      </c>
      <c r="J26" s="102" t="s">
        <v>590</v>
      </c>
      <c r="K26" s="102"/>
      <c r="L26" s="102" t="s">
        <v>586</v>
      </c>
      <c r="M26" s="102" t="s">
        <v>591</v>
      </c>
    </row>
    <row r="27" spans="1:13" ht="89.25" x14ac:dyDescent="0.25">
      <c r="A27" s="218" t="s">
        <v>396</v>
      </c>
      <c r="B27" s="103" t="s">
        <v>580</v>
      </c>
      <c r="C27" s="102" t="s">
        <v>581</v>
      </c>
      <c r="D27" s="102" t="s">
        <v>592</v>
      </c>
      <c r="E27" s="102"/>
      <c r="F27" s="102" t="s">
        <v>120</v>
      </c>
      <c r="G27" s="102" t="s">
        <v>593</v>
      </c>
      <c r="H27" s="102" t="s">
        <v>593</v>
      </c>
      <c r="I27" s="102" t="s">
        <v>594</v>
      </c>
      <c r="J27" s="102" t="s">
        <v>595</v>
      </c>
      <c r="K27" s="102"/>
      <c r="L27" s="102" t="s">
        <v>586</v>
      </c>
      <c r="M27" s="102" t="s">
        <v>394</v>
      </c>
    </row>
    <row r="28" spans="1:13" ht="102" x14ac:dyDescent="0.25">
      <c r="A28" s="218" t="s">
        <v>397</v>
      </c>
      <c r="B28" s="103" t="s">
        <v>580</v>
      </c>
      <c r="C28" s="102" t="s">
        <v>581</v>
      </c>
      <c r="D28" s="102" t="s">
        <v>592</v>
      </c>
      <c r="E28" s="102"/>
      <c r="F28" s="102" t="s">
        <v>121</v>
      </c>
      <c r="G28" s="102" t="s">
        <v>596</v>
      </c>
      <c r="H28" s="102" t="s">
        <v>596</v>
      </c>
      <c r="I28" s="102" t="s">
        <v>597</v>
      </c>
      <c r="J28" s="102" t="s">
        <v>598</v>
      </c>
      <c r="K28" s="102"/>
      <c r="L28" s="102" t="s">
        <v>599</v>
      </c>
      <c r="M28" s="102" t="s">
        <v>395</v>
      </c>
    </row>
    <row r="29" spans="1:13" ht="51" x14ac:dyDescent="0.25">
      <c r="A29" s="218" t="s">
        <v>396</v>
      </c>
      <c r="B29" s="103" t="s">
        <v>580</v>
      </c>
      <c r="C29" s="102" t="s">
        <v>600</v>
      </c>
      <c r="D29" s="102" t="s">
        <v>601</v>
      </c>
      <c r="E29" s="102"/>
      <c r="F29" s="102" t="s">
        <v>122</v>
      </c>
      <c r="G29" s="102" t="s">
        <v>602</v>
      </c>
      <c r="H29" s="102" t="s">
        <v>602</v>
      </c>
      <c r="I29" s="102" t="s">
        <v>603</v>
      </c>
      <c r="J29" s="102" t="s">
        <v>604</v>
      </c>
      <c r="K29" s="102" t="s">
        <v>605</v>
      </c>
      <c r="L29" s="102" t="s">
        <v>606</v>
      </c>
      <c r="M29" s="102" t="s">
        <v>607</v>
      </c>
    </row>
    <row r="30" spans="1:13" ht="51" x14ac:dyDescent="0.25">
      <c r="A30" s="218" t="s">
        <v>396</v>
      </c>
      <c r="B30" s="103" t="s">
        <v>580</v>
      </c>
      <c r="C30" s="102" t="s">
        <v>608</v>
      </c>
      <c r="D30" s="102" t="s">
        <v>609</v>
      </c>
      <c r="E30" s="102"/>
      <c r="F30" s="102" t="s">
        <v>124</v>
      </c>
      <c r="G30" s="102" t="s">
        <v>610</v>
      </c>
      <c r="H30" s="102" t="s">
        <v>610</v>
      </c>
      <c r="I30" s="102" t="s">
        <v>603</v>
      </c>
      <c r="J30" s="102" t="s">
        <v>611</v>
      </c>
      <c r="K30" s="102" t="s">
        <v>605</v>
      </c>
      <c r="L30" s="102" t="s">
        <v>612</v>
      </c>
      <c r="M30" s="102" t="s">
        <v>125</v>
      </c>
    </row>
    <row r="31" spans="1:13" ht="51" x14ac:dyDescent="0.25">
      <c r="A31" s="218" t="s">
        <v>396</v>
      </c>
      <c r="B31" s="103" t="s">
        <v>580</v>
      </c>
      <c r="C31" s="102" t="s">
        <v>600</v>
      </c>
      <c r="D31" s="102" t="s">
        <v>609</v>
      </c>
      <c r="E31" s="102"/>
      <c r="F31" s="102" t="s">
        <v>138</v>
      </c>
      <c r="G31" s="102" t="s">
        <v>613</v>
      </c>
      <c r="H31" s="102" t="s">
        <v>614</v>
      </c>
      <c r="I31" s="102" t="s">
        <v>603</v>
      </c>
      <c r="J31" s="102" t="s">
        <v>611</v>
      </c>
      <c r="K31" s="102" t="s">
        <v>605</v>
      </c>
      <c r="L31" s="102" t="s">
        <v>606</v>
      </c>
      <c r="M31" s="102" t="s">
        <v>123</v>
      </c>
    </row>
    <row r="32" spans="1:13" ht="51" x14ac:dyDescent="0.25">
      <c r="A32" s="218" t="s">
        <v>396</v>
      </c>
      <c r="B32" s="103" t="s">
        <v>580</v>
      </c>
      <c r="C32" s="102" t="s">
        <v>608</v>
      </c>
      <c r="D32" s="102" t="s">
        <v>615</v>
      </c>
      <c r="E32" s="102" t="s">
        <v>616</v>
      </c>
      <c r="F32" s="102" t="s">
        <v>139</v>
      </c>
      <c r="G32" s="102" t="s">
        <v>617</v>
      </c>
      <c r="H32" s="102" t="s">
        <v>618</v>
      </c>
      <c r="I32" s="102" t="s">
        <v>619</v>
      </c>
      <c r="J32" s="102" t="s">
        <v>620</v>
      </c>
      <c r="K32" s="102" t="s">
        <v>621</v>
      </c>
      <c r="L32" s="102" t="s">
        <v>622</v>
      </c>
      <c r="M32" s="102" t="s">
        <v>126</v>
      </c>
    </row>
    <row r="33" spans="1:13" ht="63.75" x14ac:dyDescent="0.25">
      <c r="A33" s="218" t="s">
        <v>396</v>
      </c>
      <c r="B33" s="103" t="s">
        <v>580</v>
      </c>
      <c r="C33" s="102" t="s">
        <v>608</v>
      </c>
      <c r="D33" s="102" t="s">
        <v>615</v>
      </c>
      <c r="E33" s="102" t="s">
        <v>616</v>
      </c>
      <c r="F33" s="102" t="s">
        <v>140</v>
      </c>
      <c r="G33" s="102" t="s">
        <v>623</v>
      </c>
      <c r="H33" s="102" t="s">
        <v>624</v>
      </c>
      <c r="I33" s="102" t="s">
        <v>625</v>
      </c>
      <c r="J33" s="102" t="s">
        <v>626</v>
      </c>
      <c r="K33" s="102" t="s">
        <v>627</v>
      </c>
      <c r="L33" s="102" t="s">
        <v>628</v>
      </c>
      <c r="M33" s="102" t="s">
        <v>126</v>
      </c>
    </row>
    <row r="34" spans="1:13" ht="140.25" x14ac:dyDescent="0.25">
      <c r="A34" s="218" t="s">
        <v>396</v>
      </c>
      <c r="B34" s="103" t="s">
        <v>580</v>
      </c>
      <c r="C34" s="102" t="s">
        <v>608</v>
      </c>
      <c r="D34" s="102" t="s">
        <v>615</v>
      </c>
      <c r="E34" s="102" t="s">
        <v>629</v>
      </c>
      <c r="F34" s="102" t="s">
        <v>141</v>
      </c>
      <c r="G34" s="102" t="s">
        <v>630</v>
      </c>
      <c r="H34" s="102" t="s">
        <v>631</v>
      </c>
      <c r="I34" s="102" t="s">
        <v>632</v>
      </c>
      <c r="J34" s="102" t="s">
        <v>633</v>
      </c>
      <c r="K34" s="102" t="s">
        <v>634</v>
      </c>
      <c r="L34" s="102" t="s">
        <v>635</v>
      </c>
      <c r="M34" s="102" t="s">
        <v>238</v>
      </c>
    </row>
    <row r="35" spans="1:13" ht="76.5" x14ac:dyDescent="0.25">
      <c r="A35" s="218" t="s">
        <v>396</v>
      </c>
      <c r="B35" s="103" t="s">
        <v>580</v>
      </c>
      <c r="C35" s="102" t="s">
        <v>600</v>
      </c>
      <c r="D35" s="102" t="s">
        <v>615</v>
      </c>
      <c r="E35" s="102" t="s">
        <v>636</v>
      </c>
      <c r="F35" s="102" t="s">
        <v>142</v>
      </c>
      <c r="G35" s="102" t="s">
        <v>637</v>
      </c>
      <c r="H35" s="102" t="s">
        <v>638</v>
      </c>
      <c r="I35" s="102" t="s">
        <v>639</v>
      </c>
      <c r="J35" s="102" t="s">
        <v>640</v>
      </c>
      <c r="K35" s="102" t="s">
        <v>641</v>
      </c>
      <c r="L35" s="102" t="s">
        <v>115</v>
      </c>
      <c r="M35" s="102" t="s">
        <v>116</v>
      </c>
    </row>
    <row r="36" spans="1:13" ht="51" x14ac:dyDescent="0.25">
      <c r="A36" s="218" t="s">
        <v>396</v>
      </c>
      <c r="B36" s="103" t="s">
        <v>580</v>
      </c>
      <c r="C36" s="102" t="s">
        <v>608</v>
      </c>
      <c r="D36" s="102" t="s">
        <v>615</v>
      </c>
      <c r="E36" s="102" t="s">
        <v>642</v>
      </c>
      <c r="F36" s="102" t="s">
        <v>143</v>
      </c>
      <c r="G36" s="102" t="s">
        <v>643</v>
      </c>
      <c r="H36" s="102" t="s">
        <v>643</v>
      </c>
      <c r="I36" s="102" t="s">
        <v>644</v>
      </c>
      <c r="J36" s="102" t="s">
        <v>645</v>
      </c>
      <c r="K36" s="102" t="s">
        <v>646</v>
      </c>
      <c r="L36" s="102" t="s">
        <v>127</v>
      </c>
      <c r="M36" s="102" t="s">
        <v>128</v>
      </c>
    </row>
    <row r="37" spans="1:13" ht="51" x14ac:dyDescent="0.25">
      <c r="A37" s="218" t="s">
        <v>396</v>
      </c>
      <c r="B37" s="103" t="s">
        <v>580</v>
      </c>
      <c r="C37" s="102" t="s">
        <v>608</v>
      </c>
      <c r="D37" s="102" t="s">
        <v>615</v>
      </c>
      <c r="E37" s="102" t="s">
        <v>647</v>
      </c>
      <c r="F37" s="102" t="s">
        <v>144</v>
      </c>
      <c r="G37" s="102" t="s">
        <v>648</v>
      </c>
      <c r="H37" s="102" t="s">
        <v>649</v>
      </c>
      <c r="I37" s="102" t="s">
        <v>650</v>
      </c>
      <c r="J37" s="102" t="s">
        <v>651</v>
      </c>
      <c r="K37" s="102" t="s">
        <v>652</v>
      </c>
      <c r="L37" s="102" t="s">
        <v>127</v>
      </c>
      <c r="M37" s="102" t="s">
        <v>128</v>
      </c>
    </row>
    <row r="38" spans="1:13" ht="51" x14ac:dyDescent="0.25">
      <c r="A38" s="218" t="s">
        <v>396</v>
      </c>
      <c r="B38" s="103" t="s">
        <v>580</v>
      </c>
      <c r="C38" s="102" t="s">
        <v>608</v>
      </c>
      <c r="D38" s="102" t="s">
        <v>615</v>
      </c>
      <c r="E38" s="102" t="s">
        <v>653</v>
      </c>
      <c r="F38" s="102" t="s">
        <v>145</v>
      </c>
      <c r="G38" s="102" t="s">
        <v>654</v>
      </c>
      <c r="H38" s="102" t="s">
        <v>654</v>
      </c>
      <c r="I38" s="102" t="s">
        <v>655</v>
      </c>
      <c r="J38" s="102" t="s">
        <v>656</v>
      </c>
      <c r="K38" s="102" t="s">
        <v>657</v>
      </c>
      <c r="L38" s="102" t="s">
        <v>127</v>
      </c>
      <c r="M38" s="102" t="s">
        <v>128</v>
      </c>
    </row>
    <row r="39" spans="1:13" ht="51" x14ac:dyDescent="0.25">
      <c r="A39" s="218" t="s">
        <v>396</v>
      </c>
      <c r="B39" s="103" t="s">
        <v>580</v>
      </c>
      <c r="C39" s="102" t="s">
        <v>608</v>
      </c>
      <c r="D39" s="102" t="s">
        <v>615</v>
      </c>
      <c r="E39" s="102" t="s">
        <v>653</v>
      </c>
      <c r="F39" s="102" t="s">
        <v>146</v>
      </c>
      <c r="G39" s="102" t="s">
        <v>658</v>
      </c>
      <c r="H39" s="102" t="s">
        <v>658</v>
      </c>
      <c r="I39" s="102" t="s">
        <v>659</v>
      </c>
      <c r="J39" s="102" t="s">
        <v>660</v>
      </c>
      <c r="K39" s="102"/>
      <c r="L39" s="102" t="s">
        <v>127</v>
      </c>
      <c r="M39" s="102" t="s">
        <v>128</v>
      </c>
    </row>
    <row r="40" spans="1:13" ht="63.75" x14ac:dyDescent="0.25">
      <c r="A40" s="218" t="s">
        <v>396</v>
      </c>
      <c r="B40" s="104" t="s">
        <v>661</v>
      </c>
      <c r="C40" s="102" t="s">
        <v>662</v>
      </c>
      <c r="D40" s="102" t="s">
        <v>663</v>
      </c>
      <c r="E40" s="102"/>
      <c r="F40" s="102" t="s">
        <v>147</v>
      </c>
      <c r="G40" s="102" t="s">
        <v>664</v>
      </c>
      <c r="H40" s="102" t="s">
        <v>664</v>
      </c>
      <c r="I40" s="102" t="s">
        <v>665</v>
      </c>
      <c r="J40" s="102" t="s">
        <v>666</v>
      </c>
      <c r="K40" s="102"/>
      <c r="L40" s="102" t="s">
        <v>667</v>
      </c>
      <c r="M40" s="102" t="s">
        <v>117</v>
      </c>
    </row>
    <row r="41" spans="1:13" ht="63.75" x14ac:dyDescent="0.25">
      <c r="A41" s="218" t="s">
        <v>396</v>
      </c>
      <c r="B41" s="104" t="s">
        <v>661</v>
      </c>
      <c r="C41" s="102" t="s">
        <v>662</v>
      </c>
      <c r="D41" s="102" t="s">
        <v>663</v>
      </c>
      <c r="E41" s="102"/>
      <c r="F41" s="102" t="s">
        <v>148</v>
      </c>
      <c r="G41" s="102" t="s">
        <v>668</v>
      </c>
      <c r="H41" s="102" t="s">
        <v>669</v>
      </c>
      <c r="I41" s="102" t="s">
        <v>670</v>
      </c>
      <c r="J41" s="102" t="s">
        <v>671</v>
      </c>
      <c r="K41" s="102"/>
      <c r="L41" s="102" t="s">
        <v>672</v>
      </c>
      <c r="M41" s="102" t="s">
        <v>129</v>
      </c>
    </row>
    <row r="42" spans="1:13" ht="76.5" x14ac:dyDescent="0.25">
      <c r="A42" s="218" t="s">
        <v>396</v>
      </c>
      <c r="B42" s="104" t="s">
        <v>661</v>
      </c>
      <c r="C42" s="102" t="s">
        <v>662</v>
      </c>
      <c r="D42" s="102" t="s">
        <v>673</v>
      </c>
      <c r="E42" s="102"/>
      <c r="F42" s="102" t="s">
        <v>149</v>
      </c>
      <c r="G42" s="102" t="s">
        <v>674</v>
      </c>
      <c r="H42" s="102" t="s">
        <v>675</v>
      </c>
      <c r="I42" s="102" t="s">
        <v>676</v>
      </c>
      <c r="J42" s="102" t="s">
        <v>677</v>
      </c>
      <c r="K42" s="102" t="s">
        <v>678</v>
      </c>
      <c r="L42" s="102" t="s">
        <v>130</v>
      </c>
      <c r="M42" s="102" t="s">
        <v>131</v>
      </c>
    </row>
    <row r="43" spans="1:13" ht="76.5" x14ac:dyDescent="0.25">
      <c r="A43" s="218" t="s">
        <v>396</v>
      </c>
      <c r="B43" s="104" t="s">
        <v>661</v>
      </c>
      <c r="C43" s="102" t="s">
        <v>679</v>
      </c>
      <c r="D43" s="102" t="s">
        <v>680</v>
      </c>
      <c r="E43" s="102"/>
      <c r="F43" s="102" t="s">
        <v>150</v>
      </c>
      <c r="G43" s="102" t="s">
        <v>681</v>
      </c>
      <c r="H43" s="102" t="s">
        <v>682</v>
      </c>
      <c r="I43" s="102" t="s">
        <v>683</v>
      </c>
      <c r="J43" s="102" t="s">
        <v>684</v>
      </c>
      <c r="K43" s="102"/>
      <c r="L43" s="102" t="s">
        <v>685</v>
      </c>
      <c r="M43" s="102" t="s">
        <v>134</v>
      </c>
    </row>
    <row r="44" spans="1:13" ht="76.5" x14ac:dyDescent="0.25">
      <c r="A44" s="218" t="s">
        <v>396</v>
      </c>
      <c r="B44" s="104" t="s">
        <v>661</v>
      </c>
      <c r="C44" s="102" t="s">
        <v>679</v>
      </c>
      <c r="D44" s="102" t="s">
        <v>680</v>
      </c>
      <c r="E44" s="102"/>
      <c r="F44" s="102" t="s">
        <v>151</v>
      </c>
      <c r="G44" s="102" t="s">
        <v>686</v>
      </c>
      <c r="H44" s="102" t="s">
        <v>687</v>
      </c>
      <c r="I44" s="102" t="s">
        <v>688</v>
      </c>
      <c r="J44" s="102" t="s">
        <v>684</v>
      </c>
      <c r="K44" s="102"/>
      <c r="L44" s="102" t="s">
        <v>685</v>
      </c>
      <c r="M44" s="102" t="s">
        <v>135</v>
      </c>
    </row>
    <row r="45" spans="1:13" ht="76.5" x14ac:dyDescent="0.25">
      <c r="A45" s="218" t="s">
        <v>396</v>
      </c>
      <c r="B45" s="104" t="s">
        <v>661</v>
      </c>
      <c r="C45" s="102" t="s">
        <v>679</v>
      </c>
      <c r="D45" s="102" t="s">
        <v>680</v>
      </c>
      <c r="E45" s="102"/>
      <c r="F45" s="102" t="s">
        <v>152</v>
      </c>
      <c r="G45" s="102" t="s">
        <v>689</v>
      </c>
      <c r="H45" s="102" t="s">
        <v>690</v>
      </c>
      <c r="I45" s="102" t="s">
        <v>691</v>
      </c>
      <c r="J45" s="102" t="s">
        <v>684</v>
      </c>
      <c r="K45" s="102"/>
      <c r="L45" s="102" t="s">
        <v>685</v>
      </c>
      <c r="M45" s="102" t="s">
        <v>136</v>
      </c>
    </row>
    <row r="46" spans="1:13" ht="114.75" x14ac:dyDescent="0.25">
      <c r="A46" s="218" t="s">
        <v>396</v>
      </c>
      <c r="B46" s="104" t="s">
        <v>661</v>
      </c>
      <c r="C46" s="102" t="s">
        <v>679</v>
      </c>
      <c r="D46" s="102" t="s">
        <v>692</v>
      </c>
      <c r="E46" s="102"/>
      <c r="F46" s="102" t="s">
        <v>153</v>
      </c>
      <c r="G46" s="102" t="s">
        <v>693</v>
      </c>
      <c r="H46" s="102" t="s">
        <v>694</v>
      </c>
      <c r="I46" s="102" t="s">
        <v>695</v>
      </c>
      <c r="J46" s="102" t="s">
        <v>696</v>
      </c>
      <c r="K46" s="102" t="s">
        <v>697</v>
      </c>
      <c r="L46" s="102" t="s">
        <v>222</v>
      </c>
      <c r="M46" s="108" t="s">
        <v>221</v>
      </c>
    </row>
    <row r="47" spans="1:13" ht="114.75" x14ac:dyDescent="0.25">
      <c r="A47" s="218" t="s">
        <v>396</v>
      </c>
      <c r="B47" s="104" t="s">
        <v>661</v>
      </c>
      <c r="C47" s="102" t="s">
        <v>679</v>
      </c>
      <c r="D47" s="102" t="s">
        <v>692</v>
      </c>
      <c r="E47" s="102"/>
      <c r="F47" s="102" t="s">
        <v>154</v>
      </c>
      <c r="G47" s="102" t="s">
        <v>698</v>
      </c>
      <c r="H47" s="102" t="s">
        <v>699</v>
      </c>
      <c r="I47" s="102" t="s">
        <v>700</v>
      </c>
      <c r="J47" s="102" t="s">
        <v>701</v>
      </c>
      <c r="K47" s="102" t="s">
        <v>702</v>
      </c>
      <c r="L47" s="102" t="s">
        <v>703</v>
      </c>
      <c r="M47" s="102" t="s">
        <v>221</v>
      </c>
    </row>
    <row r="48" spans="1:13" s="17" customFormat="1" ht="63.75" x14ac:dyDescent="0.25">
      <c r="A48" s="218" t="s">
        <v>396</v>
      </c>
      <c r="B48" s="104" t="s">
        <v>661</v>
      </c>
      <c r="C48" s="102" t="s">
        <v>679</v>
      </c>
      <c r="D48" s="102" t="s">
        <v>692</v>
      </c>
      <c r="E48" s="102"/>
      <c r="F48" s="102" t="s">
        <v>155</v>
      </c>
      <c r="G48" s="102" t="s">
        <v>704</v>
      </c>
      <c r="H48" s="102" t="s">
        <v>705</v>
      </c>
      <c r="I48" s="102" t="s">
        <v>706</v>
      </c>
      <c r="J48" s="102" t="s">
        <v>707</v>
      </c>
      <c r="K48" s="102"/>
      <c r="L48" s="220" t="s">
        <v>213</v>
      </c>
      <c r="M48" s="102" t="s">
        <v>214</v>
      </c>
    </row>
    <row r="49" spans="1:13" ht="38.25" x14ac:dyDescent="0.25">
      <c r="A49" s="218" t="s">
        <v>396</v>
      </c>
      <c r="B49" s="104" t="s">
        <v>661</v>
      </c>
      <c r="C49" s="102" t="s">
        <v>679</v>
      </c>
      <c r="D49" s="102" t="s">
        <v>708</v>
      </c>
      <c r="E49" s="102"/>
      <c r="F49" s="102" t="s">
        <v>156</v>
      </c>
      <c r="G49" s="102" t="s">
        <v>709</v>
      </c>
      <c r="H49" s="102" t="s">
        <v>710</v>
      </c>
      <c r="I49" s="102" t="s">
        <v>711</v>
      </c>
      <c r="J49" s="102" t="s">
        <v>707</v>
      </c>
      <c r="K49" s="102"/>
      <c r="L49" s="102" t="s">
        <v>628</v>
      </c>
      <c r="M49" s="102" t="s">
        <v>126</v>
      </c>
    </row>
    <row r="50" spans="1:13" ht="76.5" x14ac:dyDescent="0.25">
      <c r="A50" s="218" t="s">
        <v>396</v>
      </c>
      <c r="B50" s="104" t="s">
        <v>661</v>
      </c>
      <c r="C50" s="102" t="s">
        <v>679</v>
      </c>
      <c r="D50" s="102" t="s">
        <v>708</v>
      </c>
      <c r="E50" s="102"/>
      <c r="F50" s="102" t="s">
        <v>157</v>
      </c>
      <c r="G50" s="102" t="s">
        <v>712</v>
      </c>
      <c r="H50" s="102" t="s">
        <v>713</v>
      </c>
      <c r="I50" s="102" t="s">
        <v>714</v>
      </c>
      <c r="J50" s="102" t="s">
        <v>715</v>
      </c>
      <c r="K50" s="102"/>
      <c r="L50" s="102" t="s">
        <v>628</v>
      </c>
      <c r="M50" s="102" t="s">
        <v>126</v>
      </c>
    </row>
    <row r="51" spans="1:13" ht="76.5" x14ac:dyDescent="0.25">
      <c r="A51" s="218" t="s">
        <v>396</v>
      </c>
      <c r="B51" s="104" t="s">
        <v>661</v>
      </c>
      <c r="C51" s="102" t="s">
        <v>679</v>
      </c>
      <c r="D51" s="102" t="s">
        <v>708</v>
      </c>
      <c r="E51" s="102"/>
      <c r="F51" s="102" t="s">
        <v>158</v>
      </c>
      <c r="G51" s="221" t="s">
        <v>716</v>
      </c>
      <c r="H51" s="102" t="s">
        <v>717</v>
      </c>
      <c r="I51" s="102" t="s">
        <v>718</v>
      </c>
      <c r="J51" s="102" t="s">
        <v>719</v>
      </c>
      <c r="K51" s="102"/>
      <c r="L51" s="102" t="s">
        <v>685</v>
      </c>
      <c r="M51" s="102" t="s">
        <v>218</v>
      </c>
    </row>
    <row r="52" spans="1:13" ht="102" x14ac:dyDescent="0.25">
      <c r="A52" s="218" t="s">
        <v>396</v>
      </c>
      <c r="B52" s="104" t="s">
        <v>661</v>
      </c>
      <c r="C52" s="102" t="s">
        <v>679</v>
      </c>
      <c r="D52" s="102" t="s">
        <v>708</v>
      </c>
      <c r="E52" s="102"/>
      <c r="F52" s="102" t="s">
        <v>720</v>
      </c>
      <c r="G52" s="102" t="s">
        <v>721</v>
      </c>
      <c r="H52" s="221" t="s">
        <v>722</v>
      </c>
      <c r="I52" s="102" t="s">
        <v>723</v>
      </c>
      <c r="J52" s="102" t="s">
        <v>724</v>
      </c>
      <c r="K52" s="102" t="s">
        <v>725</v>
      </c>
      <c r="L52" s="102" t="s">
        <v>726</v>
      </c>
      <c r="M52" s="102" t="s">
        <v>241</v>
      </c>
    </row>
    <row r="53" spans="1:13" ht="140.25" x14ac:dyDescent="0.25">
      <c r="A53" s="218" t="s">
        <v>396</v>
      </c>
      <c r="B53" s="104" t="s">
        <v>727</v>
      </c>
      <c r="C53" s="102"/>
      <c r="D53" s="102"/>
      <c r="E53" s="102"/>
      <c r="F53" s="102"/>
      <c r="G53" s="102" t="s">
        <v>728</v>
      </c>
      <c r="H53" s="102" t="s">
        <v>729</v>
      </c>
      <c r="I53" s="102"/>
      <c r="J53" s="102"/>
      <c r="K53" s="102"/>
      <c r="L53" s="102" t="s">
        <v>730</v>
      </c>
      <c r="M53" s="102" t="s">
        <v>266</v>
      </c>
    </row>
    <row r="54" spans="1:13" x14ac:dyDescent="0.25">
      <c r="A54" s="218" t="s">
        <v>396</v>
      </c>
      <c r="B54" s="104" t="s">
        <v>727</v>
      </c>
      <c r="C54" s="102"/>
      <c r="D54" s="102"/>
      <c r="E54" s="102"/>
      <c r="F54" s="102"/>
      <c r="G54" s="102" t="s">
        <v>731</v>
      </c>
      <c r="H54" s="102"/>
      <c r="I54" s="102"/>
      <c r="J54" s="102"/>
      <c r="K54" s="102"/>
      <c r="L54" s="102" t="s">
        <v>685</v>
      </c>
      <c r="M54" s="102" t="s">
        <v>178</v>
      </c>
    </row>
    <row r="55" spans="1:13" ht="63.75" x14ac:dyDescent="0.25">
      <c r="A55" s="218" t="s">
        <v>396</v>
      </c>
      <c r="B55" s="104" t="s">
        <v>727</v>
      </c>
      <c r="C55" s="102"/>
      <c r="D55" s="102"/>
      <c r="E55" s="102"/>
      <c r="F55" s="102"/>
      <c r="G55" s="102" t="s">
        <v>732</v>
      </c>
      <c r="H55" s="102" t="s">
        <v>733</v>
      </c>
      <c r="I55" s="102" t="s">
        <v>734</v>
      </c>
      <c r="J55" s="102" t="s">
        <v>735</v>
      </c>
      <c r="K55" s="102"/>
      <c r="L55" s="102" t="s">
        <v>685</v>
      </c>
      <c r="M55" s="102" t="s">
        <v>265</v>
      </c>
    </row>
  </sheetData>
  <autoFilter ref="A2:M2"/>
  <mergeCells count="1">
    <mergeCell ref="A1:M1"/>
  </mergeCells>
  <hyperlinks>
    <hyperlink ref="M25" r:id="rId1"/>
    <hyperlink ref="M40" r:id="rId2"/>
    <hyperlink ref="M33" r:id="rId3"/>
    <hyperlink ref="M50" r:id="rId4"/>
    <hyperlink ref="M41" r:id="rId5"/>
    <hyperlink ref="M42" r:id="rId6"/>
    <hyperlink ref="M35" r:id="rId7"/>
    <hyperlink ref="M36" r:id="rId8"/>
    <hyperlink ref="M37" r:id="rId9"/>
    <hyperlink ref="M38" r:id="rId10"/>
    <hyperlink ref="M39" r:id="rId11"/>
    <hyperlink ref="M44" r:id="rId12"/>
    <hyperlink ref="M45" r:id="rId13"/>
    <hyperlink ref="M43" r:id="rId14"/>
    <hyperlink ref="M49" r:id="rId15"/>
    <hyperlink ref="M29" r:id="rId16" display="http://info.worldbank.org/governance/wgi/index.asp"/>
    <hyperlink ref="M30" r:id="rId17" display="http://stats.uis.unesco.org/unesco"/>
    <hyperlink ref="M32" r:id="rId18" display="http://preview.grid.unep.ch/"/>
    <hyperlink ref="M31" r:id="rId19" display="http://preview.grid.unep.ch/"/>
    <hyperlink ref="M28" r:id="rId20" display="http://data.worldbank.org/indicator/SI.POV.GINI"/>
    <hyperlink ref="M54" r:id="rId21"/>
    <hyperlink ref="M19" r:id="rId22"/>
    <hyperlink ref="M18" r:id="rId23"/>
    <hyperlink ref="M20" r:id="rId24"/>
    <hyperlink ref="M3" r:id="rId25" display="http://risk.preventionweb.net/capraviewer/download.jsp"/>
    <hyperlink ref="M4:M16" r:id="rId26" display="http://risk.preventionweb.net/capraviewer/download.jsp"/>
    <hyperlink ref="M48" r:id="rId27"/>
    <hyperlink ref="M51" r:id="rId28"/>
    <hyperlink ref="M27" r:id="rId29"/>
  </hyperlinks>
  <pageMargins left="0.7" right="0.7" top="0.75" bottom="0.75" header="0.3" footer="0.3"/>
  <pageSetup paperSize="9" orientation="portrait" r:id="rId3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7"/>
  <sheetViews>
    <sheetView zoomScale="75" zoomScaleNormal="75" workbookViewId="0">
      <pane ySplit="2" topLeftCell="A3" activePane="bottomLeft" state="frozen"/>
      <selection sqref="A1:H1"/>
      <selection pane="bottomLeft" activeCell="A3" sqref="A3"/>
    </sheetView>
  </sheetViews>
  <sheetFormatPr defaultColWidth="38.28515625" defaultRowHeight="15" x14ac:dyDescent="0.25"/>
  <cols>
    <col min="1" max="1" width="12.85546875" style="4" bestFit="1" customWidth="1"/>
    <col min="2" max="2" width="14.28515625" style="4" bestFit="1" customWidth="1"/>
    <col min="3" max="3" width="17.85546875" style="4" bestFit="1" customWidth="1"/>
    <col min="4" max="4" width="30.28515625" style="4" bestFit="1" customWidth="1"/>
    <col min="5" max="5" width="35.140625" style="4" bestFit="1" customWidth="1"/>
    <col min="6" max="6" width="24.28515625" style="4" customWidth="1"/>
    <col min="7" max="7" width="38.28515625" style="4" bestFit="1" customWidth="1"/>
    <col min="8" max="8" width="42.85546875" style="4" bestFit="1" customWidth="1"/>
    <col min="9" max="9" width="95.28515625" style="4" bestFit="1" customWidth="1"/>
    <col min="10" max="10" width="120.42578125" style="4" bestFit="1" customWidth="1"/>
    <col min="11" max="11" width="90.28515625" style="4" bestFit="1" customWidth="1"/>
    <col min="12" max="12" width="61.42578125" style="4" bestFit="1" customWidth="1"/>
    <col min="13" max="13" width="43" style="4" bestFit="1" customWidth="1"/>
    <col min="14" max="16384" width="38.28515625" style="4"/>
  </cols>
  <sheetData>
    <row r="1" spans="1:13" x14ac:dyDescent="0.25">
      <c r="A1" s="132"/>
      <c r="B1" s="132"/>
      <c r="C1" s="132"/>
      <c r="D1" s="132"/>
      <c r="E1" s="132"/>
      <c r="F1" s="132"/>
      <c r="G1" s="132"/>
      <c r="H1" s="132"/>
      <c r="I1" s="132"/>
      <c r="J1" s="132"/>
      <c r="K1" s="132"/>
      <c r="L1" s="132"/>
      <c r="M1" s="132"/>
    </row>
    <row r="2" spans="1:13" s="144" customFormat="1" ht="15.75" thickBot="1" x14ac:dyDescent="0.3">
      <c r="A2" s="88" t="s">
        <v>460</v>
      </c>
      <c r="B2" s="143" t="s">
        <v>461</v>
      </c>
      <c r="C2" s="88" t="s">
        <v>462</v>
      </c>
      <c r="D2" s="88" t="s">
        <v>463</v>
      </c>
      <c r="E2" s="88" t="s">
        <v>464</v>
      </c>
      <c r="F2" s="88" t="s">
        <v>229</v>
      </c>
      <c r="G2" s="88" t="s">
        <v>736</v>
      </c>
      <c r="H2" s="88" t="s">
        <v>737</v>
      </c>
      <c r="I2" s="88" t="s">
        <v>467</v>
      </c>
      <c r="J2" s="88" t="s">
        <v>468</v>
      </c>
      <c r="K2" s="88" t="s">
        <v>469</v>
      </c>
      <c r="L2" s="88" t="s">
        <v>470</v>
      </c>
      <c r="M2" s="88" t="s">
        <v>137</v>
      </c>
    </row>
    <row r="3" spans="1:13" ht="216.75" x14ac:dyDescent="0.25">
      <c r="A3" s="197" t="s">
        <v>413</v>
      </c>
      <c r="B3" s="222" t="s">
        <v>471</v>
      </c>
      <c r="C3" s="197" t="s">
        <v>738</v>
      </c>
      <c r="D3" s="197" t="s">
        <v>739</v>
      </c>
      <c r="E3" s="197" t="s">
        <v>740</v>
      </c>
      <c r="F3" s="197" t="s">
        <v>328</v>
      </c>
      <c r="G3" s="197" t="s">
        <v>741</v>
      </c>
      <c r="H3" s="197" t="s">
        <v>742</v>
      </c>
      <c r="I3" s="197" t="s">
        <v>743</v>
      </c>
      <c r="J3" s="197" t="s">
        <v>744</v>
      </c>
      <c r="K3" s="197" t="s">
        <v>745</v>
      </c>
      <c r="L3" s="197" t="s">
        <v>746</v>
      </c>
      <c r="M3" s="197" t="s">
        <v>329</v>
      </c>
    </row>
    <row r="4" spans="1:13" ht="216.75" x14ac:dyDescent="0.25">
      <c r="A4" s="197" t="s">
        <v>413</v>
      </c>
      <c r="B4" s="222" t="s">
        <v>471</v>
      </c>
      <c r="C4" s="197" t="s">
        <v>738</v>
      </c>
      <c r="D4" s="197" t="s">
        <v>739</v>
      </c>
      <c r="E4" s="197" t="s">
        <v>747</v>
      </c>
      <c r="F4" s="197" t="s">
        <v>330</v>
      </c>
      <c r="G4" s="223" t="s">
        <v>748</v>
      </c>
      <c r="H4" s="197" t="s">
        <v>749</v>
      </c>
      <c r="I4" s="197" t="s">
        <v>743</v>
      </c>
      <c r="J4" s="197" t="s">
        <v>744</v>
      </c>
      <c r="K4" s="197" t="s">
        <v>745</v>
      </c>
      <c r="L4" s="197" t="s">
        <v>746</v>
      </c>
      <c r="M4" s="197" t="s">
        <v>329</v>
      </c>
    </row>
    <row r="5" spans="1:13" ht="216.75" x14ac:dyDescent="0.25">
      <c r="A5" s="197" t="s">
        <v>413</v>
      </c>
      <c r="B5" s="222" t="s">
        <v>471</v>
      </c>
      <c r="C5" s="197" t="s">
        <v>738</v>
      </c>
      <c r="D5" s="197" t="s">
        <v>739</v>
      </c>
      <c r="E5" s="197" t="s">
        <v>750</v>
      </c>
      <c r="F5" s="197" t="s">
        <v>331</v>
      </c>
      <c r="G5" s="197" t="s">
        <v>751</v>
      </c>
      <c r="H5" s="197" t="s">
        <v>752</v>
      </c>
      <c r="I5" s="197" t="s">
        <v>743</v>
      </c>
      <c r="J5" s="197" t="s">
        <v>744</v>
      </c>
      <c r="K5" s="197" t="s">
        <v>745</v>
      </c>
      <c r="L5" s="197" t="s">
        <v>746</v>
      </c>
      <c r="M5" s="197" t="s">
        <v>329</v>
      </c>
    </row>
    <row r="6" spans="1:13" ht="216.75" x14ac:dyDescent="0.25">
      <c r="A6" s="197" t="s">
        <v>413</v>
      </c>
      <c r="B6" s="222" t="s">
        <v>471</v>
      </c>
      <c r="C6" s="197" t="s">
        <v>738</v>
      </c>
      <c r="D6" s="197" t="s">
        <v>739</v>
      </c>
      <c r="E6" s="197" t="s">
        <v>753</v>
      </c>
      <c r="F6" s="197" t="s">
        <v>331</v>
      </c>
      <c r="G6" s="197" t="s">
        <v>754</v>
      </c>
      <c r="H6" s="197" t="s">
        <v>755</v>
      </c>
      <c r="I6" s="197" t="s">
        <v>743</v>
      </c>
      <c r="J6" s="197" t="s">
        <v>744</v>
      </c>
      <c r="K6" s="197" t="s">
        <v>745</v>
      </c>
      <c r="L6" s="197" t="s">
        <v>746</v>
      </c>
      <c r="M6" s="197" t="s">
        <v>329</v>
      </c>
    </row>
    <row r="7" spans="1:13" ht="76.5" x14ac:dyDescent="0.25">
      <c r="A7" s="197" t="s">
        <v>413</v>
      </c>
      <c r="B7" s="222" t="s">
        <v>471</v>
      </c>
      <c r="C7" s="197" t="s">
        <v>738</v>
      </c>
      <c r="D7" s="197" t="s">
        <v>739</v>
      </c>
      <c r="E7" s="197" t="s">
        <v>756</v>
      </c>
      <c r="F7" s="197" t="s">
        <v>332</v>
      </c>
      <c r="G7" s="197" t="s">
        <v>757</v>
      </c>
      <c r="H7" s="197" t="s">
        <v>758</v>
      </c>
      <c r="I7" s="197" t="s">
        <v>759</v>
      </c>
      <c r="J7" s="197" t="s">
        <v>760</v>
      </c>
      <c r="K7" s="197" t="s">
        <v>761</v>
      </c>
      <c r="L7" s="197" t="s">
        <v>762</v>
      </c>
      <c r="M7" s="197" t="s">
        <v>333</v>
      </c>
    </row>
    <row r="8" spans="1:13" ht="51" x14ac:dyDescent="0.25">
      <c r="A8" s="197" t="s">
        <v>413</v>
      </c>
      <c r="B8" s="222" t="s">
        <v>471</v>
      </c>
      <c r="C8" s="198" t="s">
        <v>763</v>
      </c>
      <c r="D8" s="197" t="s">
        <v>739</v>
      </c>
      <c r="E8" s="198" t="s">
        <v>764</v>
      </c>
      <c r="F8" s="198" t="s">
        <v>334</v>
      </c>
      <c r="G8" s="198" t="s">
        <v>765</v>
      </c>
      <c r="H8" s="199" t="s">
        <v>766</v>
      </c>
      <c r="I8" s="197" t="s">
        <v>767</v>
      </c>
      <c r="J8" s="197" t="s">
        <v>768</v>
      </c>
      <c r="K8" s="197" t="s">
        <v>769</v>
      </c>
      <c r="L8" s="197" t="s">
        <v>335</v>
      </c>
      <c r="M8" s="197" t="s">
        <v>336</v>
      </c>
    </row>
    <row r="9" spans="1:13" ht="153" x14ac:dyDescent="0.25">
      <c r="A9" s="197" t="s">
        <v>413</v>
      </c>
      <c r="B9" s="222" t="s">
        <v>471</v>
      </c>
      <c r="C9" s="197" t="s">
        <v>770</v>
      </c>
      <c r="D9" s="197" t="s">
        <v>771</v>
      </c>
      <c r="E9" s="197" t="s">
        <v>772</v>
      </c>
      <c r="F9" s="197" t="s">
        <v>337</v>
      </c>
      <c r="G9" s="197" t="s">
        <v>773</v>
      </c>
      <c r="H9" s="197" t="s">
        <v>774</v>
      </c>
      <c r="I9" s="197" t="s">
        <v>775</v>
      </c>
      <c r="J9" s="197" t="s">
        <v>776</v>
      </c>
      <c r="K9" s="197" t="s">
        <v>777</v>
      </c>
      <c r="L9" s="197" t="s">
        <v>778</v>
      </c>
      <c r="M9" s="197" t="s">
        <v>338</v>
      </c>
    </row>
    <row r="10" spans="1:13" ht="153" x14ac:dyDescent="0.25">
      <c r="A10" s="197" t="s">
        <v>413</v>
      </c>
      <c r="B10" s="222" t="s">
        <v>471</v>
      </c>
      <c r="C10" s="197" t="s">
        <v>770</v>
      </c>
      <c r="D10" s="197" t="s">
        <v>771</v>
      </c>
      <c r="E10" s="197" t="s">
        <v>779</v>
      </c>
      <c r="F10" s="197" t="s">
        <v>339</v>
      </c>
      <c r="G10" s="197" t="s">
        <v>773</v>
      </c>
      <c r="H10" s="197" t="s">
        <v>774</v>
      </c>
      <c r="I10" s="197" t="s">
        <v>775</v>
      </c>
      <c r="J10" s="197" t="s">
        <v>776</v>
      </c>
      <c r="K10" s="197" t="s">
        <v>777</v>
      </c>
      <c r="L10" s="197" t="s">
        <v>778</v>
      </c>
      <c r="M10" s="197" t="s">
        <v>338</v>
      </c>
    </row>
    <row r="11" spans="1:13" ht="114.75" x14ac:dyDescent="0.25">
      <c r="A11" s="197" t="s">
        <v>413</v>
      </c>
      <c r="B11" s="222" t="s">
        <v>471</v>
      </c>
      <c r="C11" s="197" t="s">
        <v>770</v>
      </c>
      <c r="D11" s="197" t="s">
        <v>780</v>
      </c>
      <c r="E11" s="197" t="s">
        <v>781</v>
      </c>
      <c r="F11" s="197" t="s">
        <v>340</v>
      </c>
      <c r="G11" s="197" t="s">
        <v>782</v>
      </c>
      <c r="H11" s="197" t="s">
        <v>783</v>
      </c>
      <c r="I11" s="197" t="s">
        <v>784</v>
      </c>
      <c r="J11" s="197" t="s">
        <v>785</v>
      </c>
      <c r="K11" s="197" t="s">
        <v>786</v>
      </c>
      <c r="L11" s="197" t="s">
        <v>787</v>
      </c>
      <c r="M11" s="197" t="s">
        <v>341</v>
      </c>
    </row>
    <row r="12" spans="1:13" ht="114.75" x14ac:dyDescent="0.25">
      <c r="A12" s="197" t="s">
        <v>413</v>
      </c>
      <c r="B12" s="222" t="s">
        <v>471</v>
      </c>
      <c r="C12" s="197" t="s">
        <v>770</v>
      </c>
      <c r="D12" s="197" t="s">
        <v>780</v>
      </c>
      <c r="E12" s="197" t="s">
        <v>788</v>
      </c>
      <c r="F12" s="197" t="s">
        <v>340</v>
      </c>
      <c r="G12" s="197" t="s">
        <v>789</v>
      </c>
      <c r="H12" s="197" t="s">
        <v>790</v>
      </c>
      <c r="I12" s="197" t="s">
        <v>791</v>
      </c>
      <c r="J12" s="197" t="s">
        <v>785</v>
      </c>
      <c r="K12" s="197" t="s">
        <v>786</v>
      </c>
      <c r="L12" s="197" t="s">
        <v>787</v>
      </c>
      <c r="M12" s="200" t="s">
        <v>341</v>
      </c>
    </row>
    <row r="13" spans="1:13" ht="76.5" x14ac:dyDescent="0.25">
      <c r="A13" s="197" t="s">
        <v>413</v>
      </c>
      <c r="B13" s="201" t="s">
        <v>441</v>
      </c>
      <c r="C13" s="197" t="s">
        <v>792</v>
      </c>
      <c r="D13" s="197" t="s">
        <v>582</v>
      </c>
      <c r="E13" s="197" t="s">
        <v>793</v>
      </c>
      <c r="F13" s="197" t="s">
        <v>390</v>
      </c>
      <c r="G13" s="197" t="s">
        <v>794</v>
      </c>
      <c r="H13" s="197" t="s">
        <v>795</v>
      </c>
      <c r="I13" s="197" t="s">
        <v>796</v>
      </c>
      <c r="J13" s="197" t="s">
        <v>797</v>
      </c>
      <c r="K13" s="197"/>
      <c r="L13" s="197" t="s">
        <v>798</v>
      </c>
      <c r="M13" s="197" t="s">
        <v>403</v>
      </c>
    </row>
    <row r="14" spans="1:13" ht="63.75" x14ac:dyDescent="0.25">
      <c r="A14" s="197" t="s">
        <v>413</v>
      </c>
      <c r="B14" s="201" t="s">
        <v>441</v>
      </c>
      <c r="C14" s="197" t="s">
        <v>792</v>
      </c>
      <c r="D14" s="197" t="s">
        <v>582</v>
      </c>
      <c r="E14" s="197" t="s">
        <v>793</v>
      </c>
      <c r="F14" s="197" t="s">
        <v>391</v>
      </c>
      <c r="G14" s="197" t="s">
        <v>799</v>
      </c>
      <c r="H14" s="197" t="s">
        <v>800</v>
      </c>
      <c r="I14" s="197" t="s">
        <v>801</v>
      </c>
      <c r="J14" s="197" t="s">
        <v>802</v>
      </c>
      <c r="K14" s="197"/>
      <c r="L14" s="197" t="s">
        <v>798</v>
      </c>
      <c r="M14" s="197" t="s">
        <v>406</v>
      </c>
    </row>
    <row r="15" spans="1:13" ht="140.25" x14ac:dyDescent="0.25">
      <c r="A15" s="197" t="s">
        <v>413</v>
      </c>
      <c r="B15" s="201" t="s">
        <v>441</v>
      </c>
      <c r="C15" s="197" t="s">
        <v>792</v>
      </c>
      <c r="D15" s="197" t="s">
        <v>582</v>
      </c>
      <c r="E15" s="197"/>
      <c r="F15" s="197" t="s">
        <v>342</v>
      </c>
      <c r="G15" s="197" t="s">
        <v>803</v>
      </c>
      <c r="H15" s="197" t="s">
        <v>804</v>
      </c>
      <c r="I15" s="197" t="s">
        <v>805</v>
      </c>
      <c r="J15" s="197" t="s">
        <v>806</v>
      </c>
      <c r="K15" s="197" t="s">
        <v>807</v>
      </c>
      <c r="L15" s="197" t="s">
        <v>808</v>
      </c>
      <c r="M15" s="197" t="s">
        <v>388</v>
      </c>
    </row>
    <row r="16" spans="1:13" ht="165.75" x14ac:dyDescent="0.25">
      <c r="A16" s="197" t="s">
        <v>413</v>
      </c>
      <c r="B16" s="201" t="s">
        <v>441</v>
      </c>
      <c r="C16" s="197" t="s">
        <v>792</v>
      </c>
      <c r="D16" s="197" t="s">
        <v>592</v>
      </c>
      <c r="E16" s="197"/>
      <c r="F16" s="197" t="s">
        <v>343</v>
      </c>
      <c r="G16" s="197" t="s">
        <v>809</v>
      </c>
      <c r="H16" s="197" t="s">
        <v>810</v>
      </c>
      <c r="I16" s="197" t="s">
        <v>811</v>
      </c>
      <c r="J16" s="197" t="s">
        <v>812</v>
      </c>
      <c r="K16" s="197" t="s">
        <v>813</v>
      </c>
      <c r="L16" s="197" t="s">
        <v>814</v>
      </c>
      <c r="M16" s="197" t="s">
        <v>344</v>
      </c>
    </row>
    <row r="17" spans="1:13" ht="178.5" x14ac:dyDescent="0.25">
      <c r="A17" s="197" t="s">
        <v>413</v>
      </c>
      <c r="B17" s="201" t="s">
        <v>441</v>
      </c>
      <c r="C17" s="197" t="s">
        <v>792</v>
      </c>
      <c r="D17" s="197" t="s">
        <v>815</v>
      </c>
      <c r="E17" s="197"/>
      <c r="F17" s="197" t="s">
        <v>345</v>
      </c>
      <c r="G17" s="197" t="s">
        <v>816</v>
      </c>
      <c r="H17" s="197" t="s">
        <v>817</v>
      </c>
      <c r="I17" s="197" t="s">
        <v>818</v>
      </c>
      <c r="J17" s="197" t="s">
        <v>819</v>
      </c>
      <c r="K17" s="197"/>
      <c r="L17" s="197" t="s">
        <v>820</v>
      </c>
      <c r="M17" s="197" t="s">
        <v>346</v>
      </c>
    </row>
    <row r="18" spans="1:13" ht="114.75" x14ac:dyDescent="0.25">
      <c r="A18" s="197" t="s">
        <v>413</v>
      </c>
      <c r="B18" s="201" t="s">
        <v>441</v>
      </c>
      <c r="C18" s="197" t="s">
        <v>792</v>
      </c>
      <c r="D18" s="197" t="s">
        <v>815</v>
      </c>
      <c r="E18" s="197"/>
      <c r="F18" s="197" t="s">
        <v>347</v>
      </c>
      <c r="G18" s="197" t="s">
        <v>821</v>
      </c>
      <c r="H18" s="197" t="s">
        <v>822</v>
      </c>
      <c r="I18" s="197" t="s">
        <v>823</v>
      </c>
      <c r="J18" s="197" t="s">
        <v>824</v>
      </c>
      <c r="K18" s="197"/>
      <c r="L18" s="197" t="s">
        <v>825</v>
      </c>
      <c r="M18" s="197" t="s">
        <v>348</v>
      </c>
    </row>
    <row r="19" spans="1:13" ht="242.25" x14ac:dyDescent="0.25">
      <c r="A19" s="197" t="s">
        <v>413</v>
      </c>
      <c r="B19" s="201" t="s">
        <v>441</v>
      </c>
      <c r="C19" s="197" t="s">
        <v>792</v>
      </c>
      <c r="D19" s="197" t="s">
        <v>815</v>
      </c>
      <c r="E19" s="197"/>
      <c r="F19" s="197" t="s">
        <v>349</v>
      </c>
      <c r="G19" s="197" t="s">
        <v>826</v>
      </c>
      <c r="H19" s="197" t="s">
        <v>827</v>
      </c>
      <c r="I19" s="197" t="s">
        <v>828</v>
      </c>
      <c r="J19" s="197" t="s">
        <v>829</v>
      </c>
      <c r="K19" s="197" t="s">
        <v>830</v>
      </c>
      <c r="L19" s="197" t="s">
        <v>831</v>
      </c>
      <c r="M19" s="197" t="s">
        <v>350</v>
      </c>
    </row>
    <row r="20" spans="1:13" ht="76.5" x14ac:dyDescent="0.25">
      <c r="A20" s="197" t="s">
        <v>413</v>
      </c>
      <c r="B20" s="201" t="s">
        <v>441</v>
      </c>
      <c r="C20" s="197" t="s">
        <v>608</v>
      </c>
      <c r="D20" s="197" t="s">
        <v>832</v>
      </c>
      <c r="E20" s="197" t="s">
        <v>833</v>
      </c>
      <c r="F20" s="197" t="s">
        <v>351</v>
      </c>
      <c r="G20" s="197" t="s">
        <v>834</v>
      </c>
      <c r="H20" s="197" t="s">
        <v>835</v>
      </c>
      <c r="I20" s="197" t="s">
        <v>836</v>
      </c>
      <c r="J20" s="197" t="s">
        <v>837</v>
      </c>
      <c r="K20" s="197" t="s">
        <v>838</v>
      </c>
      <c r="L20" s="197" t="s">
        <v>1133</v>
      </c>
      <c r="M20" s="197" t="s">
        <v>352</v>
      </c>
    </row>
    <row r="21" spans="1:13" ht="89.25" x14ac:dyDescent="0.25">
      <c r="A21" s="197" t="s">
        <v>413</v>
      </c>
      <c r="B21" s="201" t="s">
        <v>441</v>
      </c>
      <c r="C21" s="197" t="s">
        <v>608</v>
      </c>
      <c r="D21" s="197" t="s">
        <v>832</v>
      </c>
      <c r="E21" s="197" t="s">
        <v>1152</v>
      </c>
      <c r="F21" s="197" t="s">
        <v>353</v>
      </c>
      <c r="G21" s="197" t="s">
        <v>839</v>
      </c>
      <c r="H21" s="197" t="s">
        <v>840</v>
      </c>
      <c r="I21" s="197" t="s">
        <v>841</v>
      </c>
      <c r="J21" s="197" t="s">
        <v>842</v>
      </c>
      <c r="K21" s="197"/>
      <c r="L21" s="197" t="s">
        <v>1132</v>
      </c>
      <c r="M21" s="197" t="s">
        <v>407</v>
      </c>
    </row>
    <row r="22" spans="1:13" ht="76.5" x14ac:dyDescent="0.25">
      <c r="A22" s="197" t="s">
        <v>413</v>
      </c>
      <c r="B22" s="201" t="s">
        <v>441</v>
      </c>
      <c r="C22" s="197" t="s">
        <v>608</v>
      </c>
      <c r="D22" s="197" t="s">
        <v>832</v>
      </c>
      <c r="E22" s="197" t="s">
        <v>1152</v>
      </c>
      <c r="F22" s="197" t="s">
        <v>1150</v>
      </c>
      <c r="G22" s="197" t="s">
        <v>1143</v>
      </c>
      <c r="H22" s="197" t="s">
        <v>1155</v>
      </c>
      <c r="I22" s="197" t="s">
        <v>1156</v>
      </c>
      <c r="J22" s="197" t="s">
        <v>1157</v>
      </c>
      <c r="K22" s="197" t="s">
        <v>1158</v>
      </c>
      <c r="L22" s="197" t="s">
        <v>1159</v>
      </c>
      <c r="M22" s="197" t="s">
        <v>1147</v>
      </c>
    </row>
    <row r="23" spans="1:13" ht="102" x14ac:dyDescent="0.25">
      <c r="A23" s="197" t="s">
        <v>413</v>
      </c>
      <c r="B23" s="201" t="s">
        <v>441</v>
      </c>
      <c r="C23" s="197" t="s">
        <v>608</v>
      </c>
      <c r="D23" s="197" t="s">
        <v>832</v>
      </c>
      <c r="E23" s="197" t="s">
        <v>1152</v>
      </c>
      <c r="F23" s="197" t="s">
        <v>354</v>
      </c>
      <c r="G23" s="197" t="s">
        <v>843</v>
      </c>
      <c r="H23" s="197" t="s">
        <v>844</v>
      </c>
      <c r="I23" s="197" t="s">
        <v>844</v>
      </c>
      <c r="J23" s="197" t="s">
        <v>845</v>
      </c>
      <c r="K23" s="197" t="s">
        <v>846</v>
      </c>
      <c r="L23" s="197" t="s">
        <v>847</v>
      </c>
      <c r="M23" s="197" t="s">
        <v>408</v>
      </c>
    </row>
    <row r="24" spans="1:13" ht="140.25" x14ac:dyDescent="0.25">
      <c r="A24" s="197" t="s">
        <v>413</v>
      </c>
      <c r="B24" s="201" t="s">
        <v>441</v>
      </c>
      <c r="C24" s="197" t="s">
        <v>608</v>
      </c>
      <c r="D24" s="197" t="s">
        <v>832</v>
      </c>
      <c r="E24" s="197" t="s">
        <v>1152</v>
      </c>
      <c r="F24" s="197" t="s">
        <v>1149</v>
      </c>
      <c r="G24" s="197" t="s">
        <v>1160</v>
      </c>
      <c r="H24" s="197" t="s">
        <v>1161</v>
      </c>
      <c r="I24" s="197" t="s">
        <v>1162</v>
      </c>
      <c r="J24" s="197" t="s">
        <v>1163</v>
      </c>
      <c r="K24" s="197" t="s">
        <v>1164</v>
      </c>
      <c r="L24" s="197" t="s">
        <v>1165</v>
      </c>
      <c r="M24" s="197" t="s">
        <v>1151</v>
      </c>
    </row>
    <row r="25" spans="1:13" s="145" customFormat="1" ht="191.25" x14ac:dyDescent="0.25">
      <c r="A25" s="197" t="s">
        <v>413</v>
      </c>
      <c r="B25" s="201" t="s">
        <v>441</v>
      </c>
      <c r="C25" s="197" t="s">
        <v>608</v>
      </c>
      <c r="D25" s="197" t="s">
        <v>832</v>
      </c>
      <c r="E25" s="197" t="s">
        <v>848</v>
      </c>
      <c r="F25" s="197" t="s">
        <v>355</v>
      </c>
      <c r="G25" s="197" t="s">
        <v>849</v>
      </c>
      <c r="H25" s="197" t="s">
        <v>850</v>
      </c>
      <c r="I25" s="197" t="s">
        <v>851</v>
      </c>
      <c r="J25" s="197" t="s">
        <v>852</v>
      </c>
      <c r="K25" s="197" t="s">
        <v>853</v>
      </c>
      <c r="L25" s="197" t="s">
        <v>854</v>
      </c>
      <c r="M25" s="197" t="s">
        <v>356</v>
      </c>
    </row>
    <row r="26" spans="1:13" s="224" customFormat="1" ht="191.25" x14ac:dyDescent="0.25">
      <c r="A26" s="197" t="s">
        <v>413</v>
      </c>
      <c r="B26" s="201" t="s">
        <v>441</v>
      </c>
      <c r="C26" s="197" t="s">
        <v>608</v>
      </c>
      <c r="D26" s="197" t="s">
        <v>832</v>
      </c>
      <c r="E26" s="197" t="s">
        <v>848</v>
      </c>
      <c r="F26" s="197" t="s">
        <v>357</v>
      </c>
      <c r="G26" s="197" t="s">
        <v>855</v>
      </c>
      <c r="H26" s="197" t="s">
        <v>856</v>
      </c>
      <c r="I26" s="197" t="s">
        <v>857</v>
      </c>
      <c r="J26" s="197" t="s">
        <v>858</v>
      </c>
      <c r="K26" s="197"/>
      <c r="L26" s="197" t="s">
        <v>1134</v>
      </c>
      <c r="M26" s="197" t="s">
        <v>358</v>
      </c>
    </row>
    <row r="27" spans="1:13" ht="140.25" x14ac:dyDescent="0.25">
      <c r="A27" s="197" t="s">
        <v>413</v>
      </c>
      <c r="B27" s="202" t="s">
        <v>859</v>
      </c>
      <c r="C27" s="197" t="s">
        <v>662</v>
      </c>
      <c r="D27" s="197" t="s">
        <v>673</v>
      </c>
      <c r="E27" s="197"/>
      <c r="F27" s="197" t="s">
        <v>359</v>
      </c>
      <c r="G27" s="197" t="s">
        <v>860</v>
      </c>
      <c r="H27" s="197" t="s">
        <v>861</v>
      </c>
      <c r="I27" s="225" t="s">
        <v>862</v>
      </c>
      <c r="J27" s="197" t="s">
        <v>863</v>
      </c>
      <c r="K27" s="197" t="s">
        <v>864</v>
      </c>
      <c r="L27" s="197" t="s">
        <v>865</v>
      </c>
      <c r="M27" s="200" t="s">
        <v>360</v>
      </c>
    </row>
    <row r="28" spans="1:13" ht="255" x14ac:dyDescent="0.25">
      <c r="A28" s="197" t="s">
        <v>413</v>
      </c>
      <c r="B28" s="202" t="s">
        <v>859</v>
      </c>
      <c r="C28" s="197" t="s">
        <v>662</v>
      </c>
      <c r="D28" s="197" t="s">
        <v>866</v>
      </c>
      <c r="E28" s="197"/>
      <c r="F28" s="197" t="s">
        <v>361</v>
      </c>
      <c r="G28" s="197" t="s">
        <v>867</v>
      </c>
      <c r="H28" s="197" t="s">
        <v>868</v>
      </c>
      <c r="I28" s="197" t="s">
        <v>868</v>
      </c>
      <c r="J28" s="197" t="s">
        <v>869</v>
      </c>
      <c r="K28" s="197" t="s">
        <v>870</v>
      </c>
      <c r="L28" s="197" t="s">
        <v>871</v>
      </c>
      <c r="M28" s="197" t="s">
        <v>362</v>
      </c>
    </row>
    <row r="29" spans="1:13" ht="51" x14ac:dyDescent="0.25">
      <c r="A29" s="197" t="s">
        <v>413</v>
      </c>
      <c r="B29" s="202" t="s">
        <v>859</v>
      </c>
      <c r="C29" s="197" t="s">
        <v>662</v>
      </c>
      <c r="D29" s="197" t="s">
        <v>872</v>
      </c>
      <c r="E29" s="197" t="s">
        <v>873</v>
      </c>
      <c r="F29" s="197" t="s">
        <v>363</v>
      </c>
      <c r="G29" s="197" t="s">
        <v>874</v>
      </c>
      <c r="H29" s="197" t="s">
        <v>875</v>
      </c>
      <c r="I29" s="197" t="s">
        <v>876</v>
      </c>
      <c r="J29" s="197" t="s">
        <v>877</v>
      </c>
      <c r="K29" s="197" t="s">
        <v>878</v>
      </c>
      <c r="L29" s="197" t="s">
        <v>302</v>
      </c>
      <c r="M29" s="197" t="s">
        <v>364</v>
      </c>
    </row>
    <row r="30" spans="1:13" ht="153" x14ac:dyDescent="0.25">
      <c r="A30" s="197" t="s">
        <v>413</v>
      </c>
      <c r="B30" s="202" t="s">
        <v>859</v>
      </c>
      <c r="C30" s="197" t="s">
        <v>662</v>
      </c>
      <c r="D30" s="197" t="s">
        <v>872</v>
      </c>
      <c r="E30" s="197" t="s">
        <v>873</v>
      </c>
      <c r="F30" s="197" t="s">
        <v>365</v>
      </c>
      <c r="G30" s="197" t="s">
        <v>879</v>
      </c>
      <c r="H30" s="197" t="s">
        <v>880</v>
      </c>
      <c r="I30" s="197" t="s">
        <v>881</v>
      </c>
      <c r="J30" s="197" t="s">
        <v>882</v>
      </c>
      <c r="K30" s="197" t="s">
        <v>883</v>
      </c>
      <c r="L30" s="197" t="s">
        <v>884</v>
      </c>
      <c r="M30" s="197" t="s">
        <v>366</v>
      </c>
    </row>
    <row r="31" spans="1:13" ht="153" x14ac:dyDescent="0.25">
      <c r="A31" s="197" t="s">
        <v>413</v>
      </c>
      <c r="B31" s="202" t="s">
        <v>859</v>
      </c>
      <c r="C31" s="197" t="s">
        <v>662</v>
      </c>
      <c r="D31" s="197" t="s">
        <v>872</v>
      </c>
      <c r="E31" s="197" t="s">
        <v>885</v>
      </c>
      <c r="F31" s="197" t="s">
        <v>1153</v>
      </c>
      <c r="G31" s="197" t="s">
        <v>885</v>
      </c>
      <c r="H31" s="197" t="s">
        <v>1166</v>
      </c>
      <c r="I31" s="197" t="s">
        <v>1167</v>
      </c>
      <c r="J31" s="197" t="s">
        <v>886</v>
      </c>
      <c r="K31" s="197" t="s">
        <v>1168</v>
      </c>
      <c r="L31" s="197" t="s">
        <v>887</v>
      </c>
      <c r="M31" s="197" t="s">
        <v>367</v>
      </c>
    </row>
    <row r="32" spans="1:13" ht="127.5" x14ac:dyDescent="0.25">
      <c r="A32" s="197" t="s">
        <v>413</v>
      </c>
      <c r="B32" s="202" t="s">
        <v>859</v>
      </c>
      <c r="C32" s="197" t="s">
        <v>662</v>
      </c>
      <c r="D32" s="197" t="s">
        <v>692</v>
      </c>
      <c r="E32" s="197" t="s">
        <v>888</v>
      </c>
      <c r="F32" s="197" t="s">
        <v>368</v>
      </c>
      <c r="G32" s="197" t="s">
        <v>889</v>
      </c>
      <c r="H32" s="197" t="s">
        <v>890</v>
      </c>
      <c r="I32" s="197" t="s">
        <v>891</v>
      </c>
      <c r="J32" s="197" t="s">
        <v>892</v>
      </c>
      <c r="K32" s="197" t="s">
        <v>893</v>
      </c>
      <c r="L32" s="197" t="s">
        <v>894</v>
      </c>
      <c r="M32" s="197" t="s">
        <v>369</v>
      </c>
    </row>
    <row r="33" spans="1:13" ht="127.5" x14ac:dyDescent="0.25">
      <c r="A33" s="197" t="s">
        <v>413</v>
      </c>
      <c r="B33" s="202" t="s">
        <v>859</v>
      </c>
      <c r="C33" s="197" t="s">
        <v>662</v>
      </c>
      <c r="D33" s="197" t="s">
        <v>692</v>
      </c>
      <c r="E33" s="197" t="s">
        <v>888</v>
      </c>
      <c r="F33" s="197" t="s">
        <v>370</v>
      </c>
      <c r="G33" s="197" t="s">
        <v>895</v>
      </c>
      <c r="H33" s="197" t="s">
        <v>896</v>
      </c>
      <c r="I33" s="197" t="s">
        <v>896</v>
      </c>
      <c r="J33" s="197" t="s">
        <v>892</v>
      </c>
      <c r="K33" s="197" t="s">
        <v>893</v>
      </c>
      <c r="L33" s="197" t="s">
        <v>894</v>
      </c>
      <c r="M33" s="197" t="s">
        <v>369</v>
      </c>
    </row>
    <row r="34" spans="1:13" ht="51" x14ac:dyDescent="0.25">
      <c r="A34" s="197" t="s">
        <v>413</v>
      </c>
      <c r="B34" s="202" t="s">
        <v>859</v>
      </c>
      <c r="C34" s="197" t="s">
        <v>662</v>
      </c>
      <c r="D34" s="197" t="s">
        <v>897</v>
      </c>
      <c r="E34" s="197" t="s">
        <v>898</v>
      </c>
      <c r="F34" s="197" t="s">
        <v>371</v>
      </c>
      <c r="G34" s="197" t="s">
        <v>899</v>
      </c>
      <c r="H34" s="197" t="s">
        <v>900</v>
      </c>
      <c r="I34" s="197" t="s">
        <v>901</v>
      </c>
      <c r="J34" s="197" t="s">
        <v>902</v>
      </c>
      <c r="K34" s="197"/>
      <c r="L34" s="197" t="s">
        <v>903</v>
      </c>
      <c r="M34" s="197" t="s">
        <v>372</v>
      </c>
    </row>
    <row r="35" spans="1:13" ht="63.75" x14ac:dyDescent="0.25">
      <c r="A35" s="197" t="s">
        <v>413</v>
      </c>
      <c r="B35" s="202" t="s">
        <v>859</v>
      </c>
      <c r="C35" s="197" t="s">
        <v>679</v>
      </c>
      <c r="D35" s="197" t="s">
        <v>897</v>
      </c>
      <c r="E35" s="197" t="s">
        <v>904</v>
      </c>
      <c r="F35" s="197" t="s">
        <v>373</v>
      </c>
      <c r="G35" s="197" t="s">
        <v>905</v>
      </c>
      <c r="H35" s="197" t="s">
        <v>906</v>
      </c>
      <c r="I35" s="197" t="s">
        <v>907</v>
      </c>
      <c r="J35" s="197" t="s">
        <v>908</v>
      </c>
      <c r="K35" s="197"/>
      <c r="L35" s="197" t="s">
        <v>903</v>
      </c>
      <c r="M35" s="197" t="s">
        <v>374</v>
      </c>
    </row>
    <row r="36" spans="1:13" ht="76.5" x14ac:dyDescent="0.25">
      <c r="A36" s="197" t="s">
        <v>413</v>
      </c>
      <c r="B36" s="202" t="s">
        <v>859</v>
      </c>
      <c r="C36" s="197" t="s">
        <v>679</v>
      </c>
      <c r="D36" s="197" t="s">
        <v>897</v>
      </c>
      <c r="E36" s="197" t="s">
        <v>904</v>
      </c>
      <c r="F36" s="197" t="s">
        <v>375</v>
      </c>
      <c r="G36" s="197" t="s">
        <v>909</v>
      </c>
      <c r="H36" s="197" t="s">
        <v>910</v>
      </c>
      <c r="I36" s="197" t="s">
        <v>911</v>
      </c>
      <c r="J36" s="197" t="s">
        <v>912</v>
      </c>
      <c r="K36" s="197"/>
      <c r="L36" s="197" t="s">
        <v>903</v>
      </c>
      <c r="M36" s="197" t="s">
        <v>374</v>
      </c>
    </row>
    <row r="37" spans="1:13" ht="114.75" x14ac:dyDescent="0.25">
      <c r="A37" s="197" t="s">
        <v>413</v>
      </c>
      <c r="B37" s="202" t="s">
        <v>859</v>
      </c>
      <c r="C37" s="197" t="s">
        <v>679</v>
      </c>
      <c r="D37" s="197" t="s">
        <v>913</v>
      </c>
      <c r="E37" s="197" t="s">
        <v>914</v>
      </c>
      <c r="F37" s="197" t="s">
        <v>376</v>
      </c>
      <c r="G37" s="197" t="s">
        <v>915</v>
      </c>
      <c r="H37" s="197" t="s">
        <v>916</v>
      </c>
      <c r="I37" s="197" t="s">
        <v>917</v>
      </c>
      <c r="J37" s="197" t="s">
        <v>918</v>
      </c>
      <c r="K37" s="197" t="s">
        <v>919</v>
      </c>
      <c r="L37" s="203" t="s">
        <v>920</v>
      </c>
      <c r="M37" s="197" t="s">
        <v>377</v>
      </c>
    </row>
    <row r="38" spans="1:13" ht="191.25" x14ac:dyDescent="0.25">
      <c r="A38" s="197" t="s">
        <v>413</v>
      </c>
      <c r="B38" s="202" t="s">
        <v>859</v>
      </c>
      <c r="C38" s="197" t="s">
        <v>679</v>
      </c>
      <c r="D38" s="197" t="s">
        <v>913</v>
      </c>
      <c r="E38" s="197" t="s">
        <v>914</v>
      </c>
      <c r="F38" s="197" t="s">
        <v>378</v>
      </c>
      <c r="G38" s="203" t="s">
        <v>921</v>
      </c>
      <c r="H38" s="203" t="s">
        <v>922</v>
      </c>
      <c r="I38" s="197" t="s">
        <v>923</v>
      </c>
      <c r="J38" s="197" t="s">
        <v>924</v>
      </c>
      <c r="K38" s="197" t="s">
        <v>919</v>
      </c>
      <c r="L38" s="197" t="s">
        <v>132</v>
      </c>
      <c r="M38" s="197" t="s">
        <v>379</v>
      </c>
    </row>
    <row r="39" spans="1:13" ht="102" x14ac:dyDescent="0.25">
      <c r="A39" s="197" t="s">
        <v>413</v>
      </c>
      <c r="B39" s="202" t="s">
        <v>859</v>
      </c>
      <c r="C39" s="197" t="s">
        <v>679</v>
      </c>
      <c r="D39" s="197" t="s">
        <v>913</v>
      </c>
      <c r="E39" s="197" t="s">
        <v>914</v>
      </c>
      <c r="F39" s="197" t="s">
        <v>380</v>
      </c>
      <c r="G39" s="203" t="s">
        <v>925</v>
      </c>
      <c r="H39" s="203" t="s">
        <v>926</v>
      </c>
      <c r="I39" s="197" t="s">
        <v>927</v>
      </c>
      <c r="J39" s="197" t="s">
        <v>928</v>
      </c>
      <c r="K39" s="197"/>
      <c r="L39" s="197" t="s">
        <v>409</v>
      </c>
      <c r="M39" s="197" t="s">
        <v>381</v>
      </c>
    </row>
    <row r="40" spans="1:13" ht="63.75" x14ac:dyDescent="0.25">
      <c r="A40" s="197" t="s">
        <v>413</v>
      </c>
      <c r="B40" s="202" t="s">
        <v>859</v>
      </c>
      <c r="C40" s="197" t="s">
        <v>679</v>
      </c>
      <c r="D40" s="197" t="s">
        <v>913</v>
      </c>
      <c r="E40" s="197" t="s">
        <v>929</v>
      </c>
      <c r="F40" s="197" t="s">
        <v>382</v>
      </c>
      <c r="G40" s="197" t="s">
        <v>930</v>
      </c>
      <c r="H40" s="197" t="s">
        <v>931</v>
      </c>
      <c r="I40" s="197" t="s">
        <v>932</v>
      </c>
      <c r="J40" s="197" t="s">
        <v>933</v>
      </c>
      <c r="K40" s="197" t="s">
        <v>934</v>
      </c>
      <c r="L40" s="197" t="s">
        <v>935</v>
      </c>
      <c r="M40" s="197" t="s">
        <v>383</v>
      </c>
    </row>
    <row r="41" spans="1:13" ht="51" x14ac:dyDescent="0.25">
      <c r="A41" s="197" t="s">
        <v>413</v>
      </c>
      <c r="B41" s="202" t="s">
        <v>859</v>
      </c>
      <c r="C41" s="197" t="s">
        <v>679</v>
      </c>
      <c r="D41" s="197" t="s">
        <v>913</v>
      </c>
      <c r="E41" s="197" t="s">
        <v>929</v>
      </c>
      <c r="F41" s="197" t="s">
        <v>384</v>
      </c>
      <c r="G41" s="197" t="s">
        <v>936</v>
      </c>
      <c r="H41" s="197" t="s">
        <v>937</v>
      </c>
      <c r="I41" s="197" t="s">
        <v>938</v>
      </c>
      <c r="J41" s="197" t="s">
        <v>939</v>
      </c>
      <c r="K41" s="197" t="s">
        <v>940</v>
      </c>
      <c r="L41" s="197" t="s">
        <v>132</v>
      </c>
      <c r="M41" s="197" t="s">
        <v>379</v>
      </c>
    </row>
    <row r="46" spans="1:13" x14ac:dyDescent="0.25">
      <c r="I46" s="197"/>
    </row>
    <row r="47" spans="1:13" x14ac:dyDescent="0.25">
      <c r="I47" s="197"/>
    </row>
  </sheetData>
  <autoFilter ref="A2:M41"/>
  <hyperlinks>
    <hyperlink ref="M7" r:id="rId1"/>
    <hyperlink ref="M20" r:id="rId2"/>
    <hyperlink ref="J16" display="Cities in the region are deeply divided socially and spatially and inequality is persistent. Although unsystematic, there is a strong correlation between income inequality and spatial fragmentation; they are mutually reinforcing and represent a challenge "/>
    <hyperlink ref="M17" r:id="rId3"/>
    <hyperlink ref="M27" r:id="rId4"/>
    <hyperlink ref="M16" r:id="rId5"/>
    <hyperlink ref="M28" r:id="rId6"/>
    <hyperlink ref="M30" r:id="rId7"/>
    <hyperlink ref="M32" r:id="rId8"/>
    <hyperlink ref="M35" r:id="rId9"/>
    <hyperlink ref="M36" r:id="rId10"/>
    <hyperlink ref="M3" r:id="rId11"/>
    <hyperlink ref="M4" r:id="rId12"/>
    <hyperlink ref="M5" r:id="rId13"/>
    <hyperlink ref="M6" r:id="rId14"/>
    <hyperlink ref="M8" r:id="rId15" display="http://www.fao.org/nr/water/aquastat/data/query/results.html"/>
    <hyperlink ref="M9" r:id="rId16" location="state:0"/>
    <hyperlink ref="M10" r:id="rId17" location="state:0"/>
    <hyperlink ref="M33" r:id="rId18"/>
    <hyperlink ref="M38" r:id="rId19"/>
    <hyperlink ref="M39" r:id="rId20" display="http://data.uis.unesco.org/"/>
    <hyperlink ref="M37" r:id="rId21" display="http://data.uis.unesco.org/"/>
    <hyperlink ref="M40" r:id="rId22"/>
    <hyperlink ref="M12" r:id="rId23"/>
    <hyperlink ref="M15" r:id="rId24" display="http://data.worldbank.org/indicator/SI.POV.NAHC, VU_SEV_PD_PHC_PovertyIndicators_CAR_2016"/>
    <hyperlink ref="M18" r:id="rId25"/>
    <hyperlink ref="M19" r:id="rId26"/>
    <hyperlink ref="M13" r:id="rId27"/>
    <hyperlink ref="M21" r:id="rId28"/>
    <hyperlink ref="M23" r:id="rId29"/>
    <hyperlink ref="M41" r:id="rId30"/>
    <hyperlink ref="M22" r:id="rId31"/>
  </hyperlinks>
  <pageMargins left="0.7" right="0.7" top="0.75" bottom="0.75" header="0.3" footer="0.3"/>
  <pageSetup orientation="portrait" horizontalDpi="4294967293" r:id="rId3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pane ySplit="2" topLeftCell="A3" activePane="bottomLeft" state="frozen"/>
      <selection pane="bottomLeft" activeCell="A2" sqref="A2"/>
    </sheetView>
  </sheetViews>
  <sheetFormatPr defaultColWidth="9.140625" defaultRowHeight="15" x14ac:dyDescent="0.25"/>
  <cols>
    <col min="1" max="1" width="32.140625" style="4" customWidth="1"/>
    <col min="2" max="2" width="7.28515625" style="4" bestFit="1" customWidth="1"/>
    <col min="3" max="3" width="24.7109375" style="4" bestFit="1" customWidth="1"/>
    <col min="4" max="4" width="21.7109375" style="4" bestFit="1" customWidth="1"/>
    <col min="5" max="5" width="8.7109375" style="4" customWidth="1"/>
    <col min="6" max="6" width="28.28515625" style="4" customWidth="1"/>
    <col min="7" max="7" width="12.7109375" style="4" customWidth="1"/>
    <col min="8" max="8" width="18.5703125" style="4" customWidth="1"/>
    <col min="9" max="16384" width="9.140625" style="4"/>
  </cols>
  <sheetData>
    <row r="1" spans="1:9" x14ac:dyDescent="0.25">
      <c r="A1" s="265"/>
      <c r="B1" s="265"/>
      <c r="C1" s="265"/>
      <c r="D1" s="265"/>
      <c r="E1" s="265"/>
      <c r="F1" s="265"/>
      <c r="G1" s="265"/>
      <c r="H1" s="265"/>
    </row>
    <row r="2" spans="1:9" x14ac:dyDescent="0.25">
      <c r="A2" s="89" t="s">
        <v>942</v>
      </c>
      <c r="B2" s="89" t="s">
        <v>64</v>
      </c>
      <c r="C2" s="90" t="s">
        <v>159</v>
      </c>
      <c r="D2" s="90" t="s">
        <v>160</v>
      </c>
      <c r="E2" s="91" t="s">
        <v>161</v>
      </c>
      <c r="F2" s="91" t="s">
        <v>162</v>
      </c>
      <c r="G2" s="91" t="s">
        <v>163</v>
      </c>
      <c r="H2" s="91" t="s">
        <v>164</v>
      </c>
      <c r="I2" s="18"/>
    </row>
    <row r="3" spans="1:9" x14ac:dyDescent="0.25">
      <c r="A3" s="86" t="s">
        <v>1</v>
      </c>
      <c r="B3" s="86" t="s">
        <v>0</v>
      </c>
      <c r="C3" s="86" t="s">
        <v>167</v>
      </c>
      <c r="D3" s="86" t="s">
        <v>168</v>
      </c>
      <c r="E3" s="86" t="s">
        <v>169</v>
      </c>
      <c r="F3" s="86" t="s">
        <v>170</v>
      </c>
      <c r="G3" s="86" t="s">
        <v>171</v>
      </c>
      <c r="H3" s="86" t="s">
        <v>172</v>
      </c>
    </row>
    <row r="4" spans="1:9" x14ac:dyDescent="0.25">
      <c r="A4" s="86" t="s">
        <v>5</v>
      </c>
      <c r="B4" s="86" t="s">
        <v>4</v>
      </c>
      <c r="C4" s="86" t="s">
        <v>167</v>
      </c>
      <c r="D4" s="86" t="s">
        <v>168</v>
      </c>
      <c r="E4" s="86" t="s">
        <v>169</v>
      </c>
      <c r="F4" s="86" t="s">
        <v>170</v>
      </c>
      <c r="G4" s="86" t="s">
        <v>171</v>
      </c>
      <c r="H4" s="86" t="s">
        <v>172</v>
      </c>
    </row>
    <row r="5" spans="1:9" x14ac:dyDescent="0.25">
      <c r="A5" s="86" t="s">
        <v>7</v>
      </c>
      <c r="B5" s="86" t="s">
        <v>6</v>
      </c>
      <c r="C5" s="86" t="s">
        <v>167</v>
      </c>
      <c r="D5" s="86" t="s">
        <v>168</v>
      </c>
      <c r="E5" s="86" t="s">
        <v>169</v>
      </c>
      <c r="F5" s="86" t="s">
        <v>170</v>
      </c>
      <c r="G5" s="86" t="s">
        <v>171</v>
      </c>
      <c r="H5" s="86" t="s">
        <v>172</v>
      </c>
    </row>
    <row r="6" spans="1:9" x14ac:dyDescent="0.25">
      <c r="A6" s="86" t="s">
        <v>20</v>
      </c>
      <c r="B6" s="86" t="s">
        <v>19</v>
      </c>
      <c r="C6" s="86" t="s">
        <v>167</v>
      </c>
      <c r="D6" s="86" t="s">
        <v>166</v>
      </c>
      <c r="E6" s="86" t="s">
        <v>169</v>
      </c>
      <c r="F6" s="86" t="s">
        <v>170</v>
      </c>
      <c r="G6" s="86" t="s">
        <v>171</v>
      </c>
      <c r="H6" s="86" t="s">
        <v>172</v>
      </c>
    </row>
    <row r="7" spans="1:9" x14ac:dyDescent="0.25">
      <c r="A7" s="86" t="s">
        <v>22</v>
      </c>
      <c r="B7" s="86" t="s">
        <v>21</v>
      </c>
      <c r="C7" s="86" t="s">
        <v>167</v>
      </c>
      <c r="D7" s="86" t="s">
        <v>166</v>
      </c>
      <c r="E7" s="86" t="s">
        <v>169</v>
      </c>
      <c r="F7" s="86" t="s">
        <v>170</v>
      </c>
      <c r="G7" s="86" t="s">
        <v>171</v>
      </c>
      <c r="H7" s="86" t="s">
        <v>172</v>
      </c>
    </row>
    <row r="8" spans="1:9" x14ac:dyDescent="0.25">
      <c r="A8" s="86" t="s">
        <v>24</v>
      </c>
      <c r="B8" s="86" t="s">
        <v>23</v>
      </c>
      <c r="C8" s="86" t="s">
        <v>167</v>
      </c>
      <c r="D8" s="86" t="s">
        <v>166</v>
      </c>
      <c r="E8" s="86" t="s">
        <v>169</v>
      </c>
      <c r="F8" s="86" t="s">
        <v>170</v>
      </c>
      <c r="G8" s="86" t="s">
        <v>171</v>
      </c>
      <c r="H8" s="86" t="s">
        <v>172</v>
      </c>
    </row>
    <row r="9" spans="1:9" x14ac:dyDescent="0.25">
      <c r="A9" s="86" t="s">
        <v>30</v>
      </c>
      <c r="B9" s="86" t="s">
        <v>29</v>
      </c>
      <c r="C9" s="86" t="s">
        <v>167</v>
      </c>
      <c r="D9" s="86" t="s">
        <v>166</v>
      </c>
      <c r="E9" s="86" t="s">
        <v>169</v>
      </c>
      <c r="F9" s="86" t="s">
        <v>170</v>
      </c>
      <c r="G9" s="86" t="s">
        <v>171</v>
      </c>
      <c r="H9" s="86" t="s">
        <v>172</v>
      </c>
    </row>
    <row r="10" spans="1:9" x14ac:dyDescent="0.25">
      <c r="A10" s="86" t="s">
        <v>36</v>
      </c>
      <c r="B10" s="86" t="s">
        <v>35</v>
      </c>
      <c r="C10" s="86" t="s">
        <v>167</v>
      </c>
      <c r="D10" s="86" t="s">
        <v>165</v>
      </c>
      <c r="E10" s="86" t="s">
        <v>169</v>
      </c>
      <c r="F10" s="86" t="s">
        <v>170</v>
      </c>
      <c r="G10" s="86" t="s">
        <v>171</v>
      </c>
      <c r="H10" s="86" t="s">
        <v>172</v>
      </c>
    </row>
    <row r="11" spans="1:9" x14ac:dyDescent="0.25">
      <c r="A11" s="86" t="s">
        <v>40</v>
      </c>
      <c r="B11" s="86" t="s">
        <v>39</v>
      </c>
      <c r="C11" s="86" t="s">
        <v>167</v>
      </c>
      <c r="D11" s="86" t="s">
        <v>166</v>
      </c>
      <c r="E11" s="86" t="s">
        <v>169</v>
      </c>
      <c r="F11" s="86" t="s">
        <v>170</v>
      </c>
      <c r="G11" s="86" t="s">
        <v>171</v>
      </c>
      <c r="H11" s="86" t="s">
        <v>172</v>
      </c>
    </row>
    <row r="12" spans="1:9" x14ac:dyDescent="0.25">
      <c r="A12" s="86" t="s">
        <v>52</v>
      </c>
      <c r="B12" s="86" t="s">
        <v>51</v>
      </c>
      <c r="C12" s="86" t="s">
        <v>167</v>
      </c>
      <c r="D12" s="86" t="s">
        <v>168</v>
      </c>
      <c r="E12" s="86" t="s">
        <v>169</v>
      </c>
      <c r="F12" s="86" t="s">
        <v>170</v>
      </c>
      <c r="G12" s="86" t="s">
        <v>171</v>
      </c>
      <c r="H12" s="86" t="s">
        <v>172</v>
      </c>
    </row>
    <row r="13" spans="1:9" x14ac:dyDescent="0.25">
      <c r="A13" s="86" t="s">
        <v>54</v>
      </c>
      <c r="B13" s="86" t="s">
        <v>53</v>
      </c>
      <c r="C13" s="86" t="s">
        <v>167</v>
      </c>
      <c r="D13" s="86" t="s">
        <v>166</v>
      </c>
      <c r="E13" s="86" t="s">
        <v>169</v>
      </c>
      <c r="F13" s="86" t="s">
        <v>170</v>
      </c>
      <c r="G13" s="86" t="s">
        <v>171</v>
      </c>
      <c r="H13" s="86" t="s">
        <v>172</v>
      </c>
    </row>
    <row r="14" spans="1:9" x14ac:dyDescent="0.25">
      <c r="A14" s="86" t="s">
        <v>60</v>
      </c>
      <c r="B14" s="86" t="s">
        <v>59</v>
      </c>
      <c r="C14" s="86" t="s">
        <v>167</v>
      </c>
      <c r="D14" s="86" t="s">
        <v>168</v>
      </c>
      <c r="E14" s="86" t="s">
        <v>169</v>
      </c>
      <c r="F14" s="86" t="s">
        <v>170</v>
      </c>
      <c r="G14" s="86" t="s">
        <v>171</v>
      </c>
      <c r="H14" s="86" t="s">
        <v>172</v>
      </c>
    </row>
    <row r="15" spans="1:9" x14ac:dyDescent="0.25">
      <c r="A15" s="86" t="s">
        <v>56</v>
      </c>
      <c r="B15" s="86" t="s">
        <v>55</v>
      </c>
      <c r="C15" s="86" t="s">
        <v>167</v>
      </c>
      <c r="D15" s="86" t="s">
        <v>166</v>
      </c>
      <c r="E15" s="86" t="s">
        <v>169</v>
      </c>
      <c r="F15" s="86" t="s">
        <v>170</v>
      </c>
      <c r="G15" s="86" t="s">
        <v>171</v>
      </c>
      <c r="H15" s="86" t="s">
        <v>172</v>
      </c>
    </row>
    <row r="16" spans="1:9" x14ac:dyDescent="0.25">
      <c r="A16" s="86" t="s">
        <v>9</v>
      </c>
      <c r="B16" s="86" t="s">
        <v>8</v>
      </c>
      <c r="C16" s="86" t="s">
        <v>167</v>
      </c>
      <c r="D16" s="86" t="s">
        <v>166</v>
      </c>
      <c r="E16" s="86" t="s">
        <v>169</v>
      </c>
      <c r="F16" s="86" t="s">
        <v>170</v>
      </c>
      <c r="G16" s="86" t="s">
        <v>171</v>
      </c>
      <c r="H16" s="86" t="s">
        <v>177</v>
      </c>
    </row>
    <row r="17" spans="1:8" x14ac:dyDescent="0.25">
      <c r="A17" s="86" t="s">
        <v>18</v>
      </c>
      <c r="B17" s="86" t="s">
        <v>17</v>
      </c>
      <c r="C17" s="86" t="s">
        <v>167</v>
      </c>
      <c r="D17" s="86" t="s">
        <v>166</v>
      </c>
      <c r="E17" s="86" t="s">
        <v>169</v>
      </c>
      <c r="F17" s="86" t="s">
        <v>170</v>
      </c>
      <c r="G17" s="86" t="s">
        <v>171</v>
      </c>
      <c r="H17" s="86" t="s">
        <v>177</v>
      </c>
    </row>
    <row r="18" spans="1:8" x14ac:dyDescent="0.25">
      <c r="A18" s="86" t="s">
        <v>32</v>
      </c>
      <c r="B18" s="86" t="s">
        <v>31</v>
      </c>
      <c r="C18" s="86" t="s">
        <v>167</v>
      </c>
      <c r="D18" s="86" t="s">
        <v>175</v>
      </c>
      <c r="E18" s="86" t="s">
        <v>169</v>
      </c>
      <c r="F18" s="86" t="s">
        <v>170</v>
      </c>
      <c r="G18" s="86" t="s">
        <v>171</v>
      </c>
      <c r="H18" s="86" t="s">
        <v>177</v>
      </c>
    </row>
    <row r="19" spans="1:8" x14ac:dyDescent="0.25">
      <c r="A19" s="86" t="s">
        <v>38</v>
      </c>
      <c r="B19" s="86" t="s">
        <v>37</v>
      </c>
      <c r="C19" s="86" t="s">
        <v>167</v>
      </c>
      <c r="D19" s="86" t="s">
        <v>175</v>
      </c>
      <c r="E19" s="86" t="s">
        <v>169</v>
      </c>
      <c r="F19" s="86" t="s">
        <v>170</v>
      </c>
      <c r="G19" s="86" t="s">
        <v>171</v>
      </c>
      <c r="H19" s="86" t="s">
        <v>177</v>
      </c>
    </row>
    <row r="20" spans="1:8" x14ac:dyDescent="0.25">
      <c r="A20" s="86" t="s">
        <v>42</v>
      </c>
      <c r="B20" s="86" t="s">
        <v>41</v>
      </c>
      <c r="C20" s="86" t="s">
        <v>167</v>
      </c>
      <c r="D20" s="86" t="s">
        <v>166</v>
      </c>
      <c r="E20" s="86" t="s">
        <v>169</v>
      </c>
      <c r="F20" s="86" t="s">
        <v>170</v>
      </c>
      <c r="G20" s="86" t="s">
        <v>171</v>
      </c>
      <c r="H20" s="86" t="s">
        <v>177</v>
      </c>
    </row>
    <row r="21" spans="1:8" x14ac:dyDescent="0.25">
      <c r="A21" s="86" t="s">
        <v>44</v>
      </c>
      <c r="B21" s="86" t="s">
        <v>43</v>
      </c>
      <c r="C21" s="86" t="s">
        <v>167</v>
      </c>
      <c r="D21" s="86" t="s">
        <v>175</v>
      </c>
      <c r="E21" s="86" t="s">
        <v>169</v>
      </c>
      <c r="F21" s="86" t="s">
        <v>170</v>
      </c>
      <c r="G21" s="86" t="s">
        <v>171</v>
      </c>
      <c r="H21" s="86" t="s">
        <v>177</v>
      </c>
    </row>
    <row r="22" spans="1:8" x14ac:dyDescent="0.25">
      <c r="A22" s="86" t="s">
        <v>46</v>
      </c>
      <c r="B22" s="86" t="s">
        <v>45</v>
      </c>
      <c r="C22" s="86" t="s">
        <v>167</v>
      </c>
      <c r="D22" s="86" t="s">
        <v>166</v>
      </c>
      <c r="E22" s="86" t="s">
        <v>169</v>
      </c>
      <c r="F22" s="86" t="s">
        <v>170</v>
      </c>
      <c r="G22" s="86" t="s">
        <v>171</v>
      </c>
      <c r="H22" s="86" t="s">
        <v>177</v>
      </c>
    </row>
    <row r="23" spans="1:8" x14ac:dyDescent="0.25">
      <c r="A23" s="86" t="s">
        <v>28</v>
      </c>
      <c r="B23" s="86" t="s">
        <v>27</v>
      </c>
      <c r="C23" s="86" t="s">
        <v>167</v>
      </c>
      <c r="D23" s="86" t="s">
        <v>175</v>
      </c>
      <c r="E23" s="86" t="s">
        <v>169</v>
      </c>
      <c r="F23" s="86" t="s">
        <v>170</v>
      </c>
      <c r="G23" s="86" t="s">
        <v>171</v>
      </c>
      <c r="H23" s="86" t="s">
        <v>177</v>
      </c>
    </row>
    <row r="24" spans="1:8" x14ac:dyDescent="0.25">
      <c r="A24" s="86" t="s">
        <v>3</v>
      </c>
      <c r="B24" s="86" t="s">
        <v>2</v>
      </c>
      <c r="C24" s="86" t="s">
        <v>167</v>
      </c>
      <c r="D24" s="86" t="s">
        <v>166</v>
      </c>
      <c r="E24" s="86" t="s">
        <v>169</v>
      </c>
      <c r="F24" s="86" t="s">
        <v>173</v>
      </c>
      <c r="G24" s="86" t="s">
        <v>171</v>
      </c>
      <c r="H24" s="86" t="s">
        <v>174</v>
      </c>
    </row>
    <row r="25" spans="1:8" x14ac:dyDescent="0.25">
      <c r="A25" s="86" t="s">
        <v>196</v>
      </c>
      <c r="B25" s="86" t="s">
        <v>10</v>
      </c>
      <c r="C25" s="86" t="s">
        <v>167</v>
      </c>
      <c r="D25" s="86" t="s">
        <v>175</v>
      </c>
      <c r="E25" s="86" t="s">
        <v>169</v>
      </c>
      <c r="F25" s="86" t="s">
        <v>170</v>
      </c>
      <c r="G25" s="86" t="s">
        <v>171</v>
      </c>
      <c r="H25" s="86" t="s">
        <v>174</v>
      </c>
    </row>
    <row r="26" spans="1:8" x14ac:dyDescent="0.25">
      <c r="A26" s="86" t="s">
        <v>12</v>
      </c>
      <c r="B26" s="86" t="s">
        <v>11</v>
      </c>
      <c r="C26" s="86" t="s">
        <v>167</v>
      </c>
      <c r="D26" s="86" t="s">
        <v>166</v>
      </c>
      <c r="E26" s="86" t="s">
        <v>169</v>
      </c>
      <c r="F26" s="86" t="s">
        <v>173</v>
      </c>
      <c r="G26" s="86" t="s">
        <v>171</v>
      </c>
      <c r="H26" s="86" t="s">
        <v>174</v>
      </c>
    </row>
    <row r="27" spans="1:8" x14ac:dyDescent="0.25">
      <c r="A27" s="86" t="s">
        <v>14</v>
      </c>
      <c r="B27" s="86" t="s">
        <v>13</v>
      </c>
      <c r="C27" s="86" t="s">
        <v>167</v>
      </c>
      <c r="D27" s="86" t="s">
        <v>176</v>
      </c>
      <c r="E27" s="86" t="s">
        <v>169</v>
      </c>
      <c r="F27" s="86" t="s">
        <v>173</v>
      </c>
      <c r="G27" s="86" t="s">
        <v>171</v>
      </c>
      <c r="H27" s="86" t="s">
        <v>174</v>
      </c>
    </row>
    <row r="28" spans="1:8" x14ac:dyDescent="0.25">
      <c r="A28" s="86" t="s">
        <v>16</v>
      </c>
      <c r="B28" s="86" t="s">
        <v>15</v>
      </c>
      <c r="C28" s="86" t="s">
        <v>167</v>
      </c>
      <c r="D28" s="86" t="s">
        <v>166</v>
      </c>
      <c r="E28" s="86" t="s">
        <v>169</v>
      </c>
      <c r="F28" s="86" t="s">
        <v>173</v>
      </c>
      <c r="G28" s="86" t="s">
        <v>171</v>
      </c>
      <c r="H28" s="86" t="s">
        <v>174</v>
      </c>
    </row>
    <row r="29" spans="1:8" x14ac:dyDescent="0.25">
      <c r="A29" s="86" t="s">
        <v>26</v>
      </c>
      <c r="B29" s="86" t="s">
        <v>25</v>
      </c>
      <c r="C29" s="86" t="s">
        <v>167</v>
      </c>
      <c r="D29" s="86" t="s">
        <v>166</v>
      </c>
      <c r="E29" s="86" t="s">
        <v>169</v>
      </c>
      <c r="F29" s="86" t="s">
        <v>170</v>
      </c>
      <c r="G29" s="86" t="s">
        <v>171</v>
      </c>
      <c r="H29" s="86" t="s">
        <v>174</v>
      </c>
    </row>
    <row r="30" spans="1:8" x14ac:dyDescent="0.25">
      <c r="A30" s="86" t="s">
        <v>34</v>
      </c>
      <c r="B30" s="86" t="s">
        <v>33</v>
      </c>
      <c r="C30" s="86" t="s">
        <v>167</v>
      </c>
      <c r="D30" s="86" t="s">
        <v>175</v>
      </c>
      <c r="E30" s="86" t="s">
        <v>169</v>
      </c>
      <c r="F30" s="86" t="s">
        <v>173</v>
      </c>
      <c r="G30" s="86" t="s">
        <v>171</v>
      </c>
      <c r="H30" s="86" t="s">
        <v>174</v>
      </c>
    </row>
    <row r="31" spans="1:8" x14ac:dyDescent="0.25">
      <c r="A31" s="86" t="s">
        <v>50</v>
      </c>
      <c r="B31" s="86" t="s">
        <v>49</v>
      </c>
      <c r="C31" s="86" t="s">
        <v>167</v>
      </c>
      <c r="D31" s="86" t="s">
        <v>166</v>
      </c>
      <c r="E31" s="86" t="s">
        <v>169</v>
      </c>
      <c r="F31" s="86" t="s">
        <v>173</v>
      </c>
      <c r="G31" s="86" t="s">
        <v>171</v>
      </c>
      <c r="H31" s="86" t="s">
        <v>174</v>
      </c>
    </row>
    <row r="32" spans="1:8" x14ac:dyDescent="0.25">
      <c r="A32" s="86" t="s">
        <v>48</v>
      </c>
      <c r="B32" s="86" t="s">
        <v>47</v>
      </c>
      <c r="C32" s="86" t="s">
        <v>167</v>
      </c>
      <c r="D32" s="86" t="s">
        <v>175</v>
      </c>
      <c r="E32" s="86" t="s">
        <v>169</v>
      </c>
      <c r="F32" s="86" t="s">
        <v>173</v>
      </c>
      <c r="G32" s="86" t="s">
        <v>171</v>
      </c>
      <c r="H32" s="86" t="s">
        <v>174</v>
      </c>
    </row>
    <row r="33" spans="1:8" x14ac:dyDescent="0.25">
      <c r="A33" s="86" t="s">
        <v>58</v>
      </c>
      <c r="B33" s="86" t="s">
        <v>57</v>
      </c>
      <c r="C33" s="86" t="s">
        <v>167</v>
      </c>
      <c r="D33" s="86" t="s">
        <v>166</v>
      </c>
      <c r="E33" s="86" t="s">
        <v>169</v>
      </c>
      <c r="F33" s="86" t="s">
        <v>173</v>
      </c>
      <c r="G33" s="86" t="s">
        <v>171</v>
      </c>
      <c r="H33" s="86" t="s">
        <v>174</v>
      </c>
    </row>
    <row r="34" spans="1:8" x14ac:dyDescent="0.25">
      <c r="A34" s="86" t="s">
        <v>62</v>
      </c>
      <c r="B34" s="86" t="s">
        <v>61</v>
      </c>
      <c r="C34" s="86" t="s">
        <v>167</v>
      </c>
      <c r="D34" s="86" t="s">
        <v>168</v>
      </c>
      <c r="E34" s="86" t="s">
        <v>169</v>
      </c>
      <c r="F34" s="86" t="s">
        <v>173</v>
      </c>
      <c r="G34" s="86" t="s">
        <v>171</v>
      </c>
      <c r="H34" s="86" t="s">
        <v>174</v>
      </c>
    </row>
    <row r="35" spans="1:8" x14ac:dyDescent="0.25">
      <c r="A35" s="86" t="s">
        <v>197</v>
      </c>
      <c r="B35" s="86" t="s">
        <v>63</v>
      </c>
      <c r="C35" s="86" t="s">
        <v>167</v>
      </c>
      <c r="D35" s="86" t="s">
        <v>166</v>
      </c>
      <c r="E35" s="86" t="s">
        <v>169</v>
      </c>
      <c r="F35" s="86" t="s">
        <v>173</v>
      </c>
      <c r="G35" s="86" t="s">
        <v>171</v>
      </c>
      <c r="H35" s="86" t="s">
        <v>174</v>
      </c>
    </row>
  </sheetData>
  <sortState ref="A3:I37">
    <sortCondition ref="H3:H37"/>
    <sortCondition ref="B3:B37"/>
  </sortState>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F13" sqref="F13"/>
    </sheetView>
  </sheetViews>
  <sheetFormatPr defaultRowHeight="15" x14ac:dyDescent="0.25"/>
  <cols>
    <col min="1" max="1" width="70.42578125" style="4" customWidth="1"/>
    <col min="2" max="2" width="24" style="4" customWidth="1"/>
    <col min="3" max="16384" width="9.140625" style="4"/>
  </cols>
  <sheetData>
    <row r="1" spans="1:2" ht="29.25" customHeight="1" x14ac:dyDescent="0.35">
      <c r="A1" s="41" t="s">
        <v>434</v>
      </c>
      <c r="B1" s="258" t="s">
        <v>435</v>
      </c>
    </row>
    <row r="2" spans="1:2" ht="16.5" customHeight="1" x14ac:dyDescent="0.25">
      <c r="A2" s="216"/>
      <c r="B2" s="258"/>
    </row>
    <row r="3" spans="1:2" ht="10.5" customHeight="1" x14ac:dyDescent="0.25">
      <c r="A3" s="20"/>
      <c r="B3" s="21"/>
    </row>
    <row r="4" spans="1:2" x14ac:dyDescent="0.25">
      <c r="A4" s="255" t="s">
        <v>436</v>
      </c>
      <c r="B4" s="22"/>
    </row>
    <row r="5" spans="1:2" ht="18.75" customHeight="1" x14ac:dyDescent="0.25">
      <c r="A5" s="96" t="s">
        <v>437</v>
      </c>
      <c r="B5" s="23" t="s">
        <v>1148</v>
      </c>
    </row>
    <row r="6" spans="1:2" ht="18.75" customHeight="1" x14ac:dyDescent="0.25">
      <c r="A6" s="96" t="s">
        <v>438</v>
      </c>
      <c r="B6" s="23" t="s">
        <v>439</v>
      </c>
    </row>
    <row r="7" spans="1:2" ht="18.75" customHeight="1" x14ac:dyDescent="0.25">
      <c r="A7" s="96" t="s">
        <v>440</v>
      </c>
      <c r="B7" s="23" t="s">
        <v>441</v>
      </c>
    </row>
    <row r="8" spans="1:2" ht="18.75" customHeight="1" x14ac:dyDescent="0.25">
      <c r="A8" s="96" t="s">
        <v>442</v>
      </c>
      <c r="B8" s="23" t="s">
        <v>443</v>
      </c>
    </row>
    <row r="9" spans="1:2" ht="18.75" customHeight="1" x14ac:dyDescent="0.25">
      <c r="A9" s="96" t="s">
        <v>444</v>
      </c>
      <c r="B9" s="24" t="s">
        <v>445</v>
      </c>
    </row>
    <row r="10" spans="1:2" ht="18.75" customHeight="1" x14ac:dyDescent="0.25">
      <c r="A10" s="96" t="s">
        <v>446</v>
      </c>
      <c r="B10" s="24" t="s">
        <v>447</v>
      </c>
    </row>
    <row r="11" spans="1:2" ht="18.75" customHeight="1" x14ac:dyDescent="0.25">
      <c r="A11" s="96" t="s">
        <v>448</v>
      </c>
      <c r="B11" s="24" t="s">
        <v>449</v>
      </c>
    </row>
    <row r="12" spans="1:2" ht="18.75" customHeight="1" x14ac:dyDescent="0.25">
      <c r="A12" s="96" t="s">
        <v>450</v>
      </c>
      <c r="B12" s="24" t="s">
        <v>451</v>
      </c>
    </row>
    <row r="13" spans="1:2" ht="18.75" customHeight="1" x14ac:dyDescent="0.25">
      <c r="A13" s="96" t="s">
        <v>452</v>
      </c>
      <c r="B13" s="24" t="s">
        <v>453</v>
      </c>
    </row>
    <row r="14" spans="1:2" ht="18.75" customHeight="1" x14ac:dyDescent="0.25">
      <c r="A14" s="96" t="s">
        <v>454</v>
      </c>
      <c r="B14" s="23" t="s">
        <v>455</v>
      </c>
    </row>
    <row r="15" spans="1:2" ht="18.75" customHeight="1" x14ac:dyDescent="0.25">
      <c r="A15" s="96" t="s">
        <v>456</v>
      </c>
      <c r="B15" s="23" t="s">
        <v>457</v>
      </c>
    </row>
    <row r="16" spans="1:2" ht="18.75" customHeight="1" x14ac:dyDescent="0.25">
      <c r="A16" s="96" t="s">
        <v>458</v>
      </c>
      <c r="B16" s="23" t="s">
        <v>459</v>
      </c>
    </row>
  </sheetData>
  <mergeCells count="1">
    <mergeCell ref="B1:B2"/>
  </mergeCells>
  <hyperlinks>
    <hyperlink ref="A4" location="Inicio!A1" display="(home)"/>
    <hyperlink ref="B5" location="'INFORM-LAC 2018'!A1" display="INFORM-LAC 2018"/>
    <hyperlink ref="B6" location="'Peligros y exposición'!A1" display="Peligros y exposición"/>
    <hyperlink ref="B7" location="Vulnerabilidad!A1" display="Vulnerabilidad"/>
    <hyperlink ref="B8" location="'Falta de Capacidad'!A1" display="Falta de capacidad de afrontamiento"/>
    <hyperlink ref="B9" location="'Indicador Datos'!A1" display="Indicador Datos"/>
    <hyperlink ref="B10" location="'Indicador Fecha'!A1" display="Indicador Fecha"/>
    <hyperlink ref="B11" location="'Indicador Fuente'!A1" display="Indicador Fuente"/>
    <hyperlink ref="B12" location="'Indicador Imputación Datos'!A1" display="Indicador Imputación Datos "/>
    <hyperlink ref="B13" location="'INFORM índice de confiabilidad'!A1" display="INFORM índice de confiabilidad"/>
    <hyperlink ref="B16" location="Regiones!A1" display="Regiones"/>
    <hyperlink ref="B15" location="'Metadata Indicadores Global'!A1" display="Metadatos del indicador"/>
    <hyperlink ref="B14" location="'Metadata Indicadores LAC'!A1" display="Metadatos de indicadores LA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U39"/>
  <sheetViews>
    <sheetView showGridLines="0" zoomScale="84" zoomScaleNormal="84" workbookViewId="0">
      <pane xSplit="3" ySplit="3" topLeftCell="D4" activePane="bottomRight" state="frozen"/>
      <selection pane="topRight" activeCell="C1" sqref="C1"/>
      <selection pane="bottomLeft" activeCell="A4" sqref="A4"/>
      <selection pane="bottomRight" activeCell="B2" sqref="B2"/>
    </sheetView>
  </sheetViews>
  <sheetFormatPr defaultColWidth="9.140625" defaultRowHeight="15" x14ac:dyDescent="0.25"/>
  <cols>
    <col min="1" max="1" width="18.5703125" style="3" customWidth="1"/>
    <col min="2" max="2" width="25.7109375" style="3" bestFit="1" customWidth="1"/>
    <col min="3" max="3" width="9.140625" style="3"/>
    <col min="4" max="19" width="7.85546875" style="3" customWidth="1"/>
    <col min="20" max="20" width="10.85546875" style="3" customWidth="1"/>
    <col min="21" max="38" width="7.85546875" style="3" customWidth="1"/>
    <col min="39" max="39" width="6.85546875" style="3" customWidth="1"/>
    <col min="40" max="40" width="10.5703125" style="3" customWidth="1"/>
    <col min="41" max="41" width="2.85546875" style="3" customWidth="1"/>
    <col min="42" max="42" width="8" style="3" customWidth="1"/>
    <col min="43" max="43" width="9.140625" style="3"/>
    <col min="44" max="44" width="9.140625" style="182"/>
    <col min="45" max="45" width="3.7109375" style="3" customWidth="1"/>
    <col min="46" max="46" width="8.85546875" style="166" customWidth="1"/>
    <col min="47" max="47" width="8" style="182" customWidth="1"/>
    <col min="48" max="16384" width="9.140625" style="3"/>
  </cols>
  <sheetData>
    <row r="1" spans="1:47" s="211" customFormat="1" ht="15.75" customHeight="1" x14ac:dyDescent="0.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row>
    <row r="2" spans="1:47" s="2" customFormat="1" ht="113.25" customHeight="1" thickBot="1" x14ac:dyDescent="0.35">
      <c r="A2" s="226" t="s">
        <v>941</v>
      </c>
      <c r="B2" s="97" t="s">
        <v>942</v>
      </c>
      <c r="C2" s="227" t="s">
        <v>64</v>
      </c>
      <c r="D2" s="25" t="s">
        <v>943</v>
      </c>
      <c r="E2" s="25" t="s">
        <v>502</v>
      </c>
      <c r="F2" s="25" t="s">
        <v>513</v>
      </c>
      <c r="G2" s="25" t="s">
        <v>739</v>
      </c>
      <c r="H2" s="26" t="s">
        <v>69</v>
      </c>
      <c r="I2" s="25" t="s">
        <v>944</v>
      </c>
      <c r="J2" s="25" t="s">
        <v>771</v>
      </c>
      <c r="K2" s="25" t="s">
        <v>945</v>
      </c>
      <c r="L2" s="141" t="s">
        <v>567</v>
      </c>
      <c r="M2" s="27" t="s">
        <v>946</v>
      </c>
      <c r="N2" s="28" t="s">
        <v>947</v>
      </c>
      <c r="O2" s="28" t="s">
        <v>592</v>
      </c>
      <c r="P2" s="28" t="s">
        <v>815</v>
      </c>
      <c r="Q2" s="29" t="s">
        <v>948</v>
      </c>
      <c r="R2" s="28" t="s">
        <v>949</v>
      </c>
      <c r="S2" s="30" t="s">
        <v>616</v>
      </c>
      <c r="T2" s="30" t="s">
        <v>1142</v>
      </c>
      <c r="U2" s="30" t="s">
        <v>848</v>
      </c>
      <c r="V2" s="30" t="s">
        <v>950</v>
      </c>
      <c r="W2" s="30" t="s">
        <v>951</v>
      </c>
      <c r="X2" s="31" t="s">
        <v>832</v>
      </c>
      <c r="Y2" s="29" t="s">
        <v>608</v>
      </c>
      <c r="Z2" s="32" t="s">
        <v>952</v>
      </c>
      <c r="AA2" s="33" t="s">
        <v>953</v>
      </c>
      <c r="AB2" s="33" t="s">
        <v>663</v>
      </c>
      <c r="AC2" s="33" t="s">
        <v>866</v>
      </c>
      <c r="AD2" s="33" t="s">
        <v>872</v>
      </c>
      <c r="AE2" s="34" t="s">
        <v>662</v>
      </c>
      <c r="AF2" s="33" t="s">
        <v>954</v>
      </c>
      <c r="AG2" s="33" t="s">
        <v>692</v>
      </c>
      <c r="AH2" s="33" t="s">
        <v>955</v>
      </c>
      <c r="AI2" s="33" t="s">
        <v>956</v>
      </c>
      <c r="AJ2" s="34" t="s">
        <v>957</v>
      </c>
      <c r="AK2" s="35" t="s">
        <v>958</v>
      </c>
      <c r="AL2" s="36" t="s">
        <v>959</v>
      </c>
      <c r="AM2" s="183" t="s">
        <v>960</v>
      </c>
      <c r="AN2" s="184" t="s">
        <v>961</v>
      </c>
      <c r="AO2" s="184"/>
      <c r="AP2" s="185" t="s">
        <v>962</v>
      </c>
      <c r="AQ2" s="185" t="s">
        <v>963</v>
      </c>
      <c r="AR2" s="185" t="s">
        <v>964</v>
      </c>
      <c r="AS2" s="185"/>
      <c r="AT2" s="186" t="s">
        <v>965</v>
      </c>
      <c r="AU2" s="185" t="s">
        <v>966</v>
      </c>
    </row>
    <row r="3" spans="1:47" s="2" customFormat="1" ht="15" customHeight="1" thickTop="1" thickBot="1" x14ac:dyDescent="0.35">
      <c r="B3" s="98"/>
      <c r="C3" s="39"/>
      <c r="D3" s="40" t="s">
        <v>179</v>
      </c>
      <c r="E3" s="40" t="s">
        <v>179</v>
      </c>
      <c r="F3" s="40" t="s">
        <v>179</v>
      </c>
      <c r="G3" s="40" t="s">
        <v>179</v>
      </c>
      <c r="H3" s="40" t="s">
        <v>179</v>
      </c>
      <c r="I3" s="40" t="s">
        <v>179</v>
      </c>
      <c r="J3" s="40" t="s">
        <v>179</v>
      </c>
      <c r="K3" s="40" t="s">
        <v>179</v>
      </c>
      <c r="L3" s="40" t="s">
        <v>179</v>
      </c>
      <c r="M3" s="40" t="s">
        <v>179</v>
      </c>
      <c r="N3" s="40" t="s">
        <v>179</v>
      </c>
      <c r="O3" s="40" t="s">
        <v>179</v>
      </c>
      <c r="P3" s="40" t="s">
        <v>179</v>
      </c>
      <c r="Q3" s="40" t="s">
        <v>179</v>
      </c>
      <c r="R3" s="40" t="s">
        <v>179</v>
      </c>
      <c r="S3" s="40" t="s">
        <v>179</v>
      </c>
      <c r="T3" s="40" t="s">
        <v>179</v>
      </c>
      <c r="U3" s="40" t="s">
        <v>179</v>
      </c>
      <c r="V3" s="40" t="s">
        <v>179</v>
      </c>
      <c r="W3" s="40" t="s">
        <v>179</v>
      </c>
      <c r="X3" s="40" t="s">
        <v>179</v>
      </c>
      <c r="Y3" s="40" t="s">
        <v>179</v>
      </c>
      <c r="Z3" s="40" t="s">
        <v>179</v>
      </c>
      <c r="AA3" s="40" t="s">
        <v>179</v>
      </c>
      <c r="AB3" s="40" t="s">
        <v>179</v>
      </c>
      <c r="AC3" s="40" t="s">
        <v>179</v>
      </c>
      <c r="AD3" s="40" t="s">
        <v>179</v>
      </c>
      <c r="AE3" s="40" t="s">
        <v>179</v>
      </c>
      <c r="AF3" s="40" t="s">
        <v>179</v>
      </c>
      <c r="AG3" s="40" t="s">
        <v>179</v>
      </c>
      <c r="AH3" s="40" t="s">
        <v>179</v>
      </c>
      <c r="AI3" s="40" t="s">
        <v>179</v>
      </c>
      <c r="AJ3" s="40" t="s">
        <v>179</v>
      </c>
      <c r="AK3" s="40" t="s">
        <v>179</v>
      </c>
      <c r="AL3" s="40" t="s">
        <v>179</v>
      </c>
      <c r="AM3" s="40" t="s">
        <v>323</v>
      </c>
      <c r="AN3" s="40" t="s">
        <v>179</v>
      </c>
      <c r="AO3" s="40"/>
      <c r="AP3" s="40" t="s">
        <v>1154</v>
      </c>
      <c r="AQ3" s="40" t="s">
        <v>386</v>
      </c>
      <c r="AR3" s="189" t="s">
        <v>387</v>
      </c>
      <c r="AS3" s="40"/>
      <c r="AT3" s="187" t="s">
        <v>402</v>
      </c>
      <c r="AU3" s="189" t="s">
        <v>386</v>
      </c>
    </row>
    <row r="4" spans="1:47" ht="15.75" thickTop="1" x14ac:dyDescent="0.25">
      <c r="A4" s="3" t="str">
        <f>VLOOKUP(C4,Regiones!B$3:H$35,7,FALSE)</f>
        <v>Caribbean</v>
      </c>
      <c r="B4" s="99" t="s">
        <v>1</v>
      </c>
      <c r="C4" s="86" t="s">
        <v>0</v>
      </c>
      <c r="D4" s="115">
        <f>'Peligros y exposición'!AZ3</f>
        <v>0.4</v>
      </c>
      <c r="E4" s="115">
        <f>'Peligros y exposición'!AX3</f>
        <v>0.1</v>
      </c>
      <c r="F4" s="115">
        <f>'Peligros y exposición'!BA3</f>
        <v>8.5</v>
      </c>
      <c r="G4" s="115">
        <f>'Peligros y exposición'!BG3</f>
        <v>1</v>
      </c>
      <c r="H4" s="37">
        <f>'Peligros y exposición'!BH3</f>
        <v>3.6</v>
      </c>
      <c r="I4" s="115">
        <f>'Peligros y exposición'!BO3</f>
        <v>1.4</v>
      </c>
      <c r="J4" s="115">
        <f>'Peligros y exposición'!BR3</f>
        <v>3</v>
      </c>
      <c r="K4" s="115">
        <f>'Peligros y exposición'!BV3</f>
        <v>3.6</v>
      </c>
      <c r="L4" s="37">
        <f>'Peligros y exposición'!BW3</f>
        <v>2.7</v>
      </c>
      <c r="M4" s="38">
        <f t="shared" ref="M4:M36" si="0">ROUND((10-GEOMEAN(((10-H4)/10*9+1),((10-L4)/10*9+1)))/9*10,1)</f>
        <v>3.2</v>
      </c>
      <c r="N4" s="114">
        <f>Vulnerabilidad!H3</f>
        <v>3.4</v>
      </c>
      <c r="O4" s="112">
        <f>Vulnerabilidad!L3</f>
        <v>5.8</v>
      </c>
      <c r="P4" s="112">
        <f>Vulnerabilidad!P3</f>
        <v>1.7</v>
      </c>
      <c r="Q4" s="37">
        <f>Vulnerabilidad!Q3</f>
        <v>3.6</v>
      </c>
      <c r="R4" s="112">
        <f>Vulnerabilidad!V3</f>
        <v>0</v>
      </c>
      <c r="S4" s="111">
        <f>Vulnerabilidad!Z3</f>
        <v>3.6</v>
      </c>
      <c r="T4" s="111">
        <f>Vulnerabilidad!AH3</f>
        <v>4.4000000000000004</v>
      </c>
      <c r="U4" s="111">
        <f>Vulnerabilidad!AK3</f>
        <v>1.5</v>
      </c>
      <c r="V4" s="111">
        <f>Vulnerabilidad!AP3</f>
        <v>0</v>
      </c>
      <c r="W4" s="111">
        <f>Vulnerabilidad!AV3</f>
        <v>3.5</v>
      </c>
      <c r="X4" s="112">
        <f>Vulnerabilidad!AW3</f>
        <v>2.7</v>
      </c>
      <c r="Y4" s="37">
        <f>Vulnerabilidad!AX3</f>
        <v>1.4</v>
      </c>
      <c r="Z4" s="38">
        <f t="shared" ref="Z4:Z36" si="1">ROUND((10-GEOMEAN(((10-Q4)/10*9+1),((10-Y4)/10*9+1)))/9*10,1)</f>
        <v>2.6</v>
      </c>
      <c r="AA4" s="113">
        <f>'Falta de Capacidad'!E3</f>
        <v>7.2</v>
      </c>
      <c r="AB4" s="110">
        <f>'Falta de Capacidad'!H3</f>
        <v>4.5999999999999996</v>
      </c>
      <c r="AC4" s="110" t="str">
        <f>'Falta de Capacidad'!J3</f>
        <v>x</v>
      </c>
      <c r="AD4" s="110">
        <f>'Falta de Capacidad'!O3</f>
        <v>1.4</v>
      </c>
      <c r="AE4" s="37">
        <f>'Falta de Capacidad'!P3</f>
        <v>4.8</v>
      </c>
      <c r="AF4" s="110">
        <f>'Falta de Capacidad'!T3</f>
        <v>2.8</v>
      </c>
      <c r="AG4" s="110">
        <f>'Falta de Capacidad'!AB3</f>
        <v>1</v>
      </c>
      <c r="AH4" s="110">
        <f>'Falta de Capacidad'!AL3</f>
        <v>3.8</v>
      </c>
      <c r="AI4" s="110">
        <f>'Falta de Capacidad'!AU3</f>
        <v>7.2</v>
      </c>
      <c r="AJ4" s="37">
        <f>'Falta de Capacidad'!AV3</f>
        <v>3.7</v>
      </c>
      <c r="AK4" s="38">
        <f t="shared" ref="AK4:AK36" si="2">ROUND((10-GEOMEAN(((10-AE4)/10*9+1),((10-AJ4)/10*9+1)))/9*10,1)</f>
        <v>4.3</v>
      </c>
      <c r="AL4" s="116">
        <f t="shared" ref="AL4:AL36" si="3">ROUND(M4^(1/3)*Z4^(1/3)*AK4^(1/3),1)</f>
        <v>3.3</v>
      </c>
      <c r="AM4" s="130">
        <f t="shared" ref="AM4:AM36" si="4">_xlfn.RANK.EQ(AL4,AL$4:AL$36)</f>
        <v>30</v>
      </c>
      <c r="AN4" s="156">
        <f>VLOOKUP(C4,'INFORM índice de confiabilidad'!A$2:H$34,8,FALSE)</f>
        <v>8.1707317073170724</v>
      </c>
      <c r="AO4" s="156"/>
      <c r="AP4" s="42">
        <f>'Imputed and missing data hidden'!CH4</f>
        <v>20</v>
      </c>
      <c r="AQ4" s="157">
        <f t="shared" ref="AQ4:AQ36" si="5">AP4/81</f>
        <v>0.24691358024691357</v>
      </c>
      <c r="AR4" s="190">
        <f>'Indicator Date hidden2'!CI4</f>
        <v>0.47560975609756095</v>
      </c>
      <c r="AS4" s="158"/>
      <c r="AT4" s="188">
        <f>'Missing component hidden'!AB3</f>
        <v>1</v>
      </c>
      <c r="AU4" s="191">
        <f>'Missing component hidden'!AC3</f>
        <v>0.04</v>
      </c>
    </row>
    <row r="5" spans="1:47" x14ac:dyDescent="0.25">
      <c r="A5" s="3" t="str">
        <f>VLOOKUP(C5,Regiones!B$3:H$35,7,FALSE)</f>
        <v>South America</v>
      </c>
      <c r="B5" s="99" t="s">
        <v>3</v>
      </c>
      <c r="C5" s="86" t="s">
        <v>2</v>
      </c>
      <c r="D5" s="115">
        <f>'Peligros y exposición'!AZ24</f>
        <v>2.9</v>
      </c>
      <c r="E5" s="115">
        <f>'Peligros y exposición'!AX24</f>
        <v>8</v>
      </c>
      <c r="F5" s="115">
        <f>'Peligros y exposición'!BA24</f>
        <v>0</v>
      </c>
      <c r="G5" s="115">
        <f>'Peligros y exposición'!BG24</f>
        <v>5.5</v>
      </c>
      <c r="H5" s="37">
        <f>'Peligros y exposición'!BH24</f>
        <v>4.8</v>
      </c>
      <c r="I5" s="115">
        <f>'Peligros y exposición'!BO24</f>
        <v>1.7</v>
      </c>
      <c r="J5" s="115">
        <f>'Peligros y exposición'!BR24</f>
        <v>5.6</v>
      </c>
      <c r="K5" s="115">
        <f>'Peligros y exposición'!BV24</f>
        <v>1.7</v>
      </c>
      <c r="L5" s="37">
        <f>'Peligros y exposición'!BW24</f>
        <v>3.2</v>
      </c>
      <c r="M5" s="38">
        <f t="shared" si="0"/>
        <v>4</v>
      </c>
      <c r="N5" s="114">
        <f>Vulnerabilidad!H24</f>
        <v>2.2999999999999998</v>
      </c>
      <c r="O5" s="112">
        <f>Vulnerabilidad!L24</f>
        <v>4.7</v>
      </c>
      <c r="P5" s="112">
        <f>Vulnerabilidad!P24</f>
        <v>3.5</v>
      </c>
      <c r="Q5" s="37">
        <f>Vulnerabilidad!Q24</f>
        <v>3.2</v>
      </c>
      <c r="R5" s="112">
        <f>Vulnerabilidad!V24</f>
        <v>4.4000000000000004</v>
      </c>
      <c r="S5" s="111">
        <f>Vulnerabilidad!Z24</f>
        <v>6</v>
      </c>
      <c r="T5" s="111">
        <f>Vulnerabilidad!AH24</f>
        <v>4.0999999999999996</v>
      </c>
      <c r="U5" s="111">
        <f>Vulnerabilidad!AK24</f>
        <v>5.0999999999999996</v>
      </c>
      <c r="V5" s="111">
        <f>Vulnerabilidad!AP24</f>
        <v>4.5999999999999996</v>
      </c>
      <c r="W5" s="111">
        <f>Vulnerabilidad!AV24</f>
        <v>1</v>
      </c>
      <c r="X5" s="112">
        <f>Vulnerabilidad!AW24</f>
        <v>4.3</v>
      </c>
      <c r="Y5" s="37">
        <f>Vulnerabilidad!AX24</f>
        <v>4.4000000000000004</v>
      </c>
      <c r="Z5" s="38">
        <f t="shared" si="1"/>
        <v>3.8</v>
      </c>
      <c r="AA5" s="125">
        <f>'Falta de Capacidad'!E24</f>
        <v>5.4</v>
      </c>
      <c r="AB5" s="110">
        <f>'Falta de Capacidad'!H24</f>
        <v>5.8</v>
      </c>
      <c r="AC5" s="110">
        <f>'Falta de Capacidad'!J24</f>
        <v>0</v>
      </c>
      <c r="AD5" s="110">
        <f>'Falta de Capacidad'!O24</f>
        <v>4.3</v>
      </c>
      <c r="AE5" s="37">
        <f>'Falta de Capacidad'!P24</f>
        <v>4.2</v>
      </c>
      <c r="AF5" s="110">
        <f>'Falta de Capacidad'!T24</f>
        <v>1.8</v>
      </c>
      <c r="AG5" s="110">
        <f>'Falta de Capacidad'!AB24</f>
        <v>4.5999999999999996</v>
      </c>
      <c r="AH5" s="110">
        <f>'Falta de Capacidad'!AL24</f>
        <v>3.9</v>
      </c>
      <c r="AI5" s="110">
        <f>'Falta de Capacidad'!AU24</f>
        <v>3.2</v>
      </c>
      <c r="AJ5" s="37">
        <f>'Falta de Capacidad'!AV24</f>
        <v>3.4</v>
      </c>
      <c r="AK5" s="38">
        <f t="shared" si="2"/>
        <v>3.8</v>
      </c>
      <c r="AL5" s="117">
        <f t="shared" si="3"/>
        <v>3.9</v>
      </c>
      <c r="AM5" s="130">
        <f t="shared" si="4"/>
        <v>23</v>
      </c>
      <c r="AN5" s="156">
        <f>VLOOKUP(C5,'INFORM índice de confiabilidad'!A$2:H$34,8,FALSE)</f>
        <v>5.3983739837398375</v>
      </c>
      <c r="AO5" s="156"/>
      <c r="AP5" s="42">
        <f>'Imputed and missing data hidden'!CH25</f>
        <v>4</v>
      </c>
      <c r="AQ5" s="157">
        <f t="shared" si="5"/>
        <v>4.9382716049382713E-2</v>
      </c>
      <c r="AR5" s="190">
        <f>'Indicator Date hidden2'!CI25</f>
        <v>0.6097560975609756</v>
      </c>
      <c r="AS5" s="158"/>
      <c r="AT5" s="188">
        <f>'Missing component hidden'!AB24</f>
        <v>0</v>
      </c>
      <c r="AU5" s="191">
        <f>'Missing component hidden'!AC24</f>
        <v>0</v>
      </c>
    </row>
    <row r="6" spans="1:47" x14ac:dyDescent="0.25">
      <c r="A6" s="3" t="str">
        <f>VLOOKUP(C6,Regiones!B$3:H$35,7,FALSE)</f>
        <v>Caribbean</v>
      </c>
      <c r="B6" s="99" t="s">
        <v>5</v>
      </c>
      <c r="C6" s="86" t="s">
        <v>4</v>
      </c>
      <c r="D6" s="115">
        <f>'Peligros y exposición'!AZ4</f>
        <v>0.1</v>
      </c>
      <c r="E6" s="115">
        <f>'Peligros y exposición'!AX4</f>
        <v>0.1</v>
      </c>
      <c r="F6" s="115">
        <f>'Peligros y exposición'!BA4</f>
        <v>9.1999999999999993</v>
      </c>
      <c r="G6" s="115">
        <f>'Peligros y exposición'!BG4</f>
        <v>0.5</v>
      </c>
      <c r="H6" s="37">
        <f>'Peligros y exposición'!BH4</f>
        <v>4.0999999999999996</v>
      </c>
      <c r="I6" s="115">
        <f>'Peligros y exposición'!BO4</f>
        <v>0.9</v>
      </c>
      <c r="J6" s="115">
        <f>'Peligros y exposición'!BR4</f>
        <v>8.3000000000000007</v>
      </c>
      <c r="K6" s="115">
        <f>'Peligros y exposición'!BV4</f>
        <v>4.8</v>
      </c>
      <c r="L6" s="37">
        <f>'Peligros y exposición'!BW4</f>
        <v>5.5</v>
      </c>
      <c r="M6" s="38">
        <f t="shared" si="0"/>
        <v>4.8</v>
      </c>
      <c r="N6" s="114">
        <f>Vulnerabilidad!H4</f>
        <v>2.8</v>
      </c>
      <c r="O6" s="112">
        <f>Vulnerabilidad!L4</f>
        <v>4.8</v>
      </c>
      <c r="P6" s="112">
        <f>Vulnerabilidad!P4</f>
        <v>0.5</v>
      </c>
      <c r="Q6" s="37">
        <f>Vulnerabilidad!Q4</f>
        <v>2.7</v>
      </c>
      <c r="R6" s="112">
        <f>Vulnerabilidad!V4</f>
        <v>0.2</v>
      </c>
      <c r="S6" s="111">
        <f>Vulnerabilidad!Z4</f>
        <v>6.4</v>
      </c>
      <c r="T6" s="111">
        <f>Vulnerabilidad!AH4</f>
        <v>4.8</v>
      </c>
      <c r="U6" s="111">
        <f>Vulnerabilidad!AK4</f>
        <v>1.8</v>
      </c>
      <c r="V6" s="111">
        <f>Vulnerabilidad!AP4</f>
        <v>0.7</v>
      </c>
      <c r="W6" s="111">
        <f>Vulnerabilidad!AV4</f>
        <v>2.6</v>
      </c>
      <c r="X6" s="112">
        <f>Vulnerabilidad!AW4</f>
        <v>3.6</v>
      </c>
      <c r="Y6" s="37">
        <f>Vulnerabilidad!AX4</f>
        <v>2.1</v>
      </c>
      <c r="Z6" s="38">
        <f t="shared" si="1"/>
        <v>2.4</v>
      </c>
      <c r="AA6" s="125">
        <f>'Falta de Capacidad'!E4</f>
        <v>7.6</v>
      </c>
      <c r="AB6" s="110">
        <f>'Falta de Capacidad'!H4</f>
        <v>3.5</v>
      </c>
      <c r="AC6" s="110" t="str">
        <f>'Falta de Capacidad'!J4</f>
        <v>x</v>
      </c>
      <c r="AD6" s="110" t="str">
        <f>'Falta de Capacidad'!O4</f>
        <v>x</v>
      </c>
      <c r="AE6" s="37">
        <f>'Falta de Capacidad'!P4</f>
        <v>5.9</v>
      </c>
      <c r="AF6" s="110">
        <f>'Falta de Capacidad'!T4</f>
        <v>3.3</v>
      </c>
      <c r="AG6" s="110">
        <f>'Falta de Capacidad'!AB4</f>
        <v>2.9</v>
      </c>
      <c r="AH6" s="110">
        <f>'Falta de Capacidad'!AL4</f>
        <v>4.5</v>
      </c>
      <c r="AI6" s="110">
        <f>'Falta de Capacidad'!AU4</f>
        <v>1.3</v>
      </c>
      <c r="AJ6" s="37">
        <f>'Falta de Capacidad'!AV4</f>
        <v>3</v>
      </c>
      <c r="AK6" s="38">
        <f t="shared" si="2"/>
        <v>4.5999999999999996</v>
      </c>
      <c r="AL6" s="117">
        <f t="shared" si="3"/>
        <v>3.8</v>
      </c>
      <c r="AM6" s="130">
        <f t="shared" si="4"/>
        <v>24</v>
      </c>
      <c r="AN6" s="156">
        <f>VLOOKUP(C6,'INFORM índice de confiabilidad'!A$2:H$34,8,FALSE)</f>
        <v>7.6016260162601625</v>
      </c>
      <c r="AO6" s="156"/>
      <c r="AP6" s="42">
        <f>'Imputed and missing data hidden'!CH5</f>
        <v>20</v>
      </c>
      <c r="AQ6" s="157">
        <f t="shared" si="5"/>
        <v>0.24691358024691357</v>
      </c>
      <c r="AR6" s="190">
        <f>'Indicator Date hidden2'!CI5</f>
        <v>0.3902439024390244</v>
      </c>
      <c r="AS6" s="158"/>
      <c r="AT6" s="188">
        <f>'Missing component hidden'!AB4</f>
        <v>2</v>
      </c>
      <c r="AU6" s="191">
        <f>'Missing component hidden'!AC4</f>
        <v>0.08</v>
      </c>
    </row>
    <row r="7" spans="1:47" x14ac:dyDescent="0.25">
      <c r="A7" s="3" t="str">
        <f>VLOOKUP(C7,Regiones!B$3:H$35,7,FALSE)</f>
        <v>Caribbean</v>
      </c>
      <c r="B7" s="99" t="s">
        <v>7</v>
      </c>
      <c r="C7" s="86" t="s">
        <v>6</v>
      </c>
      <c r="D7" s="115">
        <f>'Peligros y exposición'!AZ5</f>
        <v>3.5</v>
      </c>
      <c r="E7" s="115">
        <f>'Peligros y exposición'!AX5</f>
        <v>0.1</v>
      </c>
      <c r="F7" s="115">
        <f>'Peligros y exposición'!BA5</f>
        <v>5.6</v>
      </c>
      <c r="G7" s="115">
        <f>'Peligros y exposición'!BG5</f>
        <v>0.4</v>
      </c>
      <c r="H7" s="37">
        <f>'Peligros y exposición'!BH5</f>
        <v>2.7</v>
      </c>
      <c r="I7" s="115">
        <f>'Peligros y exposición'!BO5</f>
        <v>0</v>
      </c>
      <c r="J7" s="115">
        <f>'Peligros y exposición'!BR5</f>
        <v>3.5</v>
      </c>
      <c r="K7" s="115">
        <f>'Peligros y exposición'!BV5</f>
        <v>2.2999999999999998</v>
      </c>
      <c r="L7" s="37">
        <f>'Peligros y exposición'!BW5</f>
        <v>2</v>
      </c>
      <c r="M7" s="38">
        <f t="shared" si="0"/>
        <v>2.4</v>
      </c>
      <c r="N7" s="114">
        <f>Vulnerabilidad!H5</f>
        <v>2.6</v>
      </c>
      <c r="O7" s="112">
        <f>Vulnerabilidad!L5</f>
        <v>4.7</v>
      </c>
      <c r="P7" s="112">
        <f>Vulnerabilidad!P5</f>
        <v>3.5</v>
      </c>
      <c r="Q7" s="37">
        <f>Vulnerabilidad!Q5</f>
        <v>3.4</v>
      </c>
      <c r="R7" s="112">
        <f>Vulnerabilidad!V5</f>
        <v>0</v>
      </c>
      <c r="S7" s="111">
        <f>Vulnerabilidad!Z5</f>
        <v>7.7</v>
      </c>
      <c r="T7" s="111">
        <f>Vulnerabilidad!AH5</f>
        <v>4.9000000000000004</v>
      </c>
      <c r="U7" s="111">
        <f>Vulnerabilidad!AK5</f>
        <v>1.9</v>
      </c>
      <c r="V7" s="111">
        <f>Vulnerabilidad!AP5</f>
        <v>0</v>
      </c>
      <c r="W7" s="111">
        <f>Vulnerabilidad!AV5</f>
        <v>2.2999999999999998</v>
      </c>
      <c r="X7" s="112">
        <f>Vulnerabilidad!AW5</f>
        <v>3.9</v>
      </c>
      <c r="Y7" s="37">
        <f>Vulnerabilidad!AX5</f>
        <v>2.2000000000000002</v>
      </c>
      <c r="Z7" s="38">
        <f t="shared" si="1"/>
        <v>2.8</v>
      </c>
      <c r="AA7" s="125">
        <f>'Falta de Capacidad'!E5</f>
        <v>3.8</v>
      </c>
      <c r="AB7" s="110">
        <f>'Falta de Capacidad'!H5</f>
        <v>3.5</v>
      </c>
      <c r="AC7" s="110" t="str">
        <f>'Falta de Capacidad'!J5</f>
        <v>x</v>
      </c>
      <c r="AD7" s="110" t="str">
        <f>'Falta de Capacidad'!O5</f>
        <v>x</v>
      </c>
      <c r="AE7" s="37">
        <f>'Falta de Capacidad'!P5</f>
        <v>3.7</v>
      </c>
      <c r="AF7" s="110">
        <f>'Falta de Capacidad'!T5</f>
        <v>2.2999999999999998</v>
      </c>
      <c r="AG7" s="110">
        <f>'Falta de Capacidad'!AB5</f>
        <v>0.4</v>
      </c>
      <c r="AH7" s="110">
        <f>'Falta de Capacidad'!AL5</f>
        <v>3.8</v>
      </c>
      <c r="AI7" s="110">
        <f>'Falta de Capacidad'!AU5</f>
        <v>2</v>
      </c>
      <c r="AJ7" s="37">
        <f>'Falta de Capacidad'!AV5</f>
        <v>2.1</v>
      </c>
      <c r="AK7" s="38">
        <f t="shared" si="2"/>
        <v>2.9</v>
      </c>
      <c r="AL7" s="117">
        <f t="shared" si="3"/>
        <v>2.7</v>
      </c>
      <c r="AM7" s="130">
        <f t="shared" si="4"/>
        <v>31</v>
      </c>
      <c r="AN7" s="156">
        <f>VLOOKUP(C7,'INFORM índice de confiabilidad'!A$2:H$34,8,FALSE)</f>
        <v>7.3252032520325212</v>
      </c>
      <c r="AO7" s="156"/>
      <c r="AP7" s="42">
        <f>'Imputed and missing data hidden'!CH6</f>
        <v>11</v>
      </c>
      <c r="AQ7" s="157">
        <f t="shared" si="5"/>
        <v>0.13580246913580246</v>
      </c>
      <c r="AR7" s="190">
        <f>'Indicator Date hidden2'!CI6</f>
        <v>0.54878048780487809</v>
      </c>
      <c r="AS7" s="158"/>
      <c r="AT7" s="188">
        <f>'Missing component hidden'!AB5</f>
        <v>2</v>
      </c>
      <c r="AU7" s="191">
        <f>'Missing component hidden'!AC5</f>
        <v>0.08</v>
      </c>
    </row>
    <row r="8" spans="1:47" x14ac:dyDescent="0.25">
      <c r="A8" s="3" t="str">
        <f>VLOOKUP(C8,Regiones!B$3:H$35,7,FALSE)</f>
        <v>Central America</v>
      </c>
      <c r="B8" s="99" t="s">
        <v>9</v>
      </c>
      <c r="C8" s="86" t="s">
        <v>8</v>
      </c>
      <c r="D8" s="115">
        <f>'Peligros y exposición'!AZ16</f>
        <v>2.2000000000000002</v>
      </c>
      <c r="E8" s="115">
        <f>'Peligros y exposición'!AX16</f>
        <v>8.4</v>
      </c>
      <c r="F8" s="115">
        <f>'Peligros y exposición'!BA16</f>
        <v>7.8</v>
      </c>
      <c r="G8" s="115">
        <f>'Peligros y exposición'!BG16</f>
        <v>2.9</v>
      </c>
      <c r="H8" s="37">
        <f>'Peligros y exposición'!BH16</f>
        <v>6</v>
      </c>
      <c r="I8" s="115">
        <f>'Peligros y exposición'!BO16</f>
        <v>0.7</v>
      </c>
      <c r="J8" s="115">
        <f>'Peligros y exposición'!BR16</f>
        <v>8.4</v>
      </c>
      <c r="K8" s="115">
        <f>'Peligros y exposición'!BV16</f>
        <v>3.2</v>
      </c>
      <c r="L8" s="37">
        <f>'Peligros y exposición'!BW16</f>
        <v>5</v>
      </c>
      <c r="M8" s="38">
        <f t="shared" si="0"/>
        <v>5.5</v>
      </c>
      <c r="N8" s="114">
        <f>Vulnerabilidad!H16</f>
        <v>5.2</v>
      </c>
      <c r="O8" s="112">
        <f>Vulnerabilidad!L16</f>
        <v>3.6</v>
      </c>
      <c r="P8" s="112">
        <f>Vulnerabilidad!P16</f>
        <v>5.6</v>
      </c>
      <c r="Q8" s="37">
        <f>Vulnerabilidad!Q16</f>
        <v>4.9000000000000004</v>
      </c>
      <c r="R8" s="112">
        <f>Vulnerabilidad!V16</f>
        <v>0</v>
      </c>
      <c r="S8" s="111">
        <f>Vulnerabilidad!Z16</f>
        <v>4.7</v>
      </c>
      <c r="T8" s="111">
        <f>Vulnerabilidad!AH16</f>
        <v>5</v>
      </c>
      <c r="U8" s="111">
        <f>Vulnerabilidad!AK16</f>
        <v>5.8</v>
      </c>
      <c r="V8" s="111">
        <f>Vulnerabilidad!AP16</f>
        <v>3.6</v>
      </c>
      <c r="W8" s="111">
        <f>Vulnerabilidad!AV16</f>
        <v>3.8</v>
      </c>
      <c r="X8" s="112">
        <f>Vulnerabilidad!AW16</f>
        <v>4.5999999999999996</v>
      </c>
      <c r="Y8" s="37">
        <f>Vulnerabilidad!AX16</f>
        <v>2.6</v>
      </c>
      <c r="Z8" s="38">
        <f t="shared" si="1"/>
        <v>3.8</v>
      </c>
      <c r="AA8" s="125">
        <f>'Falta de Capacidad'!E16</f>
        <v>5.9</v>
      </c>
      <c r="AB8" s="110">
        <f>'Falta de Capacidad'!H16</f>
        <v>6.4</v>
      </c>
      <c r="AC8" s="110">
        <f>'Falta de Capacidad'!J16</f>
        <v>0</v>
      </c>
      <c r="AD8" s="110">
        <f>'Falta de Capacidad'!O16</f>
        <v>1.3</v>
      </c>
      <c r="AE8" s="37">
        <f>'Falta de Capacidad'!P16</f>
        <v>3.9</v>
      </c>
      <c r="AF8" s="110">
        <f>'Falta de Capacidad'!T16</f>
        <v>7</v>
      </c>
      <c r="AG8" s="110">
        <f>'Falta de Capacidad'!AB16</f>
        <v>5.2</v>
      </c>
      <c r="AH8" s="110">
        <f>'Falta de Capacidad'!AL16</f>
        <v>4.7</v>
      </c>
      <c r="AI8" s="110">
        <f>'Falta de Capacidad'!AU16</f>
        <v>3.4</v>
      </c>
      <c r="AJ8" s="37">
        <f>'Falta de Capacidad'!AV16</f>
        <v>5.0999999999999996</v>
      </c>
      <c r="AK8" s="38">
        <f t="shared" si="2"/>
        <v>4.5</v>
      </c>
      <c r="AL8" s="117">
        <f t="shared" si="3"/>
        <v>4.5</v>
      </c>
      <c r="AM8" s="130">
        <f t="shared" si="4"/>
        <v>18</v>
      </c>
      <c r="AN8" s="156">
        <f>VLOOKUP(C8,'INFORM índice de confiabilidad'!A$2:H$34,8,FALSE)</f>
        <v>6.2276422764227641</v>
      </c>
      <c r="AO8" s="156"/>
      <c r="AP8" s="42">
        <f>'Imputed and missing data hidden'!CH17</f>
        <v>6</v>
      </c>
      <c r="AQ8" s="157">
        <f t="shared" si="5"/>
        <v>7.407407407407407E-2</v>
      </c>
      <c r="AR8" s="190">
        <f>'Indicator Date hidden2'!CI17</f>
        <v>0.63414634146341464</v>
      </c>
      <c r="AS8" s="158"/>
      <c r="AT8" s="188">
        <f>'Missing component hidden'!AB16</f>
        <v>0</v>
      </c>
      <c r="AU8" s="191">
        <f>'Missing component hidden'!AC16</f>
        <v>0</v>
      </c>
    </row>
    <row r="9" spans="1:47" x14ac:dyDescent="0.25">
      <c r="A9" s="3" t="str">
        <f>VLOOKUP(C9,Regiones!B$3:H$35,7,FALSE)</f>
        <v>South America</v>
      </c>
      <c r="B9" s="99" t="s">
        <v>196</v>
      </c>
      <c r="C9" s="86" t="s">
        <v>10</v>
      </c>
      <c r="D9" s="115">
        <f>'Peligros y exposición'!AZ25</f>
        <v>3.8</v>
      </c>
      <c r="E9" s="115">
        <f>'Peligros y exposición'!AX25</f>
        <v>9</v>
      </c>
      <c r="F9" s="115">
        <f>'Peligros y exposición'!BA25</f>
        <v>0</v>
      </c>
      <c r="G9" s="115">
        <f>'Peligros y exposición'!BG25</f>
        <v>6.8</v>
      </c>
      <c r="H9" s="37">
        <f>'Peligros y exposición'!BH25</f>
        <v>5.9</v>
      </c>
      <c r="I9" s="115">
        <f>'Peligros y exposición'!BO25</f>
        <v>5.8</v>
      </c>
      <c r="J9" s="115">
        <f>'Peligros y exposición'!BR25</f>
        <v>5.7</v>
      </c>
      <c r="K9" s="115">
        <f>'Peligros y exposición'!BV25</f>
        <v>2.5</v>
      </c>
      <c r="L9" s="37">
        <f>'Peligros y exposición'!BW25</f>
        <v>4.8</v>
      </c>
      <c r="M9" s="38">
        <f t="shared" si="0"/>
        <v>5.4</v>
      </c>
      <c r="N9" s="114">
        <f>Vulnerabilidad!H25</f>
        <v>6.6</v>
      </c>
      <c r="O9" s="112">
        <f>Vulnerabilidad!L25</f>
        <v>7.3</v>
      </c>
      <c r="P9" s="112">
        <f>Vulnerabilidad!P25</f>
        <v>8.5</v>
      </c>
      <c r="Q9" s="37">
        <f>Vulnerabilidad!Q25</f>
        <v>7.3</v>
      </c>
      <c r="R9" s="112">
        <f>Vulnerabilidad!V25</f>
        <v>3.3</v>
      </c>
      <c r="S9" s="111">
        <f>Vulnerabilidad!Z25</f>
        <v>8.8000000000000007</v>
      </c>
      <c r="T9" s="111">
        <f>Vulnerabilidad!AH25</f>
        <v>8.4</v>
      </c>
      <c r="U9" s="111">
        <f>Vulnerabilidad!AK25</f>
        <v>4.5</v>
      </c>
      <c r="V9" s="111">
        <f>Vulnerabilidad!AP25</f>
        <v>6.9</v>
      </c>
      <c r="W9" s="111">
        <f>Vulnerabilidad!AV25</f>
        <v>5.9</v>
      </c>
      <c r="X9" s="112">
        <f>Vulnerabilidad!AW25</f>
        <v>7.2</v>
      </c>
      <c r="Y9" s="37">
        <f>Vulnerabilidad!AX25</f>
        <v>5.6</v>
      </c>
      <c r="Z9" s="38">
        <f t="shared" si="1"/>
        <v>6.5</v>
      </c>
      <c r="AA9" s="125">
        <f>'Falta de Capacidad'!E25</f>
        <v>8</v>
      </c>
      <c r="AB9" s="110">
        <f>'Falta de Capacidad'!H25</f>
        <v>6.5</v>
      </c>
      <c r="AC9" s="110">
        <f>'Falta de Capacidad'!J25</f>
        <v>8.1999999999999993</v>
      </c>
      <c r="AD9" s="110">
        <f>'Falta de Capacidad'!O25</f>
        <v>5.2</v>
      </c>
      <c r="AE9" s="37">
        <f>'Falta de Capacidad'!P25</f>
        <v>7.1</v>
      </c>
      <c r="AF9" s="110">
        <f>'Falta de Capacidad'!T25</f>
        <v>6</v>
      </c>
      <c r="AG9" s="110">
        <f>'Falta de Capacidad'!AB25</f>
        <v>7.3</v>
      </c>
      <c r="AH9" s="110">
        <f>'Falta de Capacidad'!AL25</f>
        <v>7.3</v>
      </c>
      <c r="AI9" s="110">
        <f>'Falta de Capacidad'!AU25</f>
        <v>3.8</v>
      </c>
      <c r="AJ9" s="37">
        <f>'Falta de Capacidad'!AV25</f>
        <v>6.1</v>
      </c>
      <c r="AK9" s="38">
        <f t="shared" si="2"/>
        <v>6.6</v>
      </c>
      <c r="AL9" s="117">
        <f t="shared" si="3"/>
        <v>6.1</v>
      </c>
      <c r="AM9" s="130">
        <f t="shared" si="4"/>
        <v>11</v>
      </c>
      <c r="AN9" s="156">
        <f>VLOOKUP(C9,'INFORM índice de confiabilidad'!A$2:H$34,8,FALSE)</f>
        <v>4.308943089430894</v>
      </c>
      <c r="AO9" s="156"/>
      <c r="AP9" s="42">
        <f>'Imputed and missing data hidden'!CH26</f>
        <v>0</v>
      </c>
      <c r="AQ9" s="157">
        <f t="shared" si="5"/>
        <v>0</v>
      </c>
      <c r="AR9" s="190">
        <f>'Indicator Date hidden2'!CI26</f>
        <v>0.64634146341463417</v>
      </c>
      <c r="AS9" s="158"/>
      <c r="AT9" s="188">
        <f>'Missing component hidden'!AB25</f>
        <v>0</v>
      </c>
      <c r="AU9" s="191">
        <f>'Missing component hidden'!AC25</f>
        <v>0</v>
      </c>
    </row>
    <row r="10" spans="1:47" x14ac:dyDescent="0.25">
      <c r="A10" s="3" t="str">
        <f>VLOOKUP(C10,Regiones!B$3:H$35,7,FALSE)</f>
        <v>South America</v>
      </c>
      <c r="B10" s="99" t="s">
        <v>12</v>
      </c>
      <c r="C10" s="86" t="s">
        <v>11</v>
      </c>
      <c r="D10" s="115">
        <f>'Peligros y exposición'!AZ26</f>
        <v>1.3</v>
      </c>
      <c r="E10" s="115">
        <f>'Peligros y exposición'!AX26</f>
        <v>8.8000000000000007</v>
      </c>
      <c r="F10" s="115">
        <f>'Peligros y exposición'!BA26</f>
        <v>0</v>
      </c>
      <c r="G10" s="115">
        <f>'Peligros y exposición'!BG26</f>
        <v>6.3</v>
      </c>
      <c r="H10" s="37">
        <f>'Peligros y exposición'!BH26</f>
        <v>5.2</v>
      </c>
      <c r="I10" s="115">
        <f>'Peligros y exposición'!BO26</f>
        <v>7</v>
      </c>
      <c r="J10" s="115">
        <f>'Peligros y exposición'!BR26</f>
        <v>9.5</v>
      </c>
      <c r="K10" s="115">
        <f>'Peligros y exposición'!BV26</f>
        <v>4.8</v>
      </c>
      <c r="L10" s="37">
        <f>'Peligros y exposición'!BW26</f>
        <v>7.6</v>
      </c>
      <c r="M10" s="38">
        <f t="shared" si="0"/>
        <v>6.6</v>
      </c>
      <c r="N10" s="114">
        <f>Vulnerabilidad!H26</f>
        <v>3.1</v>
      </c>
      <c r="O10" s="112">
        <f>Vulnerabilidad!L26</f>
        <v>6.2</v>
      </c>
      <c r="P10" s="112">
        <f>Vulnerabilidad!P26</f>
        <v>1.5</v>
      </c>
      <c r="Q10" s="37">
        <f>Vulnerabilidad!Q26</f>
        <v>3.5</v>
      </c>
      <c r="R10" s="112">
        <f>Vulnerabilidad!V26</f>
        <v>4.8</v>
      </c>
      <c r="S10" s="111">
        <f>Vulnerabilidad!Z26</f>
        <v>7.1</v>
      </c>
      <c r="T10" s="111">
        <f>Vulnerabilidad!AH26</f>
        <v>4.9000000000000004</v>
      </c>
      <c r="U10" s="111">
        <f>Vulnerabilidad!AK26</f>
        <v>8.1</v>
      </c>
      <c r="V10" s="111">
        <f>Vulnerabilidad!AP26</f>
        <v>5</v>
      </c>
      <c r="W10" s="111">
        <f>Vulnerabilidad!AV26</f>
        <v>2</v>
      </c>
      <c r="X10" s="112">
        <f>Vulnerabilidad!AW26</f>
        <v>5.8</v>
      </c>
      <c r="Y10" s="37">
        <f>Vulnerabilidad!AX26</f>
        <v>5.3</v>
      </c>
      <c r="Z10" s="38">
        <f t="shared" si="1"/>
        <v>4.5</v>
      </c>
      <c r="AA10" s="125">
        <f>'Falta de Capacidad'!E26</f>
        <v>5.7</v>
      </c>
      <c r="AB10" s="110">
        <f>'Falta de Capacidad'!H26</f>
        <v>5.7</v>
      </c>
      <c r="AC10" s="110">
        <f>'Falta de Capacidad'!J26</f>
        <v>0</v>
      </c>
      <c r="AD10" s="110">
        <f>'Falta de Capacidad'!O26</f>
        <v>7.7</v>
      </c>
      <c r="AE10" s="37">
        <f>'Falta de Capacidad'!P26</f>
        <v>5.3</v>
      </c>
      <c r="AF10" s="110">
        <f>'Falta de Capacidad'!T26</f>
        <v>2.8</v>
      </c>
      <c r="AG10" s="110">
        <f>'Falta de Capacidad'!AB26</f>
        <v>4.2</v>
      </c>
      <c r="AH10" s="110">
        <f>'Falta de Capacidad'!AL26</f>
        <v>4.4000000000000004</v>
      </c>
      <c r="AI10" s="110">
        <f>'Falta de Capacidad'!AU26</f>
        <v>5.2</v>
      </c>
      <c r="AJ10" s="37">
        <f>'Falta de Capacidad'!AV26</f>
        <v>4.2</v>
      </c>
      <c r="AK10" s="38">
        <f t="shared" si="2"/>
        <v>4.8</v>
      </c>
      <c r="AL10" s="117">
        <f t="shared" si="3"/>
        <v>5.2</v>
      </c>
      <c r="AM10" s="130">
        <f t="shared" si="4"/>
        <v>15</v>
      </c>
      <c r="AN10" s="156">
        <f>VLOOKUP(C10,'INFORM índice de confiabilidad'!A$2:H$34,8,FALSE)</f>
        <v>3.6016260162601625</v>
      </c>
      <c r="AO10" s="156"/>
      <c r="AP10" s="42">
        <f>'Imputed and missing data hidden'!CH27</f>
        <v>3</v>
      </c>
      <c r="AQ10" s="157">
        <f t="shared" si="5"/>
        <v>3.7037037037037035E-2</v>
      </c>
      <c r="AR10" s="190">
        <f>'Indicator Date hidden2'!CI27</f>
        <v>0.3902439024390244</v>
      </c>
      <c r="AS10" s="158"/>
      <c r="AT10" s="188">
        <f>'Missing component hidden'!AB26</f>
        <v>0</v>
      </c>
      <c r="AU10" s="191">
        <f>'Missing component hidden'!AC26</f>
        <v>0</v>
      </c>
    </row>
    <row r="11" spans="1:47" x14ac:dyDescent="0.25">
      <c r="A11" s="3" t="str">
        <f>VLOOKUP(C11,Regiones!B$3:H$35,7,FALSE)</f>
        <v>South America</v>
      </c>
      <c r="B11" s="99" t="s">
        <v>14</v>
      </c>
      <c r="C11" s="86" t="s">
        <v>13</v>
      </c>
      <c r="D11" s="115">
        <f>'Peligros y exposición'!AZ27</f>
        <v>9.6999999999999993</v>
      </c>
      <c r="E11" s="115">
        <f>'Peligros y exposición'!AX27</f>
        <v>7.2</v>
      </c>
      <c r="F11" s="115">
        <f>'Peligros y exposición'!BA27</f>
        <v>0</v>
      </c>
      <c r="G11" s="115">
        <f>'Peligros y exposición'!BG27</f>
        <v>3.7</v>
      </c>
      <c r="H11" s="37">
        <f>'Peligros y exposición'!BH27</f>
        <v>6.5</v>
      </c>
      <c r="I11" s="115">
        <f>'Peligros y exposición'!BO27</f>
        <v>1.9</v>
      </c>
      <c r="J11" s="115">
        <f>'Peligros y exposición'!BR27</f>
        <v>4.0999999999999996</v>
      </c>
      <c r="K11" s="115">
        <f>'Peligros y exposición'!BV27</f>
        <v>2.2000000000000002</v>
      </c>
      <c r="L11" s="37">
        <f>'Peligros y exposición'!BW27</f>
        <v>2.8</v>
      </c>
      <c r="M11" s="38">
        <f t="shared" si="0"/>
        <v>4.9000000000000004</v>
      </c>
      <c r="N11" s="114">
        <f>Vulnerabilidad!H27</f>
        <v>2.4</v>
      </c>
      <c r="O11" s="112">
        <f>Vulnerabilidad!L27</f>
        <v>5.4</v>
      </c>
      <c r="P11" s="112">
        <f>Vulnerabilidad!P27</f>
        <v>1.5</v>
      </c>
      <c r="Q11" s="37">
        <f>Vulnerabilidad!Q27</f>
        <v>2.9</v>
      </c>
      <c r="R11" s="112">
        <f>Vulnerabilidad!V27</f>
        <v>3.9</v>
      </c>
      <c r="S11" s="111">
        <f>Vulnerabilidad!Z27</f>
        <v>1.1000000000000001</v>
      </c>
      <c r="T11" s="111">
        <f>Vulnerabilidad!AH27</f>
        <v>3.1</v>
      </c>
      <c r="U11" s="111">
        <f>Vulnerabilidad!AK27</f>
        <v>2.7</v>
      </c>
      <c r="V11" s="111">
        <f>Vulnerabilidad!AP27</f>
        <v>5.6</v>
      </c>
      <c r="W11" s="111">
        <f>Vulnerabilidad!AV27</f>
        <v>2.4</v>
      </c>
      <c r="X11" s="112">
        <f>Vulnerabilidad!AW27</f>
        <v>3.1</v>
      </c>
      <c r="Y11" s="37">
        <f>Vulnerabilidad!AX27</f>
        <v>3.5</v>
      </c>
      <c r="Z11" s="38">
        <f t="shared" si="1"/>
        <v>3.2</v>
      </c>
      <c r="AA11" s="125">
        <f>'Falta de Capacidad'!E27</f>
        <v>4.5</v>
      </c>
      <c r="AB11" s="110">
        <f>'Falta de Capacidad'!H27</f>
        <v>3.1</v>
      </c>
      <c r="AC11" s="110">
        <f>'Falta de Capacidad'!J27</f>
        <v>0</v>
      </c>
      <c r="AD11" s="110">
        <f>'Falta de Capacidad'!O27</f>
        <v>3.4</v>
      </c>
      <c r="AE11" s="37">
        <f>'Falta de Capacidad'!P27</f>
        <v>2.9</v>
      </c>
      <c r="AF11" s="110">
        <f>'Falta de Capacidad'!T27</f>
        <v>2.4</v>
      </c>
      <c r="AG11" s="110">
        <f>'Falta de Capacidad'!AB27</f>
        <v>2.9</v>
      </c>
      <c r="AH11" s="110">
        <f>'Falta de Capacidad'!AL27</f>
        <v>4.2</v>
      </c>
      <c r="AI11" s="110">
        <f>'Falta de Capacidad'!AU27</f>
        <v>2.5</v>
      </c>
      <c r="AJ11" s="37">
        <f>'Falta de Capacidad'!AV27</f>
        <v>3</v>
      </c>
      <c r="AK11" s="38">
        <f t="shared" si="2"/>
        <v>3</v>
      </c>
      <c r="AL11" s="117">
        <f t="shared" si="3"/>
        <v>3.6</v>
      </c>
      <c r="AM11" s="130">
        <f t="shared" si="4"/>
        <v>26</v>
      </c>
      <c r="AN11" s="156">
        <f>VLOOKUP(C11,'INFORM índice de confiabilidad'!A$2:H$34,8,FALSE)</f>
        <v>3.6097560975609757</v>
      </c>
      <c r="AO11" s="156"/>
      <c r="AP11" s="42">
        <f>'Imputed and missing data hidden'!CH28</f>
        <v>4</v>
      </c>
      <c r="AQ11" s="157">
        <f t="shared" si="5"/>
        <v>4.9382716049382713E-2</v>
      </c>
      <c r="AR11" s="190">
        <f>'Indicator Date hidden2'!CI28</f>
        <v>0.34146341463414637</v>
      </c>
      <c r="AS11" s="158"/>
      <c r="AT11" s="188">
        <f>'Missing component hidden'!AB27</f>
        <v>0</v>
      </c>
      <c r="AU11" s="191">
        <f>'Missing component hidden'!AC27</f>
        <v>0</v>
      </c>
    </row>
    <row r="12" spans="1:47" x14ac:dyDescent="0.25">
      <c r="A12" s="3" t="str">
        <f>VLOOKUP(C12,Regiones!B$3:H$35,7,FALSE)</f>
        <v>South America</v>
      </c>
      <c r="B12" s="99" t="s">
        <v>16</v>
      </c>
      <c r="C12" s="86" t="s">
        <v>15</v>
      </c>
      <c r="D12" s="115">
        <f>'Peligros y exposición'!AZ28</f>
        <v>8.8000000000000007</v>
      </c>
      <c r="E12" s="115">
        <f>'Peligros y exposición'!AX28</f>
        <v>8.6</v>
      </c>
      <c r="F12" s="115">
        <f>'Peligros y exposición'!BA28</f>
        <v>5.9</v>
      </c>
      <c r="G12" s="115">
        <f>'Peligros y exposición'!BG28</f>
        <v>4.5999999999999996</v>
      </c>
      <c r="H12" s="37">
        <f>'Peligros y exposición'!BH28</f>
        <v>7.4</v>
      </c>
      <c r="I12" s="115">
        <f>'Peligros y exposición'!BO28</f>
        <v>7</v>
      </c>
      <c r="J12" s="115">
        <f>'Peligros y exposición'!BR28</f>
        <v>9</v>
      </c>
      <c r="K12" s="115">
        <f>'Peligros y exposición'!BV28</f>
        <v>8.3000000000000007</v>
      </c>
      <c r="L12" s="37">
        <f>'Peligros y exposición'!BW28</f>
        <v>8.1999999999999993</v>
      </c>
      <c r="M12" s="38">
        <f t="shared" si="0"/>
        <v>7.8</v>
      </c>
      <c r="N12" s="114">
        <f>Vulnerabilidad!H28</f>
        <v>4.5999999999999996</v>
      </c>
      <c r="O12" s="112">
        <f>Vulnerabilidad!L28</f>
        <v>5.3</v>
      </c>
      <c r="P12" s="112">
        <f>Vulnerabilidad!P28</f>
        <v>4.7</v>
      </c>
      <c r="Q12" s="37">
        <f>Vulnerabilidad!Q28</f>
        <v>4.8</v>
      </c>
      <c r="R12" s="112">
        <f>Vulnerabilidad!V28</f>
        <v>10</v>
      </c>
      <c r="S12" s="111">
        <f>Vulnerabilidad!Z28</f>
        <v>6.9</v>
      </c>
      <c r="T12" s="111">
        <f>Vulnerabilidad!AH28</f>
        <v>4.9000000000000004</v>
      </c>
      <c r="U12" s="111">
        <f>Vulnerabilidad!AK28</f>
        <v>6.6</v>
      </c>
      <c r="V12" s="111">
        <f>Vulnerabilidad!AP28</f>
        <v>3.3</v>
      </c>
      <c r="W12" s="111">
        <f>Vulnerabilidad!AV28</f>
        <v>3.2</v>
      </c>
      <c r="X12" s="112">
        <f>Vulnerabilidad!AW28</f>
        <v>5.2</v>
      </c>
      <c r="Y12" s="37">
        <f>Vulnerabilidad!AX28</f>
        <v>8.5</v>
      </c>
      <c r="Z12" s="38">
        <f t="shared" si="1"/>
        <v>7.1</v>
      </c>
      <c r="AA12" s="125">
        <f>'Falta de Capacidad'!E28</f>
        <v>3.9</v>
      </c>
      <c r="AB12" s="110">
        <f>'Falta de Capacidad'!H28</f>
        <v>5.7</v>
      </c>
      <c r="AC12" s="110">
        <f>'Falta de Capacidad'!J28</f>
        <v>8.1</v>
      </c>
      <c r="AD12" s="110">
        <f>'Falta de Capacidad'!O28</f>
        <v>8.9</v>
      </c>
      <c r="AE12" s="37">
        <f>'Falta de Capacidad'!P28</f>
        <v>7.1</v>
      </c>
      <c r="AF12" s="110">
        <f>'Falta de Capacidad'!T28</f>
        <v>3.5</v>
      </c>
      <c r="AG12" s="110">
        <f>'Falta de Capacidad'!AB28</f>
        <v>5.9</v>
      </c>
      <c r="AH12" s="110">
        <f>'Falta de Capacidad'!AL28</f>
        <v>4.9000000000000004</v>
      </c>
      <c r="AI12" s="110">
        <f>'Falta de Capacidad'!AU28</f>
        <v>7.6</v>
      </c>
      <c r="AJ12" s="37">
        <f>'Falta de Capacidad'!AV28</f>
        <v>5.5</v>
      </c>
      <c r="AK12" s="38">
        <f t="shared" si="2"/>
        <v>6.4</v>
      </c>
      <c r="AL12" s="117">
        <f t="shared" si="3"/>
        <v>7.1</v>
      </c>
      <c r="AM12" s="130">
        <f t="shared" si="4"/>
        <v>4</v>
      </c>
      <c r="AN12" s="156">
        <f>VLOOKUP(C12,'INFORM índice de confiabilidad'!A$2:H$34,8,FALSE)</f>
        <v>2.9268292682926829</v>
      </c>
      <c r="AO12" s="156"/>
      <c r="AP12" s="42">
        <f>'Imputed and missing data hidden'!CH29</f>
        <v>0</v>
      </c>
      <c r="AQ12" s="157">
        <f t="shared" si="5"/>
        <v>0</v>
      </c>
      <c r="AR12" s="190">
        <f>'Indicator Date hidden2'!CI29</f>
        <v>0.43902439024390244</v>
      </c>
      <c r="AS12" s="158"/>
      <c r="AT12" s="188">
        <f>'Missing component hidden'!AB28</f>
        <v>0</v>
      </c>
      <c r="AU12" s="191">
        <f>'Missing component hidden'!AC28</f>
        <v>0</v>
      </c>
    </row>
    <row r="13" spans="1:47" x14ac:dyDescent="0.25">
      <c r="A13" s="3" t="str">
        <f>VLOOKUP(C13,Regiones!B$3:H$35,7,FALSE)</f>
        <v>Central America</v>
      </c>
      <c r="B13" s="99" t="s">
        <v>18</v>
      </c>
      <c r="C13" s="86" t="s">
        <v>17</v>
      </c>
      <c r="D13" s="115">
        <f>'Peligros y exposición'!AZ17</f>
        <v>9.6999999999999993</v>
      </c>
      <c r="E13" s="115">
        <f>'Peligros y exposición'!AX17</f>
        <v>4.3</v>
      </c>
      <c r="F13" s="115">
        <f>'Peligros y exposición'!BA17</f>
        <v>2.6</v>
      </c>
      <c r="G13" s="115">
        <f>'Peligros y exposición'!BG17</f>
        <v>4.2</v>
      </c>
      <c r="H13" s="37">
        <f>'Peligros y exposición'!BH17</f>
        <v>6.2</v>
      </c>
      <c r="I13" s="115">
        <f>'Peligros y exposición'!BO17</f>
        <v>0.1</v>
      </c>
      <c r="J13" s="115">
        <f>'Peligros y exposición'!BR17</f>
        <v>5.0999999999999996</v>
      </c>
      <c r="K13" s="115">
        <f>'Peligros y exposición'!BV17</f>
        <v>2.1</v>
      </c>
      <c r="L13" s="37">
        <f>'Peligros y exposición'!BW17</f>
        <v>2.7</v>
      </c>
      <c r="M13" s="38">
        <f t="shared" si="0"/>
        <v>4.7</v>
      </c>
      <c r="N13" s="114">
        <f>Vulnerabilidad!H17</f>
        <v>3.8</v>
      </c>
      <c r="O13" s="112">
        <f>Vulnerabilidad!L17</f>
        <v>3.9</v>
      </c>
      <c r="P13" s="112">
        <f>Vulnerabilidad!P17</f>
        <v>1.2</v>
      </c>
      <c r="Q13" s="37">
        <f>Vulnerabilidad!Q17</f>
        <v>3.2</v>
      </c>
      <c r="R13" s="112">
        <f>Vulnerabilidad!V17</f>
        <v>5.0999999999999996</v>
      </c>
      <c r="S13" s="111">
        <f>Vulnerabilidad!Z17</f>
        <v>6.4</v>
      </c>
      <c r="T13" s="111">
        <f>Vulnerabilidad!AH17</f>
        <v>3.7</v>
      </c>
      <c r="U13" s="111">
        <f>Vulnerabilidad!AK17</f>
        <v>3.4</v>
      </c>
      <c r="V13" s="111">
        <f>Vulnerabilidad!AP17</f>
        <v>3.2</v>
      </c>
      <c r="W13" s="111">
        <f>Vulnerabilidad!AV17</f>
        <v>2.9</v>
      </c>
      <c r="X13" s="112">
        <f>Vulnerabilidad!AW17</f>
        <v>4.0999999999999996</v>
      </c>
      <c r="Y13" s="37">
        <f>Vulnerabilidad!AX17</f>
        <v>4.5999999999999996</v>
      </c>
      <c r="Z13" s="38">
        <f t="shared" si="1"/>
        <v>3.9</v>
      </c>
      <c r="AA13" s="125">
        <f>'Falta de Capacidad'!E17</f>
        <v>2.5</v>
      </c>
      <c r="AB13" s="110">
        <f>'Falta de Capacidad'!H17</f>
        <v>4.2</v>
      </c>
      <c r="AC13" s="110">
        <f>'Falta de Capacidad'!J17</f>
        <v>5</v>
      </c>
      <c r="AD13" s="110">
        <f>'Falta de Capacidad'!O17</f>
        <v>3.6</v>
      </c>
      <c r="AE13" s="37">
        <f>'Falta de Capacidad'!P17</f>
        <v>3.9</v>
      </c>
      <c r="AF13" s="110">
        <f>'Falta de Capacidad'!T17</f>
        <v>2</v>
      </c>
      <c r="AG13" s="110">
        <f>'Falta de Capacidad'!AB17</f>
        <v>4.3</v>
      </c>
      <c r="AH13" s="110">
        <f>'Falta de Capacidad'!AL17</f>
        <v>3.7</v>
      </c>
      <c r="AI13" s="110">
        <f>'Falta de Capacidad'!AU17</f>
        <v>4.3</v>
      </c>
      <c r="AJ13" s="37">
        <f>'Falta de Capacidad'!AV17</f>
        <v>3.6</v>
      </c>
      <c r="AK13" s="38">
        <f t="shared" si="2"/>
        <v>3.8</v>
      </c>
      <c r="AL13" s="117">
        <f t="shared" si="3"/>
        <v>4.0999999999999996</v>
      </c>
      <c r="AM13" s="130">
        <f t="shared" si="4"/>
        <v>21</v>
      </c>
      <c r="AN13" s="156">
        <f>VLOOKUP(C13,'INFORM índice de confiabilidad'!A$2:H$34,8,FALSE)</f>
        <v>2.4552845528455283</v>
      </c>
      <c r="AO13" s="156"/>
      <c r="AP13" s="42">
        <f>'Imputed and missing data hidden'!CH18</f>
        <v>2</v>
      </c>
      <c r="AQ13" s="157">
        <f t="shared" si="5"/>
        <v>2.4691358024691357E-2</v>
      </c>
      <c r="AR13" s="190">
        <f>'Indicator Date hidden2'!CI18</f>
        <v>0.26829268292682928</v>
      </c>
      <c r="AS13" s="158"/>
      <c r="AT13" s="188">
        <f>'Missing component hidden'!AB17</f>
        <v>0</v>
      </c>
      <c r="AU13" s="191">
        <f>'Missing component hidden'!AC17</f>
        <v>0</v>
      </c>
    </row>
    <row r="14" spans="1:47" x14ac:dyDescent="0.25">
      <c r="A14" s="3" t="str">
        <f>VLOOKUP(C14,Regiones!B$3:H$35,7,FALSE)</f>
        <v>Caribbean</v>
      </c>
      <c r="B14" s="99" t="s">
        <v>20</v>
      </c>
      <c r="C14" s="86" t="s">
        <v>19</v>
      </c>
      <c r="D14" s="115">
        <f>'Peligros y exposición'!AZ6</f>
        <v>5</v>
      </c>
      <c r="E14" s="115">
        <f>'Peligros y exposición'!AX6</f>
        <v>4.2</v>
      </c>
      <c r="F14" s="115">
        <f>'Peligros y exposición'!BA6</f>
        <v>9.1</v>
      </c>
      <c r="G14" s="115">
        <f>'Peligros y exposición'!BG6</f>
        <v>6.1</v>
      </c>
      <c r="H14" s="37">
        <f>'Peligros y exposición'!BH6</f>
        <v>6.6</v>
      </c>
      <c r="I14" s="115">
        <f>'Peligros y exposición'!BO6</f>
        <v>0.6</v>
      </c>
      <c r="J14" s="115">
        <f>'Peligros y exposición'!BR6</f>
        <v>4.2</v>
      </c>
      <c r="K14" s="115">
        <f>'Peligros y exposición'!BV6</f>
        <v>7.4</v>
      </c>
      <c r="L14" s="37">
        <f>'Peligros y exposición'!BW6</f>
        <v>4.7</v>
      </c>
      <c r="M14" s="38">
        <f t="shared" si="0"/>
        <v>5.7</v>
      </c>
      <c r="N14" s="114">
        <f>Vulnerabilidad!H6</f>
        <v>3.9</v>
      </c>
      <c r="O14" s="112">
        <f>Vulnerabilidad!L6</f>
        <v>4.0999999999999996</v>
      </c>
      <c r="P14" s="112">
        <f>Vulnerabilidad!P6</f>
        <v>1.5</v>
      </c>
      <c r="Q14" s="37">
        <f>Vulnerabilidad!Q6</f>
        <v>3.4</v>
      </c>
      <c r="R14" s="112">
        <f>Vulnerabilidad!V6</f>
        <v>2</v>
      </c>
      <c r="S14" s="111">
        <f>Vulnerabilidad!Z6</f>
        <v>1</v>
      </c>
      <c r="T14" s="111">
        <f>Vulnerabilidad!AH6</f>
        <v>3.6</v>
      </c>
      <c r="U14" s="111">
        <f>Vulnerabilidad!AK6</f>
        <v>1.8</v>
      </c>
      <c r="V14" s="111">
        <f>Vulnerabilidad!AP6</f>
        <v>10</v>
      </c>
      <c r="W14" s="111">
        <f>Vulnerabilidad!AV6</f>
        <v>1.5</v>
      </c>
      <c r="X14" s="112">
        <f>Vulnerabilidad!AW6</f>
        <v>5.0999999999999996</v>
      </c>
      <c r="Y14" s="37">
        <f>Vulnerabilidad!AX6</f>
        <v>3.7</v>
      </c>
      <c r="Z14" s="38">
        <f t="shared" si="1"/>
        <v>3.6</v>
      </c>
      <c r="AA14" s="125">
        <f>'Falta de Capacidad'!E6</f>
        <v>3.3</v>
      </c>
      <c r="AB14" s="110">
        <f>'Falta de Capacidad'!H6</f>
        <v>5.2</v>
      </c>
      <c r="AC14" s="110" t="str">
        <f>'Falta de Capacidad'!J6</f>
        <v>x</v>
      </c>
      <c r="AD14" s="110">
        <f>'Falta de Capacidad'!O6</f>
        <v>7.4</v>
      </c>
      <c r="AE14" s="37">
        <f>'Falta de Capacidad'!P6</f>
        <v>5.6</v>
      </c>
      <c r="AF14" s="110">
        <f>'Falta de Capacidad'!T6</f>
        <v>6.2</v>
      </c>
      <c r="AG14" s="110">
        <f>'Falta de Capacidad'!AB6</f>
        <v>2.2000000000000002</v>
      </c>
      <c r="AH14" s="110">
        <f>'Falta de Capacidad'!AL6</f>
        <v>0.7</v>
      </c>
      <c r="AI14" s="110">
        <f>'Falta de Capacidad'!AU6</f>
        <v>0.8</v>
      </c>
      <c r="AJ14" s="37">
        <f>'Falta de Capacidad'!AV6</f>
        <v>2.5</v>
      </c>
      <c r="AK14" s="38">
        <f t="shared" si="2"/>
        <v>4.2</v>
      </c>
      <c r="AL14" s="117">
        <f t="shared" si="3"/>
        <v>4.4000000000000004</v>
      </c>
      <c r="AM14" s="130">
        <f t="shared" si="4"/>
        <v>19</v>
      </c>
      <c r="AN14" s="156">
        <f>VLOOKUP(C14,'INFORM índice de confiabilidad'!A$2:H$34,8,FALSE)</f>
        <v>7.0243902439024399</v>
      </c>
      <c r="AO14" s="156"/>
      <c r="AP14" s="42">
        <f>'Imputed and missing data hidden'!CH7</f>
        <v>14</v>
      </c>
      <c r="AQ14" s="157">
        <f t="shared" si="5"/>
        <v>0.1728395061728395</v>
      </c>
      <c r="AR14" s="190">
        <f>'Indicator Date hidden2'!CI7</f>
        <v>0.35365853658536583</v>
      </c>
      <c r="AS14" s="158"/>
      <c r="AT14" s="188">
        <f>'Missing component hidden'!AB6</f>
        <v>1</v>
      </c>
      <c r="AU14" s="191">
        <f>'Missing component hidden'!AC6</f>
        <v>0.04</v>
      </c>
    </row>
    <row r="15" spans="1:47" x14ac:dyDescent="0.25">
      <c r="A15" s="3" t="str">
        <f>VLOOKUP(C15,Regiones!B$3:H$35,7,FALSE)</f>
        <v>Caribbean</v>
      </c>
      <c r="B15" s="99" t="s">
        <v>22</v>
      </c>
      <c r="C15" s="86" t="s">
        <v>21</v>
      </c>
      <c r="D15" s="115">
        <f>'Peligros y exposición'!AZ7</f>
        <v>5.6</v>
      </c>
      <c r="E15" s="115">
        <f>'Peligros y exposición'!AX7</f>
        <v>0.1</v>
      </c>
      <c r="F15" s="115">
        <f>'Peligros y exposición'!BA7</f>
        <v>7.8</v>
      </c>
      <c r="G15" s="115">
        <f>'Peligros y exposición'!BG7</f>
        <v>2.6</v>
      </c>
      <c r="H15" s="37">
        <f>'Peligros y exposición'!BH7</f>
        <v>4.7</v>
      </c>
      <c r="I15" s="115">
        <f>'Peligros y exposición'!BO7</f>
        <v>0.1</v>
      </c>
      <c r="J15" s="115">
        <f>'Peligros y exposición'!BR7</f>
        <v>2.2999999999999998</v>
      </c>
      <c r="K15" s="115">
        <f>'Peligros y exposición'!BV7</f>
        <v>4.0999999999999996</v>
      </c>
      <c r="L15" s="37">
        <f>'Peligros y exposición'!BW7</f>
        <v>2.2999999999999998</v>
      </c>
      <c r="M15" s="38">
        <f t="shared" si="0"/>
        <v>3.6</v>
      </c>
      <c r="N15" s="114">
        <f>Vulnerabilidad!H7</f>
        <v>4.9000000000000004</v>
      </c>
      <c r="O15" s="112">
        <f>Vulnerabilidad!L7</f>
        <v>4.8</v>
      </c>
      <c r="P15" s="112">
        <f>Vulnerabilidad!P7</f>
        <v>4.5</v>
      </c>
      <c r="Q15" s="37">
        <f>Vulnerabilidad!Q7</f>
        <v>4.8</v>
      </c>
      <c r="R15" s="112">
        <f>Vulnerabilidad!V7</f>
        <v>0</v>
      </c>
      <c r="S15" s="111">
        <f>Vulnerabilidad!Z7</f>
        <v>7.8</v>
      </c>
      <c r="T15" s="111">
        <f>Vulnerabilidad!AH7</f>
        <v>6.6</v>
      </c>
      <c r="U15" s="111">
        <f>Vulnerabilidad!AK7</f>
        <v>1.8</v>
      </c>
      <c r="V15" s="111">
        <f>Vulnerabilidad!AP7</f>
        <v>8.8000000000000007</v>
      </c>
      <c r="W15" s="111">
        <f>Vulnerabilidad!AV7</f>
        <v>4.4000000000000004</v>
      </c>
      <c r="X15" s="112">
        <f>Vulnerabilidad!AW7</f>
        <v>6.5</v>
      </c>
      <c r="Y15" s="37">
        <f>Vulnerabilidad!AX7</f>
        <v>4</v>
      </c>
      <c r="Z15" s="38">
        <f t="shared" si="1"/>
        <v>4.4000000000000004</v>
      </c>
      <c r="AA15" s="125" t="str">
        <f>'Falta de Capacidad'!E7</f>
        <v>x</v>
      </c>
      <c r="AB15" s="110">
        <f>'Falta de Capacidad'!H7</f>
        <v>4.5</v>
      </c>
      <c r="AC15" s="110" t="str">
        <f>'Falta de Capacidad'!J7</f>
        <v>x</v>
      </c>
      <c r="AD15" s="110">
        <f>'Falta de Capacidad'!O7</f>
        <v>1</v>
      </c>
      <c r="AE15" s="37">
        <f>'Falta de Capacidad'!P7</f>
        <v>2.9</v>
      </c>
      <c r="AF15" s="110">
        <f>'Falta de Capacidad'!T7</f>
        <v>3</v>
      </c>
      <c r="AG15" s="110">
        <f>'Falta de Capacidad'!AB7</f>
        <v>2.2999999999999998</v>
      </c>
      <c r="AH15" s="110">
        <f>'Falta de Capacidad'!AL7</f>
        <v>4.3</v>
      </c>
      <c r="AI15" s="110">
        <f>'Falta de Capacidad'!AU7</f>
        <v>5</v>
      </c>
      <c r="AJ15" s="37">
        <f>'Falta de Capacidad'!AV7</f>
        <v>3.7</v>
      </c>
      <c r="AK15" s="38">
        <f t="shared" si="2"/>
        <v>3.3</v>
      </c>
      <c r="AL15" s="117">
        <f t="shared" si="3"/>
        <v>3.7</v>
      </c>
      <c r="AM15" s="130">
        <f t="shared" si="4"/>
        <v>25</v>
      </c>
      <c r="AN15" s="156">
        <f>VLOOKUP(C15,'INFORM índice de confiabilidad'!A$2:H$34,8,FALSE)</f>
        <v>8.9837398373983746</v>
      </c>
      <c r="AO15" s="156"/>
      <c r="AP15" s="42">
        <f>'Imputed and missing data hidden'!CH8</f>
        <v>21</v>
      </c>
      <c r="AQ15" s="157">
        <f t="shared" si="5"/>
        <v>0.25925925925925924</v>
      </c>
      <c r="AR15" s="190">
        <f>'Indicator Date hidden2'!CI8</f>
        <v>0.59756097560975607</v>
      </c>
      <c r="AS15" s="158"/>
      <c r="AT15" s="188">
        <f>'Missing component hidden'!AB7</f>
        <v>2</v>
      </c>
      <c r="AU15" s="191">
        <f>'Missing component hidden'!AC7</f>
        <v>0.08</v>
      </c>
    </row>
    <row r="16" spans="1:47" x14ac:dyDescent="0.25">
      <c r="A16" s="3" t="str">
        <f>VLOOKUP(C16,Regiones!B$3:H$35,7,FALSE)</f>
        <v>Caribbean</v>
      </c>
      <c r="B16" s="99" t="s">
        <v>24</v>
      </c>
      <c r="C16" s="86" t="s">
        <v>23</v>
      </c>
      <c r="D16" s="115">
        <f>'Peligros y exposición'!AZ8</f>
        <v>7.3</v>
      </c>
      <c r="E16" s="115">
        <f>'Peligros y exposición'!AX8</f>
        <v>5.7</v>
      </c>
      <c r="F16" s="115">
        <f>'Peligros y exposición'!BA8</f>
        <v>8.6999999999999993</v>
      </c>
      <c r="G16" s="115">
        <f>'Peligros y exposición'!BG8</f>
        <v>4.5999999999999996</v>
      </c>
      <c r="H16" s="37">
        <f>'Peligros y exposición'!BH8</f>
        <v>6.9</v>
      </c>
      <c r="I16" s="115">
        <f>'Peligros y exposición'!BO8</f>
        <v>3.4</v>
      </c>
      <c r="J16" s="115">
        <f>'Peligros y exposición'!BR8</f>
        <v>6.6</v>
      </c>
      <c r="K16" s="115">
        <f>'Peligros y exposición'!BV8</f>
        <v>5.2</v>
      </c>
      <c r="L16" s="37">
        <f>'Peligros y exposición'!BW8</f>
        <v>5.2</v>
      </c>
      <c r="M16" s="38">
        <f t="shared" si="0"/>
        <v>6.1</v>
      </c>
      <c r="N16" s="114">
        <f>Vulnerabilidad!H8</f>
        <v>5.3</v>
      </c>
      <c r="O16" s="112">
        <f>Vulnerabilidad!L8</f>
        <v>5.0999999999999996</v>
      </c>
      <c r="P16" s="112">
        <f>Vulnerabilidad!P8</f>
        <v>7.2</v>
      </c>
      <c r="Q16" s="37">
        <f>Vulnerabilidad!Q8</f>
        <v>5.7</v>
      </c>
      <c r="R16" s="112">
        <f>Vulnerabilidad!V8</f>
        <v>3.1</v>
      </c>
      <c r="S16" s="111">
        <f>Vulnerabilidad!Z8</f>
        <v>4.8</v>
      </c>
      <c r="T16" s="111">
        <f>Vulnerabilidad!AH8</f>
        <v>7.1</v>
      </c>
      <c r="U16" s="111">
        <f>Vulnerabilidad!AK8</f>
        <v>6.4</v>
      </c>
      <c r="V16" s="111">
        <f>Vulnerabilidad!AP8</f>
        <v>10</v>
      </c>
      <c r="W16" s="111">
        <f>Vulnerabilidad!AV8</f>
        <v>4.0999999999999996</v>
      </c>
      <c r="X16" s="112">
        <f>Vulnerabilidad!AW8</f>
        <v>7.2</v>
      </c>
      <c r="Y16" s="37">
        <f>Vulnerabilidad!AX8</f>
        <v>5.5</v>
      </c>
      <c r="Z16" s="38">
        <f t="shared" si="1"/>
        <v>5.6</v>
      </c>
      <c r="AA16" s="125">
        <f>'Falta de Capacidad'!E8</f>
        <v>6.3</v>
      </c>
      <c r="AB16" s="110">
        <f>'Falta de Capacidad'!H8</f>
        <v>6.3</v>
      </c>
      <c r="AC16" s="110">
        <f>'Falta de Capacidad'!J8</f>
        <v>9.6999999999999993</v>
      </c>
      <c r="AD16" s="110">
        <f>'Falta de Capacidad'!O8</f>
        <v>6.1</v>
      </c>
      <c r="AE16" s="37">
        <f>'Falta de Capacidad'!P8</f>
        <v>7.5</v>
      </c>
      <c r="AF16" s="110">
        <f>'Falta de Capacidad'!T8</f>
        <v>4.5999999999999996</v>
      </c>
      <c r="AG16" s="110">
        <f>'Falta de Capacidad'!AB8</f>
        <v>6.7</v>
      </c>
      <c r="AH16" s="110">
        <f>'Falta de Capacidad'!AL8</f>
        <v>7</v>
      </c>
      <c r="AI16" s="110">
        <f>'Falta de Capacidad'!AU8</f>
        <v>6.2</v>
      </c>
      <c r="AJ16" s="37">
        <f>'Falta de Capacidad'!AV8</f>
        <v>6.1</v>
      </c>
      <c r="AK16" s="38">
        <f t="shared" si="2"/>
        <v>6.9</v>
      </c>
      <c r="AL16" s="117">
        <f t="shared" si="3"/>
        <v>6.2</v>
      </c>
      <c r="AM16" s="130">
        <f t="shared" si="4"/>
        <v>9</v>
      </c>
      <c r="AN16" s="156">
        <f>VLOOKUP(C16,'INFORM índice de confiabilidad'!A$2:H$34,8,FALSE)</f>
        <v>2.4390243902439024</v>
      </c>
      <c r="AO16" s="156"/>
      <c r="AP16" s="42">
        <f>'Imputed and missing data hidden'!CH9</f>
        <v>0</v>
      </c>
      <c r="AQ16" s="157">
        <f t="shared" si="5"/>
        <v>0</v>
      </c>
      <c r="AR16" s="190">
        <f>'Indicator Date hidden2'!CI9</f>
        <v>0.36585365853658536</v>
      </c>
      <c r="AS16" s="158"/>
      <c r="AT16" s="188">
        <f>'Missing component hidden'!AB8</f>
        <v>0</v>
      </c>
      <c r="AU16" s="191">
        <f>'Missing component hidden'!AC8</f>
        <v>0</v>
      </c>
    </row>
    <row r="17" spans="1:47" x14ac:dyDescent="0.25">
      <c r="A17" s="3" t="str">
        <f>VLOOKUP(C17,Regiones!B$3:H$35,7,FALSE)</f>
        <v>South America</v>
      </c>
      <c r="B17" s="99" t="s">
        <v>26</v>
      </c>
      <c r="C17" s="86" t="s">
        <v>25</v>
      </c>
      <c r="D17" s="115">
        <f>'Peligros y exposición'!AZ29</f>
        <v>9.8000000000000007</v>
      </c>
      <c r="E17" s="115">
        <f>'Peligros y exposición'!AX29</f>
        <v>9.1999999999999993</v>
      </c>
      <c r="F17" s="115">
        <f>'Peligros y exposición'!BA29</f>
        <v>0</v>
      </c>
      <c r="G17" s="115">
        <f>'Peligros y exposición'!BG29</f>
        <v>5.7</v>
      </c>
      <c r="H17" s="37">
        <f>'Peligros y exposición'!BH29</f>
        <v>7.6</v>
      </c>
      <c r="I17" s="115">
        <f>'Peligros y exposición'!BO29</f>
        <v>2.7</v>
      </c>
      <c r="J17" s="115">
        <f>'Peligros y exposición'!BR29</f>
        <v>5.2</v>
      </c>
      <c r="K17" s="115">
        <f>'Peligros y exposición'!BV29</f>
        <v>7.4</v>
      </c>
      <c r="L17" s="37">
        <f>'Peligros y exposición'!BW29</f>
        <v>5.4</v>
      </c>
      <c r="M17" s="38">
        <f t="shared" si="0"/>
        <v>6.6</v>
      </c>
      <c r="N17" s="114">
        <f>Vulnerabilidad!H29</f>
        <v>4</v>
      </c>
      <c r="O17" s="112">
        <f>Vulnerabilidad!L29</f>
        <v>6.8</v>
      </c>
      <c r="P17" s="112">
        <f>Vulnerabilidad!P29</f>
        <v>5.3</v>
      </c>
      <c r="Q17" s="37">
        <f>Vulnerabilidad!Q29</f>
        <v>5</v>
      </c>
      <c r="R17" s="112">
        <f>Vulnerabilidad!V29</f>
        <v>8.5</v>
      </c>
      <c r="S17" s="111">
        <f>Vulnerabilidad!Z29</f>
        <v>3.9</v>
      </c>
      <c r="T17" s="111">
        <f>Vulnerabilidad!AH29</f>
        <v>5.7</v>
      </c>
      <c r="U17" s="111">
        <f>Vulnerabilidad!AK29</f>
        <v>6.2</v>
      </c>
      <c r="V17" s="111">
        <f>Vulnerabilidad!AP29</f>
        <v>6.9</v>
      </c>
      <c r="W17" s="111">
        <f>Vulnerabilidad!AV29</f>
        <v>3.9</v>
      </c>
      <c r="X17" s="112">
        <f>Vulnerabilidad!AW29</f>
        <v>5.4</v>
      </c>
      <c r="Y17" s="37">
        <f>Vulnerabilidad!AX29</f>
        <v>7.2</v>
      </c>
      <c r="Z17" s="38">
        <f t="shared" si="1"/>
        <v>6.2</v>
      </c>
      <c r="AA17" s="125">
        <f>'Falta de Capacidad'!E29</f>
        <v>6.1</v>
      </c>
      <c r="AB17" s="110">
        <f>'Falta de Capacidad'!H29</f>
        <v>6.4</v>
      </c>
      <c r="AC17" s="110">
        <f>'Falta de Capacidad'!J29</f>
        <v>7.2</v>
      </c>
      <c r="AD17" s="110">
        <f>'Falta de Capacidad'!O29</f>
        <v>3.8</v>
      </c>
      <c r="AE17" s="37">
        <f>'Falta de Capacidad'!P29</f>
        <v>6</v>
      </c>
      <c r="AF17" s="110">
        <f>'Falta de Capacidad'!T29</f>
        <v>4.7</v>
      </c>
      <c r="AG17" s="110">
        <f>'Falta de Capacidad'!AB29</f>
        <v>7.3</v>
      </c>
      <c r="AH17" s="110">
        <f>'Falta de Capacidad'!AL29</f>
        <v>6.5</v>
      </c>
      <c r="AI17" s="110">
        <f>'Falta de Capacidad'!AU29</f>
        <v>7.1</v>
      </c>
      <c r="AJ17" s="37">
        <f>'Falta de Capacidad'!AV29</f>
        <v>6.4</v>
      </c>
      <c r="AK17" s="38">
        <f t="shared" si="2"/>
        <v>6.2</v>
      </c>
      <c r="AL17" s="117">
        <f t="shared" si="3"/>
        <v>6.3</v>
      </c>
      <c r="AM17" s="130">
        <f t="shared" si="4"/>
        <v>8</v>
      </c>
      <c r="AN17" s="156">
        <f>VLOOKUP(C17,'INFORM índice de confiabilidad'!A$2:H$34,8,FALSE)</f>
        <v>2.1219512195121952</v>
      </c>
      <c r="AO17" s="156"/>
      <c r="AP17" s="42">
        <f>'Imputed and missing data hidden'!CH30</f>
        <v>1</v>
      </c>
      <c r="AQ17" s="157">
        <f t="shared" si="5"/>
        <v>1.2345679012345678E-2</v>
      </c>
      <c r="AR17" s="190">
        <f>'Indicator Date hidden2'!CI30</f>
        <v>0.26829268292682928</v>
      </c>
      <c r="AS17" s="158"/>
      <c r="AT17" s="188">
        <f>'Missing component hidden'!AB29</f>
        <v>0</v>
      </c>
      <c r="AU17" s="191">
        <f>'Missing component hidden'!AC29</f>
        <v>0</v>
      </c>
    </row>
    <row r="18" spans="1:47" x14ac:dyDescent="0.25">
      <c r="A18" s="3" t="str">
        <f>VLOOKUP(C18,Regiones!B$3:H$35,7,FALSE)</f>
        <v>Central America</v>
      </c>
      <c r="B18" s="99" t="s">
        <v>28</v>
      </c>
      <c r="C18" s="86" t="s">
        <v>27</v>
      </c>
      <c r="D18" s="115">
        <f>'Peligros y exposición'!AZ18</f>
        <v>9.3000000000000007</v>
      </c>
      <c r="E18" s="115">
        <f>'Peligros y exposición'!AX18</f>
        <v>3.9</v>
      </c>
      <c r="F18" s="115">
        <f>'Peligros y exposición'!BA18</f>
        <v>4.8</v>
      </c>
      <c r="G18" s="115">
        <f>'Peligros y exposición'!BG18</f>
        <v>8.4</v>
      </c>
      <c r="H18" s="37">
        <f>'Peligros y exposición'!BH18</f>
        <v>7.2</v>
      </c>
      <c r="I18" s="115">
        <f>'Peligros y exposición'!BO18</f>
        <v>7</v>
      </c>
      <c r="J18" s="115">
        <f>'Peligros y exposición'!BR18</f>
        <v>9.4</v>
      </c>
      <c r="K18" s="115">
        <f>'Peligros y exposición'!BV18</f>
        <v>10</v>
      </c>
      <c r="L18" s="37">
        <f>'Peligros y exposición'!BW18</f>
        <v>9.1</v>
      </c>
      <c r="M18" s="38">
        <f t="shared" si="0"/>
        <v>8.3000000000000007</v>
      </c>
      <c r="N18" s="114">
        <f>Vulnerabilidad!H18</f>
        <v>5.7</v>
      </c>
      <c r="O18" s="112">
        <f>Vulnerabilidad!L18</f>
        <v>4.7</v>
      </c>
      <c r="P18" s="112">
        <f>Vulnerabilidad!P18</f>
        <v>8.1</v>
      </c>
      <c r="Q18" s="37">
        <f>Vulnerabilidad!Q18</f>
        <v>6.1</v>
      </c>
      <c r="R18" s="112">
        <f>Vulnerabilidad!V18</f>
        <v>0.8</v>
      </c>
      <c r="S18" s="111">
        <f>Vulnerabilidad!Z18</f>
        <v>4.8</v>
      </c>
      <c r="T18" s="111">
        <f>Vulnerabilidad!AH18</f>
        <v>5.3</v>
      </c>
      <c r="U18" s="111">
        <f>Vulnerabilidad!AK18</f>
        <v>7.9</v>
      </c>
      <c r="V18" s="111">
        <f>Vulnerabilidad!AP18</f>
        <v>5.2</v>
      </c>
      <c r="W18" s="111">
        <f>Vulnerabilidad!AV18</f>
        <v>4</v>
      </c>
      <c r="X18" s="112">
        <f>Vulnerabilidad!AW18</f>
        <v>5.6</v>
      </c>
      <c r="Y18" s="37">
        <f>Vulnerabilidad!AX18</f>
        <v>3.6</v>
      </c>
      <c r="Z18" s="38">
        <f t="shared" si="1"/>
        <v>5</v>
      </c>
      <c r="AA18" s="125">
        <f>'Falta de Capacidad'!E18</f>
        <v>8</v>
      </c>
      <c r="AB18" s="110">
        <f>'Falta de Capacidad'!H18</f>
        <v>6</v>
      </c>
      <c r="AC18" s="110">
        <f>'Falta de Capacidad'!J18</f>
        <v>9.8000000000000007</v>
      </c>
      <c r="AD18" s="110">
        <f>'Falta de Capacidad'!O18</f>
        <v>9.9</v>
      </c>
      <c r="AE18" s="37">
        <f>'Falta de Capacidad'!P18</f>
        <v>8.9</v>
      </c>
      <c r="AF18" s="110">
        <f>'Falta de Capacidad'!T18</f>
        <v>4.3</v>
      </c>
      <c r="AG18" s="110">
        <f>'Falta de Capacidad'!AB18</f>
        <v>5.0999999999999996</v>
      </c>
      <c r="AH18" s="110">
        <f>'Falta de Capacidad'!AL18</f>
        <v>5.2</v>
      </c>
      <c r="AI18" s="110">
        <f>'Falta de Capacidad'!AU18</f>
        <v>8.8000000000000007</v>
      </c>
      <c r="AJ18" s="37">
        <f>'Falta de Capacidad'!AV18</f>
        <v>5.9</v>
      </c>
      <c r="AK18" s="38">
        <f t="shared" si="2"/>
        <v>7.7</v>
      </c>
      <c r="AL18" s="117">
        <f t="shared" si="3"/>
        <v>6.8</v>
      </c>
      <c r="AM18" s="130">
        <f t="shared" si="4"/>
        <v>6</v>
      </c>
      <c r="AN18" s="156">
        <f>VLOOKUP(C18,'INFORM índice de confiabilidad'!A$2:H$34,8,FALSE)</f>
        <v>4.0162601626016263</v>
      </c>
      <c r="AO18" s="156"/>
      <c r="AP18" s="42">
        <f>'Imputed and missing data hidden'!CH19</f>
        <v>4</v>
      </c>
      <c r="AQ18" s="157">
        <f t="shared" si="5"/>
        <v>4.9382716049382713E-2</v>
      </c>
      <c r="AR18" s="190">
        <f>'Indicator Date hidden2'!CI19</f>
        <v>0.40243902439024393</v>
      </c>
      <c r="AS18" s="158"/>
      <c r="AT18" s="188">
        <f>'Missing component hidden'!AB18</f>
        <v>0</v>
      </c>
      <c r="AU18" s="191">
        <f>'Missing component hidden'!AC18</f>
        <v>0</v>
      </c>
    </row>
    <row r="19" spans="1:47" x14ac:dyDescent="0.25">
      <c r="A19" s="3" t="str">
        <f>VLOOKUP(C19,Regiones!B$3:H$35,7,FALSE)</f>
        <v>Caribbean</v>
      </c>
      <c r="B19" s="99" t="s">
        <v>30</v>
      </c>
      <c r="C19" s="86" t="s">
        <v>29</v>
      </c>
      <c r="D19" s="115">
        <f>'Peligros y exposición'!AZ9</f>
        <v>0.2</v>
      </c>
      <c r="E19" s="115">
        <f>'Peligros y exposición'!AX9</f>
        <v>0.1</v>
      </c>
      <c r="F19" s="115">
        <f>'Peligros y exposición'!BA9</f>
        <v>1.8</v>
      </c>
      <c r="G19" s="115">
        <f>'Peligros y exposición'!BG9</f>
        <v>0.5</v>
      </c>
      <c r="H19" s="37">
        <f>'Peligros y exposición'!BH9</f>
        <v>0.7</v>
      </c>
      <c r="I19" s="115">
        <f>'Peligros y exposición'!BO9</f>
        <v>0.1</v>
      </c>
      <c r="J19" s="115">
        <f>'Peligros y exposición'!BR9</f>
        <v>2.2999999999999998</v>
      </c>
      <c r="K19" s="115">
        <f>'Peligros y exposición'!BV9</f>
        <v>1.5</v>
      </c>
      <c r="L19" s="37">
        <f>'Peligros y exposición'!BW9</f>
        <v>1.3</v>
      </c>
      <c r="M19" s="38">
        <f t="shared" si="0"/>
        <v>1</v>
      </c>
      <c r="N19" s="114">
        <f>Vulnerabilidad!H9</f>
        <v>5.4</v>
      </c>
      <c r="O19" s="112">
        <f>Vulnerabilidad!L9</f>
        <v>3</v>
      </c>
      <c r="P19" s="112">
        <f>Vulnerabilidad!P9</f>
        <v>3.6</v>
      </c>
      <c r="Q19" s="37">
        <f>Vulnerabilidad!Q9</f>
        <v>4.4000000000000004</v>
      </c>
      <c r="R19" s="112">
        <f>Vulnerabilidad!V9</f>
        <v>0</v>
      </c>
      <c r="S19" s="111">
        <f>Vulnerabilidad!Z9</f>
        <v>4.3</v>
      </c>
      <c r="T19" s="111">
        <f>Vulnerabilidad!AH9</f>
        <v>5</v>
      </c>
      <c r="U19" s="111">
        <f>Vulnerabilidad!AK9</f>
        <v>1.1000000000000001</v>
      </c>
      <c r="V19" s="111">
        <f>Vulnerabilidad!AP9</f>
        <v>0</v>
      </c>
      <c r="W19" s="111">
        <f>Vulnerabilidad!AV9</f>
        <v>3.8</v>
      </c>
      <c r="X19" s="112">
        <f>Vulnerabilidad!AW9</f>
        <v>3.1</v>
      </c>
      <c r="Y19" s="37">
        <f>Vulnerabilidad!AX9</f>
        <v>1.7</v>
      </c>
      <c r="Z19" s="38">
        <f t="shared" si="1"/>
        <v>3.2</v>
      </c>
      <c r="AA19" s="125">
        <f>'Falta de Capacidad'!E9</f>
        <v>6.2</v>
      </c>
      <c r="AB19" s="110">
        <f>'Falta de Capacidad'!H9</f>
        <v>4.9000000000000004</v>
      </c>
      <c r="AC19" s="110" t="str">
        <f>'Falta de Capacidad'!J9</f>
        <v>x</v>
      </c>
      <c r="AD19" s="110">
        <f>'Falta de Capacidad'!O9</f>
        <v>1.4</v>
      </c>
      <c r="AE19" s="37">
        <f>'Falta de Capacidad'!P9</f>
        <v>4.4000000000000004</v>
      </c>
      <c r="AF19" s="110">
        <f>'Falta de Capacidad'!T9</f>
        <v>4.9000000000000004</v>
      </c>
      <c r="AG19" s="110">
        <f>'Falta de Capacidad'!AB9</f>
        <v>0.6</v>
      </c>
      <c r="AH19" s="110">
        <f>'Falta de Capacidad'!AL9</f>
        <v>4</v>
      </c>
      <c r="AI19" s="110">
        <f>'Falta de Capacidad'!AU9</f>
        <v>5.0999999999999996</v>
      </c>
      <c r="AJ19" s="37">
        <f>'Falta de Capacidad'!AV9</f>
        <v>3.7</v>
      </c>
      <c r="AK19" s="38">
        <f t="shared" si="2"/>
        <v>4.0999999999999996</v>
      </c>
      <c r="AL19" s="117">
        <f t="shared" si="3"/>
        <v>2.4</v>
      </c>
      <c r="AM19" s="130">
        <f t="shared" si="4"/>
        <v>33</v>
      </c>
      <c r="AN19" s="156">
        <f>VLOOKUP(C19,'INFORM índice de confiabilidad'!A$2:H$34,8,FALSE)</f>
        <v>6.9512195121951219</v>
      </c>
      <c r="AO19" s="156"/>
      <c r="AP19" s="42">
        <f>'Imputed and missing data hidden'!CH10</f>
        <v>20</v>
      </c>
      <c r="AQ19" s="157">
        <f t="shared" si="5"/>
        <v>0.24691358024691357</v>
      </c>
      <c r="AR19" s="190">
        <f>'Indicator Date hidden2'!CI10</f>
        <v>0.29268292682926828</v>
      </c>
      <c r="AS19" s="158"/>
      <c r="AT19" s="188">
        <f>'Missing component hidden'!AB9</f>
        <v>1</v>
      </c>
      <c r="AU19" s="191">
        <f>'Missing component hidden'!AC9</f>
        <v>0.04</v>
      </c>
    </row>
    <row r="20" spans="1:47" x14ac:dyDescent="0.25">
      <c r="A20" s="3" t="str">
        <f>VLOOKUP(C20,Regiones!B$3:H$35,7,FALSE)</f>
        <v>Central America</v>
      </c>
      <c r="B20" s="99" t="s">
        <v>32</v>
      </c>
      <c r="C20" s="86" t="s">
        <v>31</v>
      </c>
      <c r="D20" s="115">
        <f>'Peligros y exposición'!AZ19</f>
        <v>9.4</v>
      </c>
      <c r="E20" s="115">
        <f>'Peligros y exposición'!AX19</f>
        <v>7</v>
      </c>
      <c r="F20" s="115">
        <f>'Peligros y exposición'!BA19</f>
        <v>5.8</v>
      </c>
      <c r="G20" s="115">
        <f>'Peligros y exposición'!BG19</f>
        <v>9.1999999999999993</v>
      </c>
      <c r="H20" s="37">
        <f>'Peligros y exposición'!BH19</f>
        <v>8.1999999999999993</v>
      </c>
      <c r="I20" s="115">
        <f>'Peligros y exposición'!BO19</f>
        <v>4.8</v>
      </c>
      <c r="J20" s="115">
        <f>'Peligros y exposición'!BR19</f>
        <v>9.3000000000000007</v>
      </c>
      <c r="K20" s="115">
        <f>'Peligros y exposición'!BV19</f>
        <v>10</v>
      </c>
      <c r="L20" s="37">
        <f>'Peligros y exposición'!BW19</f>
        <v>8.8000000000000007</v>
      </c>
      <c r="M20" s="38">
        <f t="shared" si="0"/>
        <v>8.5</v>
      </c>
      <c r="N20" s="114">
        <f>Vulnerabilidad!H19</f>
        <v>8.9</v>
      </c>
      <c r="O20" s="112">
        <f>Vulnerabilidad!L19</f>
        <v>7.5</v>
      </c>
      <c r="P20" s="112">
        <f>Vulnerabilidad!P19</f>
        <v>9.5</v>
      </c>
      <c r="Q20" s="37">
        <f>Vulnerabilidad!Q19</f>
        <v>8.6999999999999993</v>
      </c>
      <c r="R20" s="112">
        <f>Vulnerabilidad!V19</f>
        <v>8.8000000000000007</v>
      </c>
      <c r="S20" s="111">
        <f>Vulnerabilidad!Z19</f>
        <v>2.7</v>
      </c>
      <c r="T20" s="111">
        <f>Vulnerabilidad!AH19</f>
        <v>7.9</v>
      </c>
      <c r="U20" s="111">
        <f>Vulnerabilidad!AK19</f>
        <v>9.1999999999999993</v>
      </c>
      <c r="V20" s="111">
        <f>Vulnerabilidad!AP19</f>
        <v>2.2000000000000002</v>
      </c>
      <c r="W20" s="111">
        <f>Vulnerabilidad!AV19</f>
        <v>5.5</v>
      </c>
      <c r="X20" s="112">
        <f>Vulnerabilidad!AW19</f>
        <v>6.3</v>
      </c>
      <c r="Y20" s="37">
        <f>Vulnerabilidad!AX19</f>
        <v>7.8</v>
      </c>
      <c r="Z20" s="38">
        <f t="shared" si="1"/>
        <v>8.3000000000000007</v>
      </c>
      <c r="AA20" s="125">
        <f>'Falta de Capacidad'!E19</f>
        <v>6.4</v>
      </c>
      <c r="AB20" s="110">
        <f>'Falta de Capacidad'!H19</f>
        <v>6.8</v>
      </c>
      <c r="AC20" s="110">
        <f>'Falta de Capacidad'!J19</f>
        <v>10</v>
      </c>
      <c r="AD20" s="110">
        <f>'Falta de Capacidad'!O19</f>
        <v>9</v>
      </c>
      <c r="AE20" s="37">
        <f>'Falta de Capacidad'!P19</f>
        <v>8.5</v>
      </c>
      <c r="AF20" s="110">
        <f>'Falta de Capacidad'!T19</f>
        <v>6.9</v>
      </c>
      <c r="AG20" s="110">
        <f>'Falta de Capacidad'!AB19</f>
        <v>7.8</v>
      </c>
      <c r="AH20" s="110">
        <f>'Falta de Capacidad'!AL19</f>
        <v>7.9</v>
      </c>
      <c r="AI20" s="110">
        <f>'Falta de Capacidad'!AU19</f>
        <v>7.8</v>
      </c>
      <c r="AJ20" s="37">
        <f>'Falta de Capacidad'!AV19</f>
        <v>7.6</v>
      </c>
      <c r="AK20" s="38">
        <f t="shared" si="2"/>
        <v>8.1</v>
      </c>
      <c r="AL20" s="117">
        <f t="shared" si="3"/>
        <v>8.3000000000000007</v>
      </c>
      <c r="AM20" s="130">
        <f t="shared" si="4"/>
        <v>1</v>
      </c>
      <c r="AN20" s="156">
        <f>VLOOKUP(C20,'INFORM índice de confiabilidad'!A$2:H$34,8,FALSE)</f>
        <v>3.2764227642276422</v>
      </c>
      <c r="AO20" s="156"/>
      <c r="AP20" s="42">
        <f>'Imputed and missing data hidden'!CH20</f>
        <v>3</v>
      </c>
      <c r="AQ20" s="157">
        <f t="shared" si="5"/>
        <v>3.7037037037037035E-2</v>
      </c>
      <c r="AR20" s="190">
        <f>'Indicator Date hidden2'!CI20</f>
        <v>0.34146341463414637</v>
      </c>
      <c r="AS20" s="158"/>
      <c r="AT20" s="188">
        <f>'Missing component hidden'!AB19</f>
        <v>0</v>
      </c>
      <c r="AU20" s="191">
        <f>'Missing component hidden'!AC19</f>
        <v>0</v>
      </c>
    </row>
    <row r="21" spans="1:47" x14ac:dyDescent="0.25">
      <c r="A21" s="3" t="str">
        <f>VLOOKUP(C21,Regiones!B$3:H$35,7,FALSE)</f>
        <v>South America</v>
      </c>
      <c r="B21" s="99" t="s">
        <v>34</v>
      </c>
      <c r="C21" s="86" t="s">
        <v>33</v>
      </c>
      <c r="D21" s="115">
        <f>'Peligros y exposición'!AZ30</f>
        <v>1.8</v>
      </c>
      <c r="E21" s="115">
        <f>'Peligros y exposición'!AX30</f>
        <v>8.4</v>
      </c>
      <c r="F21" s="115">
        <f>'Peligros y exposición'!BA30</f>
        <v>0</v>
      </c>
      <c r="G21" s="115">
        <f>'Peligros y exposición'!BG30</f>
        <v>4</v>
      </c>
      <c r="H21" s="37">
        <f>'Peligros y exposición'!BH30</f>
        <v>4.4000000000000004</v>
      </c>
      <c r="I21" s="115">
        <f>'Peligros y exposición'!BO30</f>
        <v>0.4</v>
      </c>
      <c r="J21" s="115">
        <f>'Peligros y exposición'!BR30</f>
        <v>5.7</v>
      </c>
      <c r="K21" s="115">
        <f>'Peligros y exposición'!BV30</f>
        <v>3.6</v>
      </c>
      <c r="L21" s="37">
        <f>'Peligros y exposición'!BW30</f>
        <v>3.5</v>
      </c>
      <c r="M21" s="38">
        <f t="shared" si="0"/>
        <v>4</v>
      </c>
      <c r="N21" s="114">
        <f>Vulnerabilidad!H30</f>
        <v>6.3</v>
      </c>
      <c r="O21" s="112">
        <f>Vulnerabilidad!L30</f>
        <v>6.3</v>
      </c>
      <c r="P21" s="112">
        <f>Vulnerabilidad!P30</f>
        <v>7.3</v>
      </c>
      <c r="Q21" s="37">
        <f>Vulnerabilidad!Q30</f>
        <v>6.6</v>
      </c>
      <c r="R21" s="112">
        <f>Vulnerabilidad!V30</f>
        <v>0.1</v>
      </c>
      <c r="S21" s="111">
        <f>Vulnerabilidad!Z30</f>
        <v>7.2</v>
      </c>
      <c r="T21" s="111">
        <f>Vulnerabilidad!AH30</f>
        <v>8.4</v>
      </c>
      <c r="U21" s="111">
        <f>Vulnerabilidad!AK30</f>
        <v>9.3000000000000007</v>
      </c>
      <c r="V21" s="111">
        <f>Vulnerabilidad!AP30</f>
        <v>7.8</v>
      </c>
      <c r="W21" s="111">
        <f>Vulnerabilidad!AV30</f>
        <v>4.2</v>
      </c>
      <c r="X21" s="112">
        <f>Vulnerabilidad!AW30</f>
        <v>7.7</v>
      </c>
      <c r="Y21" s="37">
        <f>Vulnerabilidad!AX30</f>
        <v>5</v>
      </c>
      <c r="Z21" s="38">
        <f t="shared" si="1"/>
        <v>5.9</v>
      </c>
      <c r="AA21" s="125" t="str">
        <f>'Falta de Capacidad'!E30</f>
        <v>x</v>
      </c>
      <c r="AB21" s="110">
        <f>'Falta de Capacidad'!H30</f>
        <v>6.2</v>
      </c>
      <c r="AC21" s="110" t="str">
        <f>'Falta de Capacidad'!J30</f>
        <v>x</v>
      </c>
      <c r="AD21" s="110">
        <f>'Falta de Capacidad'!O30</f>
        <v>6.8</v>
      </c>
      <c r="AE21" s="37">
        <f>'Falta de Capacidad'!P30</f>
        <v>6.5</v>
      </c>
      <c r="AF21" s="110">
        <f>'Falta de Capacidad'!T30</f>
        <v>7.5</v>
      </c>
      <c r="AG21" s="110">
        <f>'Falta de Capacidad'!AB30</f>
        <v>6.2</v>
      </c>
      <c r="AH21" s="110">
        <f>'Falta de Capacidad'!AL30</f>
        <v>6.9</v>
      </c>
      <c r="AI21" s="110">
        <f>'Falta de Capacidad'!AU30</f>
        <v>3.7</v>
      </c>
      <c r="AJ21" s="37">
        <f>'Falta de Capacidad'!AV30</f>
        <v>6.1</v>
      </c>
      <c r="AK21" s="38">
        <f t="shared" si="2"/>
        <v>6.3</v>
      </c>
      <c r="AL21" s="117">
        <f t="shared" si="3"/>
        <v>5.3</v>
      </c>
      <c r="AM21" s="130">
        <f t="shared" si="4"/>
        <v>14</v>
      </c>
      <c r="AN21" s="156">
        <f>VLOOKUP(C21,'INFORM índice de confiabilidad'!A$2:H$34,8,FALSE)</f>
        <v>7.3008130081300813</v>
      </c>
      <c r="AO21" s="156"/>
      <c r="AP21" s="42">
        <f>'Imputed and missing data hidden'!CH31</f>
        <v>8</v>
      </c>
      <c r="AQ21" s="157">
        <f t="shared" si="5"/>
        <v>9.8765432098765427E-2</v>
      </c>
      <c r="AR21" s="190">
        <f>'Indicator Date hidden2'!CI31</f>
        <v>0.69512195121951215</v>
      </c>
      <c r="AS21" s="158"/>
      <c r="AT21" s="188">
        <f>'Missing component hidden'!AB30</f>
        <v>2</v>
      </c>
      <c r="AU21" s="191">
        <f>'Missing component hidden'!AC30</f>
        <v>0.08</v>
      </c>
    </row>
    <row r="22" spans="1:47" x14ac:dyDescent="0.25">
      <c r="A22" s="3" t="str">
        <f>VLOOKUP(C22,Regiones!B$3:H$35,7,FALSE)</f>
        <v>Caribbean</v>
      </c>
      <c r="B22" s="99" t="s">
        <v>36</v>
      </c>
      <c r="C22" s="86" t="s">
        <v>35</v>
      </c>
      <c r="D22" s="115">
        <f>'Peligros y exposición'!AZ10</f>
        <v>6.5</v>
      </c>
      <c r="E22" s="115">
        <f>'Peligros y exposición'!AX10</f>
        <v>5.2</v>
      </c>
      <c r="F22" s="115">
        <f>'Peligros y exposición'!BA10</f>
        <v>8.6</v>
      </c>
      <c r="G22" s="115">
        <f>'Peligros y exposición'!BG10</f>
        <v>8.4</v>
      </c>
      <c r="H22" s="37">
        <f>'Peligros y exposición'!BH10</f>
        <v>7.4</v>
      </c>
      <c r="I22" s="115">
        <f>'Peligros y exposición'!BO10</f>
        <v>6.4</v>
      </c>
      <c r="J22" s="115">
        <f>'Peligros y exposición'!BR10</f>
        <v>5.2</v>
      </c>
      <c r="K22" s="115">
        <f>'Peligros y exposición'!BV10</f>
        <v>10</v>
      </c>
      <c r="L22" s="37">
        <f>'Peligros y exposición'!BW10</f>
        <v>8</v>
      </c>
      <c r="M22" s="38">
        <f t="shared" si="0"/>
        <v>7.7</v>
      </c>
      <c r="N22" s="114">
        <f>Vulnerabilidad!H10</f>
        <v>10</v>
      </c>
      <c r="O22" s="112">
        <f>Vulnerabilidad!L10</f>
        <v>8.9</v>
      </c>
      <c r="P22" s="112">
        <f>Vulnerabilidad!P10</f>
        <v>9.4</v>
      </c>
      <c r="Q22" s="37">
        <f>Vulnerabilidad!Q10</f>
        <v>9.6</v>
      </c>
      <c r="R22" s="112">
        <f>Vulnerabilidad!V10</f>
        <v>0</v>
      </c>
      <c r="S22" s="111">
        <f>Vulnerabilidad!Z10</f>
        <v>9.4</v>
      </c>
      <c r="T22" s="111">
        <f>Vulnerabilidad!AH10</f>
        <v>9.4</v>
      </c>
      <c r="U22" s="111">
        <f>Vulnerabilidad!AK10</f>
        <v>2.2999999999999998</v>
      </c>
      <c r="V22" s="111">
        <f>Vulnerabilidad!AP10</f>
        <v>10</v>
      </c>
      <c r="W22" s="111">
        <f>Vulnerabilidad!AV10</f>
        <v>8.8000000000000007</v>
      </c>
      <c r="X22" s="112">
        <f>Vulnerabilidad!AW10</f>
        <v>8.8000000000000007</v>
      </c>
      <c r="Y22" s="37">
        <f>Vulnerabilidad!AX10</f>
        <v>6</v>
      </c>
      <c r="Z22" s="38">
        <f t="shared" si="1"/>
        <v>8.3000000000000007</v>
      </c>
      <c r="AA22" s="125">
        <f>'Falta de Capacidad'!E10</f>
        <v>8.6999999999999993</v>
      </c>
      <c r="AB22" s="110">
        <f>'Falta de Capacidad'!H10</f>
        <v>8.5</v>
      </c>
      <c r="AC22" s="110" t="str">
        <f>'Falta de Capacidad'!J10</f>
        <v>x</v>
      </c>
      <c r="AD22" s="110">
        <f>'Falta de Capacidad'!O10</f>
        <v>3.8</v>
      </c>
      <c r="AE22" s="37">
        <f>'Falta de Capacidad'!P10</f>
        <v>7.5</v>
      </c>
      <c r="AF22" s="110">
        <f>'Falta de Capacidad'!T10</f>
        <v>9.4</v>
      </c>
      <c r="AG22" s="110">
        <f>'Falta de Capacidad'!AB10</f>
        <v>7.9</v>
      </c>
      <c r="AH22" s="110">
        <f>'Falta de Capacidad'!AL10</f>
        <v>9.6</v>
      </c>
      <c r="AI22" s="110">
        <f>'Falta de Capacidad'!AU10</f>
        <v>8.6999999999999993</v>
      </c>
      <c r="AJ22" s="37">
        <f>'Falta de Capacidad'!AV10</f>
        <v>8.9</v>
      </c>
      <c r="AK22" s="38">
        <f t="shared" si="2"/>
        <v>8.3000000000000007</v>
      </c>
      <c r="AL22" s="117">
        <f t="shared" si="3"/>
        <v>8.1</v>
      </c>
      <c r="AM22" s="130">
        <f t="shared" si="4"/>
        <v>3</v>
      </c>
      <c r="AN22" s="156">
        <f>VLOOKUP(C22,'INFORM índice de confiabilidad'!A$2:H$34,8,FALSE)</f>
        <v>5.4959349593495936</v>
      </c>
      <c r="AO22" s="156"/>
      <c r="AP22" s="42">
        <f>'Imputed and missing data hidden'!CH11</f>
        <v>6</v>
      </c>
      <c r="AQ22" s="157">
        <f t="shared" si="5"/>
        <v>7.407407407407407E-2</v>
      </c>
      <c r="AR22" s="190">
        <f>'Indicator Date hidden2'!CI11</f>
        <v>0.52439024390243905</v>
      </c>
      <c r="AS22" s="158"/>
      <c r="AT22" s="188">
        <f>'Missing component hidden'!AB10</f>
        <v>1</v>
      </c>
      <c r="AU22" s="191">
        <f>'Missing component hidden'!AC10</f>
        <v>0.04</v>
      </c>
    </row>
    <row r="23" spans="1:47" x14ac:dyDescent="0.25">
      <c r="A23" s="3" t="str">
        <f>VLOOKUP(C23,Regiones!B$3:H$35,7,FALSE)</f>
        <v>Central America</v>
      </c>
      <c r="B23" s="99" t="s">
        <v>38</v>
      </c>
      <c r="C23" s="86" t="s">
        <v>37</v>
      </c>
      <c r="D23" s="115">
        <f>'Peligros y exposición'!AZ20</f>
        <v>7.6</v>
      </c>
      <c r="E23" s="115">
        <f>'Peligros y exposición'!AX20</f>
        <v>7.8</v>
      </c>
      <c r="F23" s="115">
        <f>'Peligros y exposición'!BA20</f>
        <v>5.5</v>
      </c>
      <c r="G23" s="115">
        <f>'Peligros y exposición'!BG20</f>
        <v>9.4</v>
      </c>
      <c r="H23" s="37">
        <f>'Peligros y exposición'!BH20</f>
        <v>7.9</v>
      </c>
      <c r="I23" s="115">
        <f>'Peligros y exposición'!BO20</f>
        <v>3.3</v>
      </c>
      <c r="J23" s="115">
        <f>'Peligros y exposición'!BR20</f>
        <v>9.3000000000000007</v>
      </c>
      <c r="K23" s="115">
        <f>'Peligros y exposición'!BV20</f>
        <v>10</v>
      </c>
      <c r="L23" s="37">
        <f>'Peligros y exposición'!BW20</f>
        <v>8.6</v>
      </c>
      <c r="M23" s="38">
        <f t="shared" si="0"/>
        <v>8.3000000000000007</v>
      </c>
      <c r="N23" s="114">
        <f>Vulnerabilidad!H20</f>
        <v>9</v>
      </c>
      <c r="O23" s="112">
        <f>Vulnerabilidad!L20</f>
        <v>6.8</v>
      </c>
      <c r="P23" s="112">
        <f>Vulnerabilidad!P20</f>
        <v>9</v>
      </c>
      <c r="Q23" s="37">
        <f>Vulnerabilidad!Q20</f>
        <v>8.5</v>
      </c>
      <c r="R23" s="112">
        <f>Vulnerabilidad!V20</f>
        <v>8.9</v>
      </c>
      <c r="S23" s="111">
        <f>Vulnerabilidad!Z20</f>
        <v>7</v>
      </c>
      <c r="T23" s="111">
        <f>Vulnerabilidad!AH20</f>
        <v>6</v>
      </c>
      <c r="U23" s="111">
        <f>Vulnerabilidad!AK20</f>
        <v>6.4</v>
      </c>
      <c r="V23" s="111">
        <f>Vulnerabilidad!AP20</f>
        <v>6</v>
      </c>
      <c r="W23" s="111">
        <f>Vulnerabilidad!AV20</f>
        <v>3.8</v>
      </c>
      <c r="X23" s="112">
        <f>Vulnerabilidad!AW20</f>
        <v>5.9</v>
      </c>
      <c r="Y23" s="37">
        <f>Vulnerabilidad!AX20</f>
        <v>7.7</v>
      </c>
      <c r="Z23" s="38">
        <f t="shared" si="1"/>
        <v>8.1</v>
      </c>
      <c r="AA23" s="125">
        <f>'Falta de Capacidad'!E20</f>
        <v>6.9</v>
      </c>
      <c r="AB23" s="110">
        <f>'Falta de Capacidad'!H20</f>
        <v>6.8</v>
      </c>
      <c r="AC23" s="110">
        <f>'Falta de Capacidad'!J20</f>
        <v>10</v>
      </c>
      <c r="AD23" s="110">
        <f>'Falta de Capacidad'!O20</f>
        <v>9.3000000000000007</v>
      </c>
      <c r="AE23" s="37">
        <f>'Falta de Capacidad'!P20</f>
        <v>8.6999999999999993</v>
      </c>
      <c r="AF23" s="110">
        <f>'Falta de Capacidad'!T20</f>
        <v>7.2</v>
      </c>
      <c r="AG23" s="110">
        <f>'Falta de Capacidad'!AB20</f>
        <v>7.2</v>
      </c>
      <c r="AH23" s="110">
        <f>'Falta de Capacidad'!AL20</f>
        <v>6.6</v>
      </c>
      <c r="AI23" s="110">
        <f>'Falta de Capacidad'!AU20</f>
        <v>8.6</v>
      </c>
      <c r="AJ23" s="37">
        <f>'Falta de Capacidad'!AV20</f>
        <v>7.4</v>
      </c>
      <c r="AK23" s="38">
        <f t="shared" si="2"/>
        <v>8.1</v>
      </c>
      <c r="AL23" s="117">
        <f t="shared" si="3"/>
        <v>8.1999999999999993</v>
      </c>
      <c r="AM23" s="130">
        <f t="shared" si="4"/>
        <v>2</v>
      </c>
      <c r="AN23" s="156">
        <f>VLOOKUP(C23,'INFORM índice de confiabilidad'!A$2:H$34,8,FALSE)</f>
        <v>3.1951219512195124</v>
      </c>
      <c r="AO23" s="156"/>
      <c r="AP23" s="42">
        <f>'Imputed and missing data hidden'!CH21</f>
        <v>3</v>
      </c>
      <c r="AQ23" s="157">
        <f t="shared" si="5"/>
        <v>3.7037037037037035E-2</v>
      </c>
      <c r="AR23" s="190">
        <f>'Indicator Date hidden2'!CI21</f>
        <v>0.32926829268292684</v>
      </c>
      <c r="AS23" s="158"/>
      <c r="AT23" s="188">
        <f>'Missing component hidden'!AB20</f>
        <v>0</v>
      </c>
      <c r="AU23" s="191">
        <f>'Missing component hidden'!AC20</f>
        <v>0</v>
      </c>
    </row>
    <row r="24" spans="1:47" x14ac:dyDescent="0.25">
      <c r="A24" s="3" t="str">
        <f>VLOOKUP(C24,Regiones!B$3:H$35,7,FALSE)</f>
        <v>Caribbean</v>
      </c>
      <c r="B24" s="99" t="s">
        <v>40</v>
      </c>
      <c r="C24" s="86" t="s">
        <v>39</v>
      </c>
      <c r="D24" s="115">
        <f>'Peligros y exposición'!AZ11</f>
        <v>2</v>
      </c>
      <c r="E24" s="115">
        <f>'Peligros y exposición'!AX11</f>
        <v>3.7</v>
      </c>
      <c r="F24" s="115">
        <f>'Peligros y exposición'!BA11</f>
        <v>9.1999999999999993</v>
      </c>
      <c r="G24" s="115">
        <f>'Peligros y exposición'!BG11</f>
        <v>4.2</v>
      </c>
      <c r="H24" s="37">
        <f>'Peligros y exposición'!BH11</f>
        <v>5.6</v>
      </c>
      <c r="I24" s="115">
        <f>'Peligros y exposición'!BO11</f>
        <v>0.6</v>
      </c>
      <c r="J24" s="115">
        <f>'Peligros y exposición'!BR11</f>
        <v>8.9</v>
      </c>
      <c r="K24" s="115">
        <f>'Peligros y exposición'!BV11</f>
        <v>5.9</v>
      </c>
      <c r="L24" s="37">
        <f>'Peligros y exposición'!BW11</f>
        <v>6.2</v>
      </c>
      <c r="M24" s="38">
        <f t="shared" si="0"/>
        <v>5.9</v>
      </c>
      <c r="N24" s="114">
        <f>Vulnerabilidad!H11</f>
        <v>4</v>
      </c>
      <c r="O24" s="112">
        <f>Vulnerabilidad!L11</f>
        <v>5.4</v>
      </c>
      <c r="P24" s="112">
        <f>Vulnerabilidad!P11</f>
        <v>8.1</v>
      </c>
      <c r="Q24" s="37">
        <f>Vulnerabilidad!Q11</f>
        <v>5.4</v>
      </c>
      <c r="R24" s="112">
        <f>Vulnerabilidad!V11</f>
        <v>0.2</v>
      </c>
      <c r="S24" s="111">
        <f>Vulnerabilidad!Z11</f>
        <v>4.9000000000000004</v>
      </c>
      <c r="T24" s="111">
        <f>Vulnerabilidad!AH11</f>
        <v>4.9000000000000004</v>
      </c>
      <c r="U24" s="111">
        <f>Vulnerabilidad!AK11</f>
        <v>4.7</v>
      </c>
      <c r="V24" s="111">
        <f>Vulnerabilidad!AP11</f>
        <v>4.5999999999999996</v>
      </c>
      <c r="W24" s="111">
        <f>Vulnerabilidad!AV11</f>
        <v>4.2</v>
      </c>
      <c r="X24" s="112">
        <f>Vulnerabilidad!AW11</f>
        <v>4.7</v>
      </c>
      <c r="Y24" s="37">
        <f>Vulnerabilidad!AX11</f>
        <v>2.7</v>
      </c>
      <c r="Z24" s="38">
        <f t="shared" si="1"/>
        <v>4.2</v>
      </c>
      <c r="AA24" s="125">
        <f>'Falta de Capacidad'!E11</f>
        <v>4.4000000000000004</v>
      </c>
      <c r="AB24" s="110">
        <f>'Falta de Capacidad'!H11</f>
        <v>5.3</v>
      </c>
      <c r="AC24" s="110">
        <f>'Falta de Capacidad'!J11</f>
        <v>10</v>
      </c>
      <c r="AD24" s="110">
        <f>'Falta de Capacidad'!O11</f>
        <v>9</v>
      </c>
      <c r="AE24" s="37">
        <f>'Falta de Capacidad'!P11</f>
        <v>8</v>
      </c>
      <c r="AF24" s="110">
        <f>'Falta de Capacidad'!T11</f>
        <v>4.3</v>
      </c>
      <c r="AG24" s="110">
        <f>'Falta de Capacidad'!AB11</f>
        <v>4</v>
      </c>
      <c r="AH24" s="110">
        <f>'Falta de Capacidad'!AL11</f>
        <v>5.8</v>
      </c>
      <c r="AI24" s="110">
        <f>'Falta de Capacidad'!AU11</f>
        <v>3.8</v>
      </c>
      <c r="AJ24" s="37">
        <f>'Falta de Capacidad'!AV11</f>
        <v>4.5</v>
      </c>
      <c r="AK24" s="38">
        <f t="shared" si="2"/>
        <v>6.6</v>
      </c>
      <c r="AL24" s="117">
        <f t="shared" si="3"/>
        <v>5.5</v>
      </c>
      <c r="AM24" s="130">
        <f t="shared" si="4"/>
        <v>13</v>
      </c>
      <c r="AN24" s="156">
        <f>VLOOKUP(C24,'INFORM índice de confiabilidad'!A$2:H$34,8,FALSE)</f>
        <v>5.7235772357723587</v>
      </c>
      <c r="AO24" s="156"/>
      <c r="AP24" s="42">
        <f>'Imputed and missing data hidden'!CH12</f>
        <v>4</v>
      </c>
      <c r="AQ24" s="157">
        <f t="shared" si="5"/>
        <v>4.9382716049382713E-2</v>
      </c>
      <c r="AR24" s="190">
        <f>'Indicator Date hidden2'!CI12</f>
        <v>0.65853658536585369</v>
      </c>
      <c r="AS24" s="158"/>
      <c r="AT24" s="188">
        <f>'Missing component hidden'!AB11</f>
        <v>0</v>
      </c>
      <c r="AU24" s="191">
        <f>'Missing component hidden'!AC11</f>
        <v>0</v>
      </c>
    </row>
    <row r="25" spans="1:47" x14ac:dyDescent="0.25">
      <c r="A25" s="3" t="str">
        <f>VLOOKUP(C25,Regiones!B$3:H$35,7,FALSE)</f>
        <v>Central America</v>
      </c>
      <c r="B25" s="99" t="s">
        <v>42</v>
      </c>
      <c r="C25" s="86" t="s">
        <v>41</v>
      </c>
      <c r="D25" s="115">
        <f>'Peligros y exposición'!AZ21</f>
        <v>8.5</v>
      </c>
      <c r="E25" s="115">
        <f>'Peligros y exposición'!AX21</f>
        <v>8.1999999999999993</v>
      </c>
      <c r="F25" s="115">
        <f>'Peligros y exposición'!BA21</f>
        <v>9</v>
      </c>
      <c r="G25" s="115">
        <f>'Peligros y exposición'!BG21</f>
        <v>7.1</v>
      </c>
      <c r="H25" s="37">
        <f>'Peligros y exposición'!BH21</f>
        <v>8.3000000000000007</v>
      </c>
      <c r="I25" s="115">
        <f>'Peligros y exposición'!BO21</f>
        <v>9</v>
      </c>
      <c r="J25" s="115">
        <f>'Peligros y exposición'!BR21</f>
        <v>8.1999999999999993</v>
      </c>
      <c r="K25" s="115">
        <f>'Peligros y exposición'!BV21</f>
        <v>8.1999999999999993</v>
      </c>
      <c r="L25" s="37">
        <f>'Peligros y exposición'!BW21</f>
        <v>8.5</v>
      </c>
      <c r="M25" s="38">
        <f t="shared" si="0"/>
        <v>8.4</v>
      </c>
      <c r="N25" s="114">
        <f>Vulnerabilidad!H21</f>
        <v>5.2</v>
      </c>
      <c r="O25" s="112">
        <f>Vulnerabilidad!L21</f>
        <v>4.5</v>
      </c>
      <c r="P25" s="112">
        <f>Vulnerabilidad!P21</f>
        <v>3.6</v>
      </c>
      <c r="Q25" s="37">
        <f>Vulnerabilidad!Q21</f>
        <v>4.5999999999999996</v>
      </c>
      <c r="R25" s="112">
        <f>Vulnerabilidad!V21</f>
        <v>8.3000000000000007</v>
      </c>
      <c r="S25" s="111">
        <f>Vulnerabilidad!Z21</f>
        <v>3</v>
      </c>
      <c r="T25" s="111">
        <f>Vulnerabilidad!AH21</f>
        <v>4.3</v>
      </c>
      <c r="U25" s="111">
        <f>Vulnerabilidad!AK21</f>
        <v>4.7</v>
      </c>
      <c r="V25" s="111">
        <f>Vulnerabilidad!AP21</f>
        <v>3.2</v>
      </c>
      <c r="W25" s="111">
        <f>Vulnerabilidad!AV21</f>
        <v>2.5</v>
      </c>
      <c r="X25" s="112">
        <f>Vulnerabilidad!AW21</f>
        <v>3.6</v>
      </c>
      <c r="Y25" s="37">
        <f>Vulnerabilidad!AX21</f>
        <v>6.5</v>
      </c>
      <c r="Z25" s="38">
        <f t="shared" si="1"/>
        <v>5.6</v>
      </c>
      <c r="AA25" s="125">
        <f>'Falta de Capacidad'!E21</f>
        <v>6.1</v>
      </c>
      <c r="AB25" s="110">
        <f>'Falta de Capacidad'!H21</f>
        <v>5.8</v>
      </c>
      <c r="AC25" s="110">
        <f>'Falta de Capacidad'!J21</f>
        <v>0</v>
      </c>
      <c r="AD25" s="110">
        <f>'Falta de Capacidad'!O21</f>
        <v>8.1999999999999993</v>
      </c>
      <c r="AE25" s="37">
        <f>'Falta de Capacidad'!P21</f>
        <v>5.7</v>
      </c>
      <c r="AF25" s="110">
        <f>'Falta de Capacidad'!T21</f>
        <v>4.2</v>
      </c>
      <c r="AG25" s="110">
        <f>'Falta de Capacidad'!AB21</f>
        <v>4.9000000000000004</v>
      </c>
      <c r="AH25" s="110">
        <f>'Falta de Capacidad'!AL21</f>
        <v>3.9</v>
      </c>
      <c r="AI25" s="110">
        <f>'Falta de Capacidad'!AU21</f>
        <v>5.0999999999999996</v>
      </c>
      <c r="AJ25" s="37">
        <f>'Falta de Capacidad'!AV21</f>
        <v>4.5</v>
      </c>
      <c r="AK25" s="38">
        <f t="shared" si="2"/>
        <v>5.0999999999999996</v>
      </c>
      <c r="AL25" s="117">
        <f t="shared" si="3"/>
        <v>6.2</v>
      </c>
      <c r="AM25" s="130">
        <f t="shared" si="4"/>
        <v>9</v>
      </c>
      <c r="AN25" s="156">
        <f>VLOOKUP(C25,'INFORM índice de confiabilidad'!A$2:H$34,8,FALSE)</f>
        <v>2.1138211382113821</v>
      </c>
      <c r="AO25" s="156"/>
      <c r="AP25" s="42">
        <f>'Imputed and missing data hidden'!CH22</f>
        <v>0</v>
      </c>
      <c r="AQ25" s="157">
        <f t="shared" si="5"/>
        <v>0</v>
      </c>
      <c r="AR25" s="190">
        <f>'Indicator Date hidden2'!CI22</f>
        <v>0.31707317073170732</v>
      </c>
      <c r="AS25" s="158"/>
      <c r="AT25" s="188">
        <f>'Missing component hidden'!AB21</f>
        <v>0</v>
      </c>
      <c r="AU25" s="191">
        <f>'Missing component hidden'!AC21</f>
        <v>0</v>
      </c>
    </row>
    <row r="26" spans="1:47" x14ac:dyDescent="0.25">
      <c r="A26" s="3" t="str">
        <f>VLOOKUP(C26,Regiones!B$3:H$35,7,FALSE)</f>
        <v>Central America</v>
      </c>
      <c r="B26" s="99" t="s">
        <v>44</v>
      </c>
      <c r="C26" s="86" t="s">
        <v>43</v>
      </c>
      <c r="D26" s="115">
        <f>'Peligros y exposición'!AZ22</f>
        <v>9.4</v>
      </c>
      <c r="E26" s="115">
        <f>'Peligros y exposición'!AX22</f>
        <v>8.1</v>
      </c>
      <c r="F26" s="115">
        <f>'Peligros y exposición'!BA22</f>
        <v>4.7</v>
      </c>
      <c r="G26" s="115">
        <f>'Peligros y exposición'!BG22</f>
        <v>8.1999999999999993</v>
      </c>
      <c r="H26" s="37">
        <f>'Peligros y exposición'!BH22</f>
        <v>8</v>
      </c>
      <c r="I26" s="115">
        <f>'Peligros y exposición'!BO22</f>
        <v>3.4</v>
      </c>
      <c r="J26" s="115">
        <f>'Peligros y exposición'!BR22</f>
        <v>5.2</v>
      </c>
      <c r="K26" s="115">
        <f>'Peligros y exposición'!BV22</f>
        <v>6.2</v>
      </c>
      <c r="L26" s="37">
        <f>'Peligros y exposición'!BW22</f>
        <v>5</v>
      </c>
      <c r="M26" s="38">
        <f t="shared" si="0"/>
        <v>6.8</v>
      </c>
      <c r="N26" s="114">
        <f>Vulnerabilidad!H22</f>
        <v>6.4</v>
      </c>
      <c r="O26" s="112">
        <f>Vulnerabilidad!L22</f>
        <v>5.9</v>
      </c>
      <c r="P26" s="112">
        <f>Vulnerabilidad!P22</f>
        <v>8.1</v>
      </c>
      <c r="Q26" s="37">
        <f>Vulnerabilidad!Q22</f>
        <v>6.7</v>
      </c>
      <c r="R26" s="112">
        <f>Vulnerabilidad!V22</f>
        <v>2.8</v>
      </c>
      <c r="S26" s="111">
        <f>Vulnerabilidad!Z22</f>
        <v>7.1</v>
      </c>
      <c r="T26" s="111">
        <f>Vulnerabilidad!AH22</f>
        <v>5.8</v>
      </c>
      <c r="U26" s="111">
        <f>Vulnerabilidad!AK22</f>
        <v>6.7</v>
      </c>
      <c r="V26" s="111">
        <f>Vulnerabilidad!AP22</f>
        <v>1.4</v>
      </c>
      <c r="W26" s="111">
        <f>Vulnerabilidad!AV22</f>
        <v>4.7</v>
      </c>
      <c r="X26" s="112">
        <f>Vulnerabilidad!AW22</f>
        <v>5.4</v>
      </c>
      <c r="Y26" s="37">
        <f>Vulnerabilidad!AX22</f>
        <v>4.2</v>
      </c>
      <c r="Z26" s="38">
        <f t="shared" si="1"/>
        <v>5.6</v>
      </c>
      <c r="AA26" s="125">
        <f>'Falta de Capacidad'!E22</f>
        <v>5.0999999999999996</v>
      </c>
      <c r="AB26" s="110">
        <f>'Falta de Capacidad'!H22</f>
        <v>7</v>
      </c>
      <c r="AC26" s="110">
        <f>'Falta de Capacidad'!J22</f>
        <v>9.6999999999999993</v>
      </c>
      <c r="AD26" s="110">
        <f>'Falta de Capacidad'!O22</f>
        <v>3.9</v>
      </c>
      <c r="AE26" s="37">
        <f>'Falta de Capacidad'!P22</f>
        <v>7.1</v>
      </c>
      <c r="AF26" s="110">
        <f>'Falta de Capacidad'!T22</f>
        <v>7.7</v>
      </c>
      <c r="AG26" s="110">
        <f>'Falta de Capacidad'!AB22</f>
        <v>8.8000000000000007</v>
      </c>
      <c r="AH26" s="110">
        <f>'Falta de Capacidad'!AL22</f>
        <v>6.1</v>
      </c>
      <c r="AI26" s="110">
        <f>'Falta de Capacidad'!AU22</f>
        <v>7.9</v>
      </c>
      <c r="AJ26" s="37">
        <f>'Falta de Capacidad'!AV22</f>
        <v>7.6</v>
      </c>
      <c r="AK26" s="38">
        <f t="shared" si="2"/>
        <v>7.4</v>
      </c>
      <c r="AL26" s="117">
        <f t="shared" si="3"/>
        <v>6.6</v>
      </c>
      <c r="AM26" s="130">
        <f t="shared" si="4"/>
        <v>7</v>
      </c>
      <c r="AN26" s="156">
        <f>VLOOKUP(C26,'INFORM índice de confiabilidad'!A$2:H$34,8,FALSE)</f>
        <v>5.8130081300813012</v>
      </c>
      <c r="AO26" s="156"/>
      <c r="AP26" s="42">
        <f>'Imputed and missing data hidden'!CH23</f>
        <v>5</v>
      </c>
      <c r="AQ26" s="157">
        <f t="shared" si="5"/>
        <v>6.1728395061728392E-2</v>
      </c>
      <c r="AR26" s="190">
        <f>'Indicator Date hidden2'!CI23</f>
        <v>0.62195121951219512</v>
      </c>
      <c r="AS26" s="158"/>
      <c r="AT26" s="188">
        <f>'Missing component hidden'!AB22</f>
        <v>0</v>
      </c>
      <c r="AU26" s="191">
        <f>'Missing component hidden'!AC22</f>
        <v>0</v>
      </c>
    </row>
    <row r="27" spans="1:47" x14ac:dyDescent="0.25">
      <c r="A27" s="3" t="str">
        <f>VLOOKUP(C27,Regiones!B$3:H$35,7,FALSE)</f>
        <v>Central America</v>
      </c>
      <c r="B27" s="99" t="s">
        <v>46</v>
      </c>
      <c r="C27" s="86" t="s">
        <v>45</v>
      </c>
      <c r="D27" s="115">
        <f>'Peligros y exposición'!AZ23</f>
        <v>8.6</v>
      </c>
      <c r="E27" s="115">
        <f>'Peligros y exposición'!AX23</f>
        <v>3.5</v>
      </c>
      <c r="F27" s="115">
        <f>'Peligros y exposición'!BA23</f>
        <v>3.1</v>
      </c>
      <c r="G27" s="115">
        <f>'Peligros y exposición'!BG23</f>
        <v>4.9000000000000004</v>
      </c>
      <c r="H27" s="37">
        <f>'Peligros y exposición'!BH23</f>
        <v>5.6</v>
      </c>
      <c r="I27" s="115">
        <f>'Peligros y exposición'!BO23</f>
        <v>0.1</v>
      </c>
      <c r="J27" s="115">
        <f>'Peligros y exposición'!BR23</f>
        <v>4.9000000000000004</v>
      </c>
      <c r="K27" s="115">
        <f>'Peligros y exposición'!BV23</f>
        <v>0.8</v>
      </c>
      <c r="L27" s="37">
        <f>'Peligros y exposición'!BW23</f>
        <v>2.2000000000000002</v>
      </c>
      <c r="M27" s="38">
        <f t="shared" si="0"/>
        <v>4.0999999999999996</v>
      </c>
      <c r="N27" s="114">
        <f>Vulnerabilidad!H23</f>
        <v>3.7</v>
      </c>
      <c r="O27" s="112">
        <f>Vulnerabilidad!L23</f>
        <v>6.6</v>
      </c>
      <c r="P27" s="112">
        <f>Vulnerabilidad!P23</f>
        <v>3.9</v>
      </c>
      <c r="Q27" s="37">
        <f>Vulnerabilidad!Q23</f>
        <v>4.5</v>
      </c>
      <c r="R27" s="112">
        <f>Vulnerabilidad!V23</f>
        <v>6.7</v>
      </c>
      <c r="S27" s="111">
        <f>Vulnerabilidad!Z23</f>
        <v>6.6</v>
      </c>
      <c r="T27" s="111">
        <f>Vulnerabilidad!AH23</f>
        <v>5</v>
      </c>
      <c r="U27" s="111">
        <f>Vulnerabilidad!AK23</f>
        <v>6.9</v>
      </c>
      <c r="V27" s="111">
        <f>Vulnerabilidad!AP23</f>
        <v>1.6</v>
      </c>
      <c r="W27" s="111">
        <f>Vulnerabilidad!AV23</f>
        <v>3.3</v>
      </c>
      <c r="X27" s="112">
        <f>Vulnerabilidad!AW23</f>
        <v>5</v>
      </c>
      <c r="Y27" s="37">
        <f>Vulnerabilidad!AX23</f>
        <v>5.9</v>
      </c>
      <c r="Z27" s="38">
        <f t="shared" si="1"/>
        <v>5.2</v>
      </c>
      <c r="AA27" s="125">
        <f>'Falta de Capacidad'!E23</f>
        <v>5.2</v>
      </c>
      <c r="AB27" s="110">
        <f>'Falta de Capacidad'!H23</f>
        <v>5.3</v>
      </c>
      <c r="AC27" s="110">
        <f>'Falta de Capacidad'!J23</f>
        <v>3.9</v>
      </c>
      <c r="AD27" s="110">
        <f>'Falta de Capacidad'!O23</f>
        <v>5.5</v>
      </c>
      <c r="AE27" s="37">
        <f>'Falta de Capacidad'!P23</f>
        <v>5</v>
      </c>
      <c r="AF27" s="110">
        <f>'Falta de Capacidad'!T23</f>
        <v>3.4</v>
      </c>
      <c r="AG27" s="110">
        <f>'Falta de Capacidad'!AB23</f>
        <v>5.8</v>
      </c>
      <c r="AH27" s="110">
        <f>'Falta de Capacidad'!AL23</f>
        <v>5.7</v>
      </c>
      <c r="AI27" s="110">
        <f>'Falta de Capacidad'!AU23</f>
        <v>6.9</v>
      </c>
      <c r="AJ27" s="37">
        <f>'Falta de Capacidad'!AV23</f>
        <v>5.5</v>
      </c>
      <c r="AK27" s="38">
        <f t="shared" si="2"/>
        <v>5.3</v>
      </c>
      <c r="AL27" s="117">
        <f t="shared" si="3"/>
        <v>4.8</v>
      </c>
      <c r="AM27" s="130">
        <f t="shared" si="4"/>
        <v>16</v>
      </c>
      <c r="AN27" s="156">
        <f>VLOOKUP(C27,'INFORM índice de confiabilidad'!A$2:H$34,8,FALSE)</f>
        <v>4.2439024390243905</v>
      </c>
      <c r="AO27" s="156"/>
      <c r="AP27" s="42">
        <f>'Imputed and missing data hidden'!CH24</f>
        <v>2</v>
      </c>
      <c r="AQ27" s="157">
        <f t="shared" si="5"/>
        <v>2.4691358024691357E-2</v>
      </c>
      <c r="AR27" s="190">
        <f>'Indicator Date hidden2'!CI24</f>
        <v>0.53658536585365857</v>
      </c>
      <c r="AS27" s="158"/>
      <c r="AT27" s="188">
        <f>'Missing component hidden'!AB23</f>
        <v>0</v>
      </c>
      <c r="AU27" s="191">
        <f>'Missing component hidden'!AC23</f>
        <v>0</v>
      </c>
    </row>
    <row r="28" spans="1:47" x14ac:dyDescent="0.25">
      <c r="A28" s="3" t="str">
        <f>VLOOKUP(C28,Regiones!B$3:H$35,7,FALSE)</f>
        <v>South America</v>
      </c>
      <c r="B28" s="99" t="s">
        <v>48</v>
      </c>
      <c r="C28" s="86" t="s">
        <v>47</v>
      </c>
      <c r="D28" s="115">
        <f>'Peligros y exposición'!AZ31</f>
        <v>0.1</v>
      </c>
      <c r="E28" s="115">
        <f>'Peligros y exposición'!AX31</f>
        <v>6.2</v>
      </c>
      <c r="F28" s="115">
        <f>'Peligros y exposición'!BA31</f>
        <v>0</v>
      </c>
      <c r="G28" s="115">
        <f>'Peligros y exposición'!BG31</f>
        <v>6.9</v>
      </c>
      <c r="H28" s="37">
        <f>'Peligros y exposición'!BH31</f>
        <v>4</v>
      </c>
      <c r="I28" s="115">
        <f>'Peligros y exposición'!BO31</f>
        <v>2.6</v>
      </c>
      <c r="J28" s="115">
        <f>'Peligros y exposición'!BR31</f>
        <v>4.8</v>
      </c>
      <c r="K28" s="115">
        <f>'Peligros y exposición'!BV31</f>
        <v>0.9</v>
      </c>
      <c r="L28" s="37">
        <f>'Peligros y exposición'!BW31</f>
        <v>2.9</v>
      </c>
      <c r="M28" s="38">
        <f t="shared" si="0"/>
        <v>3.5</v>
      </c>
      <c r="N28" s="114">
        <f>Vulnerabilidad!H31</f>
        <v>4.8</v>
      </c>
      <c r="O28" s="112">
        <f>Vulnerabilidad!L31</f>
        <v>6.5</v>
      </c>
      <c r="P28" s="112">
        <f>Vulnerabilidad!P31</f>
        <v>5.2</v>
      </c>
      <c r="Q28" s="37">
        <f>Vulnerabilidad!Q31</f>
        <v>5.3</v>
      </c>
      <c r="R28" s="112">
        <f>Vulnerabilidad!V31</f>
        <v>1.8</v>
      </c>
      <c r="S28" s="111">
        <f>Vulnerabilidad!Z31</f>
        <v>7</v>
      </c>
      <c r="T28" s="111">
        <f>Vulnerabilidad!AH31</f>
        <v>5.5</v>
      </c>
      <c r="U28" s="111">
        <f>Vulnerabilidad!AK31</f>
        <v>4.4000000000000004</v>
      </c>
      <c r="V28" s="111">
        <f>Vulnerabilidad!AP31</f>
        <v>3.3</v>
      </c>
      <c r="W28" s="111">
        <f>Vulnerabilidad!AV31</f>
        <v>4.3</v>
      </c>
      <c r="X28" s="112">
        <f>Vulnerabilidad!AW31</f>
        <v>5</v>
      </c>
      <c r="Y28" s="37">
        <f>Vulnerabilidad!AX31</f>
        <v>3.6</v>
      </c>
      <c r="Z28" s="38">
        <f t="shared" si="1"/>
        <v>4.5</v>
      </c>
      <c r="AA28" s="125">
        <f>'Falta de Capacidad'!E31</f>
        <v>5.6</v>
      </c>
      <c r="AB28" s="110">
        <f>'Falta de Capacidad'!H31</f>
        <v>7</v>
      </c>
      <c r="AC28" s="110">
        <f>'Falta de Capacidad'!J31</f>
        <v>9.3000000000000007</v>
      </c>
      <c r="AD28" s="110">
        <f>'Falta de Capacidad'!O31</f>
        <v>4.5999999999999996</v>
      </c>
      <c r="AE28" s="37">
        <f>'Falta de Capacidad'!P31</f>
        <v>7.1</v>
      </c>
      <c r="AF28" s="110">
        <f>'Falta de Capacidad'!T31</f>
        <v>4.2</v>
      </c>
      <c r="AG28" s="110">
        <f>'Falta de Capacidad'!AB31</f>
        <v>5.5</v>
      </c>
      <c r="AH28" s="110">
        <f>'Falta de Capacidad'!AL31</f>
        <v>6.1</v>
      </c>
      <c r="AI28" s="110">
        <f>'Falta de Capacidad'!AU31</f>
        <v>7.3</v>
      </c>
      <c r="AJ28" s="37">
        <f>'Falta de Capacidad'!AV31</f>
        <v>5.8</v>
      </c>
      <c r="AK28" s="38">
        <f t="shared" si="2"/>
        <v>6.5</v>
      </c>
      <c r="AL28" s="117">
        <f t="shared" si="3"/>
        <v>4.7</v>
      </c>
      <c r="AM28" s="130">
        <f t="shared" si="4"/>
        <v>17</v>
      </c>
      <c r="AN28" s="156">
        <f>VLOOKUP(C28,'INFORM índice de confiabilidad'!A$2:H$34,8,FALSE)</f>
        <v>4.3333333333333339</v>
      </c>
      <c r="AO28" s="156"/>
      <c r="AP28" s="42">
        <f>'Imputed and missing data hidden'!CH32</f>
        <v>3</v>
      </c>
      <c r="AQ28" s="157">
        <f t="shared" si="5"/>
        <v>3.7037037037037035E-2</v>
      </c>
      <c r="AR28" s="190">
        <f>'Indicator Date hidden2'!CI32</f>
        <v>0.5</v>
      </c>
      <c r="AS28" s="158"/>
      <c r="AT28" s="188">
        <f>'Missing component hidden'!AB31</f>
        <v>0</v>
      </c>
      <c r="AU28" s="191">
        <f>'Missing component hidden'!AC31</f>
        <v>0</v>
      </c>
    </row>
    <row r="29" spans="1:47" x14ac:dyDescent="0.25">
      <c r="A29" s="3" t="str">
        <f>VLOOKUP(C29,Regiones!B$3:H$35,7,FALSE)</f>
        <v>South America</v>
      </c>
      <c r="B29" s="99" t="s">
        <v>50</v>
      </c>
      <c r="C29" s="86" t="s">
        <v>49</v>
      </c>
      <c r="D29" s="115">
        <f>'Peligros y exposición'!AZ32</f>
        <v>9.6</v>
      </c>
      <c r="E29" s="115">
        <f>'Peligros y exposición'!AX32</f>
        <v>8.3000000000000007</v>
      </c>
      <c r="F29" s="115">
        <f>'Peligros y exposición'!BA32</f>
        <v>0</v>
      </c>
      <c r="G29" s="115">
        <f>'Peligros y exposición'!BG32</f>
        <v>5.7</v>
      </c>
      <c r="H29" s="37">
        <f>'Peligros y exposición'!BH32</f>
        <v>7.1</v>
      </c>
      <c r="I29" s="115">
        <f>'Peligros y exposición'!BO32</f>
        <v>2.6</v>
      </c>
      <c r="J29" s="115">
        <f>'Peligros y exposición'!BR32</f>
        <v>5.4</v>
      </c>
      <c r="K29" s="115">
        <f>'Peligros y exposición'!BV32</f>
        <v>4.4000000000000004</v>
      </c>
      <c r="L29" s="37">
        <f>'Peligros y exposición'!BW32</f>
        <v>4.2</v>
      </c>
      <c r="M29" s="38">
        <f t="shared" si="0"/>
        <v>5.8</v>
      </c>
      <c r="N29" s="114">
        <f>Vulnerabilidad!H32</f>
        <v>4.4000000000000004</v>
      </c>
      <c r="O29" s="112">
        <f>Vulnerabilidad!L32</f>
        <v>6.6</v>
      </c>
      <c r="P29" s="112">
        <f>Vulnerabilidad!P32</f>
        <v>5.4</v>
      </c>
      <c r="Q29" s="37">
        <f>Vulnerabilidad!Q32</f>
        <v>5.2</v>
      </c>
      <c r="R29" s="112">
        <f>Vulnerabilidad!V32</f>
        <v>7.7</v>
      </c>
      <c r="S29" s="111">
        <f>Vulnerabilidad!Z32</f>
        <v>7.1</v>
      </c>
      <c r="T29" s="111">
        <f>Vulnerabilidad!AH32</f>
        <v>5</v>
      </c>
      <c r="U29" s="111">
        <f>Vulnerabilidad!AK32</f>
        <v>1.7</v>
      </c>
      <c r="V29" s="111">
        <f>Vulnerabilidad!AP32</f>
        <v>9.6</v>
      </c>
      <c r="W29" s="111">
        <f>Vulnerabilidad!AV32</f>
        <v>3.6</v>
      </c>
      <c r="X29" s="112">
        <f>Vulnerabilidad!AW32</f>
        <v>6.3</v>
      </c>
      <c r="Y29" s="37">
        <f>Vulnerabilidad!AX32</f>
        <v>7.1</v>
      </c>
      <c r="Z29" s="38">
        <f t="shared" si="1"/>
        <v>6.2</v>
      </c>
      <c r="AA29" s="125">
        <f>'Falta de Capacidad'!E32</f>
        <v>4.8</v>
      </c>
      <c r="AB29" s="110">
        <f>'Falta de Capacidad'!H32</f>
        <v>6.1</v>
      </c>
      <c r="AC29" s="110">
        <f>'Falta de Capacidad'!J32</f>
        <v>6.4</v>
      </c>
      <c r="AD29" s="110">
        <f>'Falta de Capacidad'!O32</f>
        <v>5.7</v>
      </c>
      <c r="AE29" s="37">
        <f>'Falta de Capacidad'!P32</f>
        <v>5.8</v>
      </c>
      <c r="AF29" s="110">
        <f>'Falta de Capacidad'!T32</f>
        <v>5.2</v>
      </c>
      <c r="AG29" s="110">
        <f>'Falta de Capacidad'!AB32</f>
        <v>8.5</v>
      </c>
      <c r="AH29" s="110">
        <f>'Falta de Capacidad'!AL32</f>
        <v>6.4</v>
      </c>
      <c r="AI29" s="110">
        <f>'Falta de Capacidad'!AU32</f>
        <v>4.9000000000000004</v>
      </c>
      <c r="AJ29" s="37">
        <f>'Falta de Capacidad'!AV32</f>
        <v>6.3</v>
      </c>
      <c r="AK29" s="38">
        <f t="shared" si="2"/>
        <v>6.1</v>
      </c>
      <c r="AL29" s="117">
        <f t="shared" si="3"/>
        <v>6</v>
      </c>
      <c r="AM29" s="130">
        <f t="shared" si="4"/>
        <v>12</v>
      </c>
      <c r="AN29" s="156">
        <f>VLOOKUP(C29,'INFORM índice de confiabilidad'!A$2:H$34,8,FALSE)</f>
        <v>2.3577235772357725</v>
      </c>
      <c r="AO29" s="156"/>
      <c r="AP29" s="42">
        <f>'Imputed and missing data hidden'!CH33</f>
        <v>0</v>
      </c>
      <c r="AQ29" s="157">
        <f t="shared" si="5"/>
        <v>0</v>
      </c>
      <c r="AR29" s="190">
        <f>'Indicator Date hidden2'!CI33</f>
        <v>0.35365853658536583</v>
      </c>
      <c r="AS29" s="158"/>
      <c r="AT29" s="188">
        <f>'Missing component hidden'!AB32</f>
        <v>0</v>
      </c>
      <c r="AU29" s="191">
        <f>'Missing component hidden'!AC32</f>
        <v>0</v>
      </c>
    </row>
    <row r="30" spans="1:47" x14ac:dyDescent="0.25">
      <c r="A30" s="3" t="str">
        <f>VLOOKUP(C30,Regiones!B$3:H$35,7,FALSE)</f>
        <v>Caribbean</v>
      </c>
      <c r="B30" s="99" t="s">
        <v>52</v>
      </c>
      <c r="C30" s="86" t="s">
        <v>51</v>
      </c>
      <c r="D30" s="115">
        <f>'Peligros y exposición'!AZ12</f>
        <v>0.1</v>
      </c>
      <c r="E30" s="115">
        <f>'Peligros y exposición'!AX12</f>
        <v>0.1</v>
      </c>
      <c r="F30" s="115">
        <f>'Peligros y exposición'!BA12</f>
        <v>8</v>
      </c>
      <c r="G30" s="115">
        <f>'Peligros y exposición'!BG12</f>
        <v>0.2</v>
      </c>
      <c r="H30" s="37">
        <f>'Peligros y exposición'!BH12</f>
        <v>3.1</v>
      </c>
      <c r="I30" s="115">
        <f>'Peligros y exposición'!BO12</f>
        <v>0</v>
      </c>
      <c r="J30" s="115">
        <f>'Peligros y exposición'!BR12</f>
        <v>8.1</v>
      </c>
      <c r="K30" s="115">
        <f>'Peligros y exposición'!BV12</f>
        <v>2.1</v>
      </c>
      <c r="L30" s="37">
        <f>'Peligros y exposición'!BW12</f>
        <v>4.4000000000000004</v>
      </c>
      <c r="M30" s="38">
        <f t="shared" si="0"/>
        <v>3.8</v>
      </c>
      <c r="N30" s="114">
        <f>Vulnerabilidad!H12</f>
        <v>3.9</v>
      </c>
      <c r="O30" s="112">
        <f>Vulnerabilidad!L12</f>
        <v>3.3</v>
      </c>
      <c r="P30" s="112">
        <f>Vulnerabilidad!P12</f>
        <v>5.7</v>
      </c>
      <c r="Q30" s="37">
        <f>Vulnerabilidad!Q12</f>
        <v>4.2</v>
      </c>
      <c r="R30" s="112">
        <f>Vulnerabilidad!V12</f>
        <v>0</v>
      </c>
      <c r="S30" s="111">
        <f>Vulnerabilidad!Z12</f>
        <v>7.7</v>
      </c>
      <c r="T30" s="111">
        <f>Vulnerabilidad!AH12</f>
        <v>4.5</v>
      </c>
      <c r="U30" s="111" t="str">
        <f>Vulnerabilidad!AK12</f>
        <v>x</v>
      </c>
      <c r="V30" s="111">
        <f>Vulnerabilidad!AP12</f>
        <v>0</v>
      </c>
      <c r="W30" s="111">
        <f>Vulnerabilidad!AV12</f>
        <v>3.6</v>
      </c>
      <c r="X30" s="112">
        <f>Vulnerabilidad!AW12</f>
        <v>4.5</v>
      </c>
      <c r="Y30" s="37">
        <f>Vulnerabilidad!AX12</f>
        <v>2.5</v>
      </c>
      <c r="Z30" s="38">
        <f t="shared" si="1"/>
        <v>3.4</v>
      </c>
      <c r="AA30" s="125">
        <f>'Falta de Capacidad'!E12</f>
        <v>5.3</v>
      </c>
      <c r="AB30" s="110">
        <f>'Falta de Capacidad'!H12</f>
        <v>4.8</v>
      </c>
      <c r="AC30" s="110" t="str">
        <f>'Falta de Capacidad'!J12</f>
        <v>x</v>
      </c>
      <c r="AD30" s="110">
        <f>'Falta de Capacidad'!O12</f>
        <v>9.8000000000000007</v>
      </c>
      <c r="AE30" s="37">
        <f>'Falta de Capacidad'!P12</f>
        <v>7.5</v>
      </c>
      <c r="AF30" s="110">
        <f>'Falta de Capacidad'!T12</f>
        <v>1.9</v>
      </c>
      <c r="AG30" s="110">
        <f>'Falta de Capacidad'!AB12</f>
        <v>1.3</v>
      </c>
      <c r="AH30" s="110">
        <f>'Falta de Capacidad'!AL12</f>
        <v>4.3</v>
      </c>
      <c r="AI30" s="110">
        <f>'Falta de Capacidad'!AU12</f>
        <v>3.4</v>
      </c>
      <c r="AJ30" s="37">
        <f>'Falta de Capacidad'!AV12</f>
        <v>2.7</v>
      </c>
      <c r="AK30" s="38">
        <f t="shared" si="2"/>
        <v>5.6</v>
      </c>
      <c r="AL30" s="117">
        <f t="shared" si="3"/>
        <v>4.2</v>
      </c>
      <c r="AM30" s="130">
        <f t="shared" si="4"/>
        <v>20</v>
      </c>
      <c r="AN30" s="156">
        <f>VLOOKUP(C30,'INFORM índice de confiabilidad'!A$2:H$34,8,FALSE)</f>
        <v>7.7642276422764223</v>
      </c>
      <c r="AO30" s="156"/>
      <c r="AP30" s="42">
        <f>'Imputed and missing data hidden'!CH13</f>
        <v>26</v>
      </c>
      <c r="AQ30" s="157">
        <f t="shared" si="5"/>
        <v>0.32098765432098764</v>
      </c>
      <c r="AR30" s="190">
        <f>'Indicator Date hidden2'!CI13</f>
        <v>0.41463414634146339</v>
      </c>
      <c r="AS30" s="158"/>
      <c r="AT30" s="188">
        <f>'Missing component hidden'!AB12</f>
        <v>2</v>
      </c>
      <c r="AU30" s="191">
        <f>'Missing component hidden'!AC12</f>
        <v>0.08</v>
      </c>
    </row>
    <row r="31" spans="1:47" x14ac:dyDescent="0.25">
      <c r="A31" s="3" t="str">
        <f>VLOOKUP(C31,Regiones!B$3:H$35,7,FALSE)</f>
        <v>Caribbean</v>
      </c>
      <c r="B31" s="99" t="s">
        <v>54</v>
      </c>
      <c r="C31" s="86" t="s">
        <v>53</v>
      </c>
      <c r="D31" s="115">
        <f>'Peligros y exposición'!AZ13</f>
        <v>1.7</v>
      </c>
      <c r="E31" s="115">
        <f>'Peligros y exposición'!AX13</f>
        <v>0.1</v>
      </c>
      <c r="F31" s="115">
        <f>'Peligros y exposición'!BA13</f>
        <v>5.9</v>
      </c>
      <c r="G31" s="115">
        <f>'Peligros y exposición'!BG13</f>
        <v>1.7</v>
      </c>
      <c r="H31" s="37">
        <f>'Peligros y exposición'!BH13</f>
        <v>2.7</v>
      </c>
      <c r="I31" s="115">
        <f>'Peligros y exposición'!BO13</f>
        <v>0.7</v>
      </c>
      <c r="J31" s="115">
        <f>'Peligros y exposición'!BR13</f>
        <v>5.7</v>
      </c>
      <c r="K31" s="115">
        <f>'Peligros y exposición'!BV13</f>
        <v>3.5</v>
      </c>
      <c r="L31" s="37">
        <f>'Peligros y exposición'!BW13</f>
        <v>3.6</v>
      </c>
      <c r="M31" s="38">
        <f t="shared" si="0"/>
        <v>3.2</v>
      </c>
      <c r="N31" s="114">
        <f>Vulnerabilidad!H13</f>
        <v>3.8</v>
      </c>
      <c r="O31" s="112">
        <f>Vulnerabilidad!L13</f>
        <v>4.5</v>
      </c>
      <c r="P31" s="112">
        <f>Vulnerabilidad!P13</f>
        <v>1.3</v>
      </c>
      <c r="Q31" s="37">
        <f>Vulnerabilidad!Q13</f>
        <v>3.4</v>
      </c>
      <c r="R31" s="112">
        <f>Vulnerabilidad!V13</f>
        <v>0</v>
      </c>
      <c r="S31" s="111">
        <f>Vulnerabilidad!Z13</f>
        <v>3.9</v>
      </c>
      <c r="T31" s="111">
        <f>Vulnerabilidad!AH13</f>
        <v>4.7</v>
      </c>
      <c r="U31" s="111">
        <f>Vulnerabilidad!AK13</f>
        <v>3.6</v>
      </c>
      <c r="V31" s="111">
        <f>Vulnerabilidad!AP13</f>
        <v>7.6</v>
      </c>
      <c r="W31" s="111">
        <f>Vulnerabilidad!AV13</f>
        <v>4</v>
      </c>
      <c r="X31" s="112">
        <f>Vulnerabilidad!AW13</f>
        <v>5</v>
      </c>
      <c r="Y31" s="37">
        <f>Vulnerabilidad!AX13</f>
        <v>2.9</v>
      </c>
      <c r="Z31" s="38">
        <f t="shared" si="1"/>
        <v>3.2</v>
      </c>
      <c r="AA31" s="125">
        <f>'Falta de Capacidad'!E13</f>
        <v>6.9</v>
      </c>
      <c r="AB31" s="110">
        <f>'Falta de Capacidad'!H13</f>
        <v>4.5999999999999996</v>
      </c>
      <c r="AC31" s="110" t="str">
        <f>'Falta de Capacidad'!J13</f>
        <v>x</v>
      </c>
      <c r="AD31" s="110">
        <f>'Falta de Capacidad'!O13</f>
        <v>2.8</v>
      </c>
      <c r="AE31" s="37">
        <f>'Falta de Capacidad'!P13</f>
        <v>5</v>
      </c>
      <c r="AF31" s="110">
        <f>'Falta de Capacidad'!T13</f>
        <v>4.0999999999999996</v>
      </c>
      <c r="AG31" s="110">
        <f>'Falta de Capacidad'!AB13</f>
        <v>1.3</v>
      </c>
      <c r="AH31" s="110">
        <f>'Falta de Capacidad'!AL13</f>
        <v>4.5999999999999996</v>
      </c>
      <c r="AI31" s="110">
        <f>'Falta de Capacidad'!AU13</f>
        <v>4.8</v>
      </c>
      <c r="AJ31" s="37">
        <f>'Falta de Capacidad'!AV13</f>
        <v>3.7</v>
      </c>
      <c r="AK31" s="38">
        <f t="shared" si="2"/>
        <v>4.4000000000000004</v>
      </c>
      <c r="AL31" s="117">
        <f t="shared" si="3"/>
        <v>3.6</v>
      </c>
      <c r="AM31" s="130">
        <f t="shared" si="4"/>
        <v>26</v>
      </c>
      <c r="AN31" s="156">
        <f>VLOOKUP(C31,'INFORM índice de confiabilidad'!A$2:H$34,8,FALSE)</f>
        <v>7.975609756097561</v>
      </c>
      <c r="AO31" s="156"/>
      <c r="AP31" s="42">
        <f>'Imputed and missing data hidden'!CH14</f>
        <v>11</v>
      </c>
      <c r="AQ31" s="157">
        <f t="shared" si="5"/>
        <v>0.13580246913580246</v>
      </c>
      <c r="AR31" s="190">
        <f>'Indicator Date hidden2'!CI14</f>
        <v>0.64634146341463417</v>
      </c>
      <c r="AS31" s="158"/>
      <c r="AT31" s="188">
        <f>'Missing component hidden'!AB13</f>
        <v>1</v>
      </c>
      <c r="AU31" s="191">
        <f>'Missing component hidden'!AC13</f>
        <v>0.04</v>
      </c>
    </row>
    <row r="32" spans="1:47" x14ac:dyDescent="0.25">
      <c r="A32" s="3" t="str">
        <f>VLOOKUP(C32,Regiones!B$3:H$35,7,FALSE)</f>
        <v>Caribbean</v>
      </c>
      <c r="B32" s="99" t="s">
        <v>56</v>
      </c>
      <c r="C32" s="86" t="s">
        <v>55</v>
      </c>
      <c r="D32" s="115">
        <f>'Peligros y exposición'!AZ14</f>
        <v>0.2</v>
      </c>
      <c r="E32" s="115">
        <f>'Peligros y exposición'!AX14</f>
        <v>0.1</v>
      </c>
      <c r="F32" s="115">
        <f>'Peligros y exposición'!BA14</f>
        <v>5</v>
      </c>
      <c r="G32" s="115">
        <f>'Peligros y exposición'!BG14</f>
        <v>0.2</v>
      </c>
      <c r="H32" s="37">
        <f>'Peligros y exposición'!BH14</f>
        <v>1.7</v>
      </c>
      <c r="I32" s="115">
        <f>'Peligros y exposición'!BO14</f>
        <v>0.6</v>
      </c>
      <c r="J32" s="115">
        <f>'Peligros y exposición'!BR14</f>
        <v>6.6</v>
      </c>
      <c r="K32" s="115">
        <f>'Peligros y exposición'!BV14</f>
        <v>5.2</v>
      </c>
      <c r="L32" s="37">
        <f>'Peligros y exposición'!BW14</f>
        <v>4.5999999999999996</v>
      </c>
      <c r="M32" s="38">
        <f t="shared" si="0"/>
        <v>3.3</v>
      </c>
      <c r="N32" s="114">
        <f>Vulnerabilidad!H14</f>
        <v>5.7</v>
      </c>
      <c r="O32" s="112">
        <f>Vulnerabilidad!L14</f>
        <v>3.8</v>
      </c>
      <c r="P32" s="112">
        <f>Vulnerabilidad!P14</f>
        <v>3.3</v>
      </c>
      <c r="Q32" s="37">
        <f>Vulnerabilidad!Q14</f>
        <v>4.5999999999999996</v>
      </c>
      <c r="R32" s="112">
        <f>Vulnerabilidad!V14</f>
        <v>0</v>
      </c>
      <c r="S32" s="111">
        <f>Vulnerabilidad!Z14</f>
        <v>2.7</v>
      </c>
      <c r="T32" s="111">
        <f>Vulnerabilidad!AH14</f>
        <v>6.1</v>
      </c>
      <c r="U32" s="111">
        <f>Vulnerabilidad!AK14</f>
        <v>4.5999999999999996</v>
      </c>
      <c r="V32" s="111">
        <f>Vulnerabilidad!AP14</f>
        <v>8.1999999999999993</v>
      </c>
      <c r="W32" s="111">
        <f>Vulnerabilidad!AV14</f>
        <v>3.5</v>
      </c>
      <c r="X32" s="112">
        <f>Vulnerabilidad!AW14</f>
        <v>5.4</v>
      </c>
      <c r="Y32" s="37">
        <f>Vulnerabilidad!AX14</f>
        <v>3.1</v>
      </c>
      <c r="Z32" s="38">
        <f t="shared" si="1"/>
        <v>3.9</v>
      </c>
      <c r="AA32" s="125" t="str">
        <f>'Falta de Capacidad'!E14</f>
        <v>x</v>
      </c>
      <c r="AB32" s="110">
        <f>'Falta de Capacidad'!H14</f>
        <v>4.5</v>
      </c>
      <c r="AC32" s="110" t="str">
        <f>'Falta de Capacidad'!J14</f>
        <v>x</v>
      </c>
      <c r="AD32" s="110">
        <f>'Falta de Capacidad'!O14</f>
        <v>2.2000000000000002</v>
      </c>
      <c r="AE32" s="37">
        <f>'Falta de Capacidad'!P14</f>
        <v>3.4</v>
      </c>
      <c r="AF32" s="110">
        <f>'Falta de Capacidad'!T14</f>
        <v>3.9</v>
      </c>
      <c r="AG32" s="110">
        <f>'Falta de Capacidad'!AB14</f>
        <v>2.6</v>
      </c>
      <c r="AH32" s="110">
        <f>'Falta de Capacidad'!AL14</f>
        <v>4.3</v>
      </c>
      <c r="AI32" s="110">
        <f>'Falta de Capacidad'!AU14</f>
        <v>3.6</v>
      </c>
      <c r="AJ32" s="37">
        <f>'Falta de Capacidad'!AV14</f>
        <v>3.6</v>
      </c>
      <c r="AK32" s="38">
        <f t="shared" si="2"/>
        <v>3.5</v>
      </c>
      <c r="AL32" s="117">
        <f t="shared" si="3"/>
        <v>3.6</v>
      </c>
      <c r="AM32" s="130">
        <f t="shared" si="4"/>
        <v>26</v>
      </c>
      <c r="AN32" s="156">
        <f>VLOOKUP(C32,'INFORM índice de confiabilidad'!A$2:H$34,8,FALSE)</f>
        <v>8.0894308943089435</v>
      </c>
      <c r="AO32" s="156"/>
      <c r="AP32" s="42">
        <f>'Imputed and missing data hidden'!CH15</f>
        <v>16</v>
      </c>
      <c r="AQ32" s="157">
        <f t="shared" si="5"/>
        <v>0.19753086419753085</v>
      </c>
      <c r="AR32" s="190">
        <f>'Indicator Date hidden2'!CI15</f>
        <v>0.46341463414634149</v>
      </c>
      <c r="AS32" s="158"/>
      <c r="AT32" s="188">
        <f>'Missing component hidden'!AB14</f>
        <v>2</v>
      </c>
      <c r="AU32" s="191">
        <f>'Missing component hidden'!AC14</f>
        <v>0.08</v>
      </c>
    </row>
    <row r="33" spans="1:47" x14ac:dyDescent="0.25">
      <c r="A33" s="3" t="str">
        <f>VLOOKUP(C33,Regiones!B$3:H$35,7,FALSE)</f>
        <v>South America</v>
      </c>
      <c r="B33" s="99" t="s">
        <v>58</v>
      </c>
      <c r="C33" s="86" t="s">
        <v>57</v>
      </c>
      <c r="D33" s="115">
        <f>'Peligros y exposición'!AZ33</f>
        <v>0.3</v>
      </c>
      <c r="E33" s="115">
        <f>'Peligros y exposición'!AX33</f>
        <v>8.6</v>
      </c>
      <c r="F33" s="115">
        <f>'Peligros y exposición'!BA33</f>
        <v>0</v>
      </c>
      <c r="G33" s="115">
        <f>'Peligros y exposición'!BG33</f>
        <v>1.2</v>
      </c>
      <c r="H33" s="37">
        <f>'Peligros y exposición'!BH33</f>
        <v>3.7</v>
      </c>
      <c r="I33" s="115">
        <f>'Peligros y exposición'!BO33</f>
        <v>0.1</v>
      </c>
      <c r="J33" s="115">
        <f>'Peligros y exposición'!BR33</f>
        <v>3.8</v>
      </c>
      <c r="K33" s="115">
        <f>'Peligros y exposición'!BV33</f>
        <v>1.2</v>
      </c>
      <c r="L33" s="37">
        <f>'Peligros y exposición'!BW33</f>
        <v>1.8</v>
      </c>
      <c r="M33" s="38">
        <f t="shared" si="0"/>
        <v>2.8</v>
      </c>
      <c r="N33" s="114">
        <f>Vulnerabilidad!H33</f>
        <v>3.6</v>
      </c>
      <c r="O33" s="112">
        <f>Vulnerabilidad!L33</f>
        <v>4.0999999999999996</v>
      </c>
      <c r="P33" s="112">
        <f>Vulnerabilidad!P33</f>
        <v>1.6</v>
      </c>
      <c r="Q33" s="37">
        <f>Vulnerabilidad!Q33</f>
        <v>3.2</v>
      </c>
      <c r="R33" s="112">
        <f>Vulnerabilidad!V33</f>
        <v>0</v>
      </c>
      <c r="S33" s="111">
        <f>Vulnerabilidad!Z33</f>
        <v>3.3</v>
      </c>
      <c r="T33" s="111">
        <f>Vulnerabilidad!AH33</f>
        <v>6.2</v>
      </c>
      <c r="U33" s="111">
        <f>Vulnerabilidad!AK33</f>
        <v>4.0999999999999996</v>
      </c>
      <c r="V33" s="111">
        <f>Vulnerabilidad!AP33</f>
        <v>0</v>
      </c>
      <c r="W33" s="111">
        <f>Vulnerabilidad!AV33</f>
        <v>4.7</v>
      </c>
      <c r="X33" s="112">
        <f>Vulnerabilidad!AW33</f>
        <v>3.9</v>
      </c>
      <c r="Y33" s="37">
        <f>Vulnerabilidad!AX33</f>
        <v>2.2000000000000002</v>
      </c>
      <c r="Z33" s="38">
        <f t="shared" si="1"/>
        <v>2.7</v>
      </c>
      <c r="AA33" s="125" t="str">
        <f>'Falta de Capacidad'!E33</f>
        <v>x</v>
      </c>
      <c r="AB33" s="110">
        <f>'Falta de Capacidad'!H33</f>
        <v>5.6</v>
      </c>
      <c r="AC33" s="110" t="str">
        <f>'Falta de Capacidad'!J33</f>
        <v>x</v>
      </c>
      <c r="AD33" s="110" t="str">
        <f>'Falta de Capacidad'!O33</f>
        <v>x</v>
      </c>
      <c r="AE33" s="37">
        <f>'Falta de Capacidad'!P33</f>
        <v>5.6</v>
      </c>
      <c r="AF33" s="110">
        <f>'Falta de Capacidad'!T33</f>
        <v>2.4</v>
      </c>
      <c r="AG33" s="110">
        <f>'Falta de Capacidad'!AB33</f>
        <v>6.6</v>
      </c>
      <c r="AH33" s="110">
        <f>'Falta de Capacidad'!AL33</f>
        <v>6.6</v>
      </c>
      <c r="AI33" s="110">
        <f>'Falta de Capacidad'!AU33</f>
        <v>5.2</v>
      </c>
      <c r="AJ33" s="37">
        <f>'Falta de Capacidad'!AV33</f>
        <v>5.2</v>
      </c>
      <c r="AK33" s="38">
        <f t="shared" si="2"/>
        <v>5.4</v>
      </c>
      <c r="AL33" s="117">
        <f t="shared" si="3"/>
        <v>3.4</v>
      </c>
      <c r="AM33" s="130">
        <f t="shared" si="4"/>
        <v>29</v>
      </c>
      <c r="AN33" s="156">
        <f>VLOOKUP(C33,'INFORM índice de confiabilidad'!A$2:H$34,8,FALSE)</f>
        <v>5.6747967479674788</v>
      </c>
      <c r="AO33" s="156"/>
      <c r="AP33" s="42">
        <f>'Imputed and missing data hidden'!CH34</f>
        <v>8</v>
      </c>
      <c r="AQ33" s="157">
        <f t="shared" si="5"/>
        <v>9.8765432098765427E-2</v>
      </c>
      <c r="AR33" s="190">
        <f>'Indicator Date hidden2'!CI34</f>
        <v>0.45121951219512196</v>
      </c>
      <c r="AS33" s="158"/>
      <c r="AT33" s="188">
        <f>'Missing component hidden'!AB33</f>
        <v>3</v>
      </c>
      <c r="AU33" s="191">
        <f>'Missing component hidden'!AC33</f>
        <v>0.12</v>
      </c>
    </row>
    <row r="34" spans="1:47" x14ac:dyDescent="0.25">
      <c r="A34" s="3" t="str">
        <f>VLOOKUP(C34,Regiones!B$3:H$35,7,FALSE)</f>
        <v>Caribbean</v>
      </c>
      <c r="B34" s="99" t="s">
        <v>60</v>
      </c>
      <c r="C34" s="86" t="s">
        <v>59</v>
      </c>
      <c r="D34" s="115">
        <f>'Peligros y exposición'!AZ15</f>
        <v>2.2000000000000002</v>
      </c>
      <c r="E34" s="115">
        <f>'Peligros y exposición'!AX15</f>
        <v>0.5</v>
      </c>
      <c r="F34" s="115">
        <f>'Peligros y exposición'!BA15</f>
        <v>3.6</v>
      </c>
      <c r="G34" s="115">
        <f>'Peligros y exposición'!BG15</f>
        <v>1.7</v>
      </c>
      <c r="H34" s="37">
        <f>'Peligros y exposición'!BH15</f>
        <v>2.1</v>
      </c>
      <c r="I34" s="115">
        <f>'Peligros y exposición'!BO15</f>
        <v>0.4</v>
      </c>
      <c r="J34" s="115">
        <f>'Peligros y exposición'!BR15</f>
        <v>8.6999999999999993</v>
      </c>
      <c r="K34" s="115">
        <f>'Peligros y exposición'!BV15</f>
        <v>2.8</v>
      </c>
      <c r="L34" s="37">
        <f>'Peligros y exposición'!BW15</f>
        <v>5.0999999999999996</v>
      </c>
      <c r="M34" s="38">
        <f t="shared" si="0"/>
        <v>3.8</v>
      </c>
      <c r="N34" s="114">
        <f>Vulnerabilidad!H15</f>
        <v>2.8</v>
      </c>
      <c r="O34" s="112">
        <f>Vulnerabilidad!L15</f>
        <v>3.9</v>
      </c>
      <c r="P34" s="112">
        <f>Vulnerabilidad!P15</f>
        <v>1</v>
      </c>
      <c r="Q34" s="37">
        <f>Vulnerabilidad!Q15</f>
        <v>2.6</v>
      </c>
      <c r="R34" s="112">
        <f>Vulnerabilidad!V15</f>
        <v>2.2000000000000002</v>
      </c>
      <c r="S34" s="111">
        <f>Vulnerabilidad!Z15</f>
        <v>5.0999999999999996</v>
      </c>
      <c r="T34" s="111">
        <f>Vulnerabilidad!AH15</f>
        <v>6.4</v>
      </c>
      <c r="U34" s="111">
        <f>Vulnerabilidad!AK15</f>
        <v>3.4</v>
      </c>
      <c r="V34" s="111">
        <f>Vulnerabilidad!AP15</f>
        <v>0</v>
      </c>
      <c r="W34" s="111">
        <f>Vulnerabilidad!AV15</f>
        <v>4</v>
      </c>
      <c r="X34" s="112">
        <f>Vulnerabilidad!AW15</f>
        <v>4.0999999999999996</v>
      </c>
      <c r="Y34" s="37">
        <f>Vulnerabilidad!AX15</f>
        <v>3.2</v>
      </c>
      <c r="Z34" s="38">
        <f t="shared" si="1"/>
        <v>2.9</v>
      </c>
      <c r="AA34" s="125">
        <f>'Falta de Capacidad'!E15</f>
        <v>7.7</v>
      </c>
      <c r="AB34" s="110">
        <f>'Falta de Capacidad'!H15</f>
        <v>5.5</v>
      </c>
      <c r="AC34" s="110" t="str">
        <f>'Falta de Capacidad'!J15</f>
        <v>x</v>
      </c>
      <c r="AD34" s="110">
        <f>'Falta de Capacidad'!O15</f>
        <v>9.8000000000000007</v>
      </c>
      <c r="AE34" s="37">
        <f>'Falta de Capacidad'!P15</f>
        <v>8.1999999999999993</v>
      </c>
      <c r="AF34" s="110">
        <f>'Falta de Capacidad'!T15</f>
        <v>1.4</v>
      </c>
      <c r="AG34" s="110">
        <f>'Falta de Capacidad'!AB15</f>
        <v>1.3</v>
      </c>
      <c r="AH34" s="110">
        <f>'Falta de Capacidad'!AL15</f>
        <v>5.6</v>
      </c>
      <c r="AI34" s="110">
        <f>'Falta de Capacidad'!AU15</f>
        <v>5.8</v>
      </c>
      <c r="AJ34" s="37">
        <f>'Falta de Capacidad'!AV15</f>
        <v>3.5</v>
      </c>
      <c r="AK34" s="38">
        <f t="shared" si="2"/>
        <v>6.4</v>
      </c>
      <c r="AL34" s="117">
        <f t="shared" si="3"/>
        <v>4.0999999999999996</v>
      </c>
      <c r="AM34" s="130">
        <f t="shared" si="4"/>
        <v>21</v>
      </c>
      <c r="AN34" s="156">
        <f>VLOOKUP(C34,'INFORM índice de confiabilidad'!A$2:H$34,8,FALSE)</f>
        <v>7.3333333333333339</v>
      </c>
      <c r="AO34" s="156"/>
      <c r="AP34" s="42">
        <f>'Imputed and missing data hidden'!CH16</f>
        <v>7</v>
      </c>
      <c r="AQ34" s="157">
        <f t="shared" si="5"/>
        <v>8.6419753086419748E-2</v>
      </c>
      <c r="AR34" s="190">
        <f>'Indicator Date hidden2'!CI16</f>
        <v>0.82926829268292679</v>
      </c>
      <c r="AS34" s="158"/>
      <c r="AT34" s="188">
        <f>'Missing component hidden'!AB15</f>
        <v>1</v>
      </c>
      <c r="AU34" s="191">
        <f>'Missing component hidden'!AC15</f>
        <v>0.04</v>
      </c>
    </row>
    <row r="35" spans="1:47" x14ac:dyDescent="0.25">
      <c r="A35" s="3" t="str">
        <f>VLOOKUP(C35,Regiones!B$3:H$35,7,FALSE)</f>
        <v>South America</v>
      </c>
      <c r="B35" s="99" t="s">
        <v>62</v>
      </c>
      <c r="C35" s="86" t="s">
        <v>61</v>
      </c>
      <c r="D35" s="115">
        <f>'Peligros y exposición'!AZ34</f>
        <v>0.1</v>
      </c>
      <c r="E35" s="115">
        <f>'Peligros y exposición'!AX34</f>
        <v>5.2</v>
      </c>
      <c r="F35" s="115">
        <f>'Peligros y exposición'!BA34</f>
        <v>0</v>
      </c>
      <c r="G35" s="115">
        <f>'Peligros y exposición'!BG34</f>
        <v>2.1</v>
      </c>
      <c r="H35" s="37">
        <f>'Peligros y exposición'!BH34</f>
        <v>2.1</v>
      </c>
      <c r="I35" s="115">
        <f>'Peligros y exposición'!BO34</f>
        <v>0.1</v>
      </c>
      <c r="J35" s="115">
        <f>'Peligros y exposición'!BR34</f>
        <v>4.3</v>
      </c>
      <c r="K35" s="115">
        <f>'Peligros y exposición'!BV34</f>
        <v>1</v>
      </c>
      <c r="L35" s="37">
        <f>'Peligros y exposición'!BW34</f>
        <v>2</v>
      </c>
      <c r="M35" s="38">
        <f t="shared" si="0"/>
        <v>2.1</v>
      </c>
      <c r="N35" s="114">
        <f>Vulnerabilidad!H34</f>
        <v>2.5</v>
      </c>
      <c r="O35" s="112">
        <f>Vulnerabilidad!L34</f>
        <v>4</v>
      </c>
      <c r="P35" s="112">
        <f>Vulnerabilidad!P34</f>
        <v>3.4</v>
      </c>
      <c r="Q35" s="37">
        <f>Vulnerabilidad!Q34</f>
        <v>3.1</v>
      </c>
      <c r="R35" s="112">
        <f>Vulnerabilidad!V34</f>
        <v>2.8</v>
      </c>
      <c r="S35" s="111">
        <f>Vulnerabilidad!Z34</f>
        <v>2.5</v>
      </c>
      <c r="T35" s="111">
        <f>Vulnerabilidad!AH34</f>
        <v>4</v>
      </c>
      <c r="U35" s="111">
        <f>Vulnerabilidad!AK34</f>
        <v>4.0999999999999996</v>
      </c>
      <c r="V35" s="111">
        <f>Vulnerabilidad!AP34</f>
        <v>2.7</v>
      </c>
      <c r="W35" s="111">
        <f>Vulnerabilidad!AV34</f>
        <v>2.8</v>
      </c>
      <c r="X35" s="112">
        <f>Vulnerabilidad!AW34</f>
        <v>3.3</v>
      </c>
      <c r="Y35" s="37">
        <f>Vulnerabilidad!AX34</f>
        <v>3.1</v>
      </c>
      <c r="Z35" s="38">
        <f t="shared" si="1"/>
        <v>3.1</v>
      </c>
      <c r="AA35" s="125">
        <f>'Falta de Capacidad'!E34</f>
        <v>6</v>
      </c>
      <c r="AB35" s="110">
        <f>'Falta de Capacidad'!H34</f>
        <v>3.4</v>
      </c>
      <c r="AC35" s="110">
        <f>'Falta de Capacidad'!J34</f>
        <v>0</v>
      </c>
      <c r="AD35" s="110">
        <f>'Falta de Capacidad'!O34</f>
        <v>3.8</v>
      </c>
      <c r="AE35" s="37">
        <f>'Falta de Capacidad'!P34</f>
        <v>3.6</v>
      </c>
      <c r="AF35" s="110">
        <f>'Falta de Capacidad'!T34</f>
        <v>1.5</v>
      </c>
      <c r="AG35" s="110">
        <f>'Falta de Capacidad'!AB34</f>
        <v>2</v>
      </c>
      <c r="AH35" s="110">
        <f>'Falta de Capacidad'!AL34</f>
        <v>1.6</v>
      </c>
      <c r="AI35" s="110">
        <f>'Falta de Capacidad'!AU34</f>
        <v>3</v>
      </c>
      <c r="AJ35" s="37">
        <f>'Falta de Capacidad'!AV34</f>
        <v>2</v>
      </c>
      <c r="AK35" s="38">
        <f t="shared" si="2"/>
        <v>2.8</v>
      </c>
      <c r="AL35" s="117">
        <f t="shared" si="3"/>
        <v>2.6</v>
      </c>
      <c r="AM35" s="130">
        <f t="shared" si="4"/>
        <v>32</v>
      </c>
      <c r="AN35" s="156">
        <f>VLOOKUP(C35,'INFORM índice de confiabilidad'!A$2:H$34,8,FALSE)</f>
        <v>3.8617886178861793</v>
      </c>
      <c r="AO35" s="156"/>
      <c r="AP35" s="42">
        <f>'Imputed and missing data hidden'!CH35</f>
        <v>5</v>
      </c>
      <c r="AQ35" s="157">
        <f t="shared" si="5"/>
        <v>6.1728395061728392E-2</v>
      </c>
      <c r="AR35" s="190">
        <f>'Indicator Date hidden2'!CI35</f>
        <v>0.32926829268292684</v>
      </c>
      <c r="AS35" s="158"/>
      <c r="AT35" s="188">
        <f>'Missing component hidden'!AB34</f>
        <v>0</v>
      </c>
      <c r="AU35" s="191">
        <f>'Missing component hidden'!AC34</f>
        <v>0</v>
      </c>
    </row>
    <row r="36" spans="1:47" x14ac:dyDescent="0.25">
      <c r="A36" s="3" t="str">
        <f>VLOOKUP(C36,Regiones!B$3:H$35,7,FALSE)</f>
        <v>South America</v>
      </c>
      <c r="B36" s="99" t="s">
        <v>197</v>
      </c>
      <c r="C36" s="86" t="s">
        <v>63</v>
      </c>
      <c r="D36" s="115">
        <f>'Peligros y exposición'!AZ35</f>
        <v>8.4</v>
      </c>
      <c r="E36" s="115">
        <f>'Peligros y exposición'!AX35</f>
        <v>6.5</v>
      </c>
      <c r="F36" s="115">
        <f>'Peligros y exposición'!BA35</f>
        <v>6.6</v>
      </c>
      <c r="G36" s="115">
        <f>'Peligros y exposición'!BG35</f>
        <v>4.4000000000000004</v>
      </c>
      <c r="H36" s="37">
        <f>'Peligros y exposición'!BH35</f>
        <v>6.7</v>
      </c>
      <c r="I36" s="115">
        <f>'Peligros y exposición'!BO35</f>
        <v>6.5</v>
      </c>
      <c r="J36" s="115">
        <f>'Peligros y exposición'!BR35</f>
        <v>9.6999999999999993</v>
      </c>
      <c r="K36" s="115">
        <f>'Peligros y exposición'!BV35</f>
        <v>10</v>
      </c>
      <c r="L36" s="37">
        <f>'Peligros y exposición'!BW35</f>
        <v>9.1999999999999993</v>
      </c>
      <c r="M36" s="38">
        <f t="shared" si="0"/>
        <v>8.1999999999999993</v>
      </c>
      <c r="N36" s="114">
        <f>Vulnerabilidad!H35</f>
        <v>4.8</v>
      </c>
      <c r="O36" s="112">
        <f>Vulnerabilidad!L35</f>
        <v>5.8</v>
      </c>
      <c r="P36" s="112">
        <f>Vulnerabilidad!P35</f>
        <v>3.3</v>
      </c>
      <c r="Q36" s="37">
        <f>Vulnerabilidad!Q35</f>
        <v>4.7</v>
      </c>
      <c r="R36" s="112">
        <f>Vulnerabilidad!V35</f>
        <v>8.5</v>
      </c>
      <c r="S36" s="111">
        <f>Vulnerabilidad!Z35</f>
        <v>3.4</v>
      </c>
      <c r="T36" s="111">
        <f>Vulnerabilidad!AH35</f>
        <v>5</v>
      </c>
      <c r="U36" s="111">
        <f>Vulnerabilidad!AK35</f>
        <v>9.1</v>
      </c>
      <c r="V36" s="111">
        <f>Vulnerabilidad!AP35</f>
        <v>1.9</v>
      </c>
      <c r="W36" s="111">
        <f>Vulnerabilidad!AV35</f>
        <v>3.1</v>
      </c>
      <c r="X36" s="112">
        <f>Vulnerabilidad!AW35</f>
        <v>5.2</v>
      </c>
      <c r="Y36" s="37">
        <f>Vulnerabilidad!AX35</f>
        <v>7.2</v>
      </c>
      <c r="Z36" s="38">
        <f t="shared" si="1"/>
        <v>6.1</v>
      </c>
      <c r="AA36" s="125">
        <f>'Falta de Capacidad'!E35</f>
        <v>5.5</v>
      </c>
      <c r="AB36" s="110">
        <f>'Falta de Capacidad'!H35</f>
        <v>7.9</v>
      </c>
      <c r="AC36" s="110" t="str">
        <f>'Falta de Capacidad'!J35</f>
        <v>x</v>
      </c>
      <c r="AD36" s="110">
        <f>'Falta de Capacidad'!O35</f>
        <v>9.1</v>
      </c>
      <c r="AE36" s="37">
        <f>'Falta de Capacidad'!P35</f>
        <v>7.8</v>
      </c>
      <c r="AF36" s="110">
        <f>'Falta de Capacidad'!T35</f>
        <v>3.8</v>
      </c>
      <c r="AG36" s="110">
        <f>'Falta de Capacidad'!AB35</f>
        <v>4</v>
      </c>
      <c r="AH36" s="110">
        <f>'Falta de Capacidad'!AL35</f>
        <v>8.1999999999999993</v>
      </c>
      <c r="AI36" s="110">
        <f>'Falta de Capacidad'!AU35</f>
        <v>3.6</v>
      </c>
      <c r="AJ36" s="37">
        <f>'Falta de Capacidad'!AV35</f>
        <v>4.9000000000000004</v>
      </c>
      <c r="AK36" s="38">
        <f t="shared" si="2"/>
        <v>6.6</v>
      </c>
      <c r="AL36" s="117">
        <f t="shared" si="3"/>
        <v>6.9</v>
      </c>
      <c r="AM36" s="130">
        <f t="shared" si="4"/>
        <v>5</v>
      </c>
      <c r="AN36" s="156">
        <f>VLOOKUP(C36,'INFORM índice de confiabilidad'!A$2:H$34,8,FALSE)</f>
        <v>4.9268292682926829</v>
      </c>
      <c r="AO36" s="156"/>
      <c r="AP36" s="42">
        <f>'Imputed and missing data hidden'!CH36</f>
        <v>6</v>
      </c>
      <c r="AQ36" s="157">
        <f t="shared" si="5"/>
        <v>7.407407407407407E-2</v>
      </c>
      <c r="AR36" s="190">
        <f>'Indicator Date hidden2'!CI36</f>
        <v>0.43902439024390244</v>
      </c>
      <c r="AS36" s="158"/>
      <c r="AT36" s="188">
        <f>'Missing component hidden'!AB35</f>
        <v>1</v>
      </c>
      <c r="AU36" s="191">
        <f>'Missing component hidden'!AC35</f>
        <v>0.04</v>
      </c>
    </row>
    <row r="38" spans="1:47" ht="15" customHeight="1" x14ac:dyDescent="0.25">
      <c r="A38" s="166" t="s">
        <v>267</v>
      </c>
      <c r="B38" s="181"/>
      <c r="C38" s="181"/>
    </row>
    <row r="39" spans="1:47" x14ac:dyDescent="0.25">
      <c r="A39" s="166"/>
      <c r="B39" s="181"/>
      <c r="C39" s="181"/>
    </row>
  </sheetData>
  <autoFilter ref="A3:AU3">
    <sortState ref="A4:AV36">
      <sortCondition ref="B3"/>
    </sortState>
  </autoFilter>
  <sortState ref="B4:C194">
    <sortCondition ref="B4:B194"/>
  </sortState>
  <mergeCells count="1">
    <mergeCell ref="A1:AU1"/>
  </mergeCells>
  <conditionalFormatting sqref="M4:M36">
    <cfRule type="cellIs" dxfId="49" priority="19" stopIfTrue="1" operator="between">
      <formula>7</formula>
      <formula>10</formula>
    </cfRule>
    <cfRule type="cellIs" dxfId="48" priority="230" stopIfTrue="1" operator="between">
      <formula>5</formula>
      <formula>6.9</formula>
    </cfRule>
    <cfRule type="cellIs" dxfId="47" priority="231" stopIfTrue="1" operator="between">
      <formula>4</formula>
      <formula>4.9</formula>
    </cfRule>
    <cfRule type="cellIs" dxfId="46" priority="232" stopIfTrue="1" operator="between">
      <formula>2.5</formula>
      <formula>3.9</formula>
    </cfRule>
    <cfRule type="cellIs" dxfId="45" priority="233" stopIfTrue="1" operator="between">
      <formula>0</formula>
      <formula>2.4</formula>
    </cfRule>
  </conditionalFormatting>
  <conditionalFormatting sqref="Z4:Z36">
    <cfRule type="cellIs" dxfId="44" priority="12" stopIfTrue="1" operator="between">
      <formula>8</formula>
      <formula>10</formula>
    </cfRule>
    <cfRule type="cellIs" dxfId="43" priority="226" stopIfTrue="1" operator="between">
      <formula>7</formula>
      <formula>7.9</formula>
    </cfRule>
    <cfRule type="cellIs" dxfId="42" priority="227" stopIfTrue="1" operator="between">
      <formula>5.5</formula>
      <formula>6.9</formula>
    </cfRule>
    <cfRule type="cellIs" dxfId="41" priority="228" stopIfTrue="1" operator="between">
      <formula>3.8</formula>
      <formula>5.4</formula>
    </cfRule>
    <cfRule type="cellIs" dxfId="40" priority="229" stopIfTrue="1" operator="between">
      <formula>0</formula>
      <formula>3.7</formula>
    </cfRule>
  </conditionalFormatting>
  <conditionalFormatting sqref="AK4:AK36">
    <cfRule type="cellIs" dxfId="39" priority="32" stopIfTrue="1" operator="between">
      <formula>8</formula>
      <formula>10</formula>
    </cfRule>
    <cfRule type="cellIs" dxfId="38" priority="222" stopIfTrue="1" operator="between">
      <formula>6.5</formula>
      <formula>7.9</formula>
    </cfRule>
    <cfRule type="cellIs" dxfId="37" priority="223" stopIfTrue="1" operator="between">
      <formula>5</formula>
      <formula>6.4</formula>
    </cfRule>
    <cfRule type="cellIs" dxfId="36" priority="224" stopIfTrue="1" operator="between">
      <formula>3.5</formula>
      <formula>4.9</formula>
    </cfRule>
    <cfRule type="cellIs" dxfId="35" priority="225" stopIfTrue="1" operator="between">
      <formula>0</formula>
      <formula>3.4</formula>
    </cfRule>
  </conditionalFormatting>
  <conditionalFormatting sqref="AL4:AL36">
    <cfRule type="cellIs" dxfId="34" priority="33" stopIfTrue="1" operator="between">
      <formula>7.5</formula>
      <formula>10</formula>
    </cfRule>
    <cfRule type="cellIs" dxfId="33" priority="166" stopIfTrue="1" operator="between">
      <formula>6</formula>
      <formula>7.4</formula>
    </cfRule>
    <cfRule type="cellIs" dxfId="32" priority="167" stopIfTrue="1" operator="between">
      <formula>4.5</formula>
      <formula>5.9</formula>
    </cfRule>
    <cfRule type="cellIs" dxfId="31" priority="168" stopIfTrue="1" operator="between">
      <formula>3</formula>
      <formula>4.4</formula>
    </cfRule>
    <cfRule type="cellIs" dxfId="30" priority="169" stopIfTrue="1" operator="between">
      <formula>0</formula>
      <formula>2.9</formula>
    </cfRule>
  </conditionalFormatting>
  <conditionalFormatting sqref="Q4:Q36">
    <cfRule type="cellIs" dxfId="29" priority="18" stopIfTrue="1" operator="between">
      <formula>8</formula>
      <formula>10</formula>
    </cfRule>
    <cfRule type="cellIs" dxfId="28" priority="138" stopIfTrue="1" operator="between">
      <formula>6</formula>
      <formula>7.9</formula>
    </cfRule>
    <cfRule type="cellIs" dxfId="27" priority="139" stopIfTrue="1" operator="between">
      <formula>5</formula>
      <formula>5.9</formula>
    </cfRule>
    <cfRule type="cellIs" dxfId="26" priority="140" stopIfTrue="1" operator="between">
      <formula>4</formula>
      <formula>4.9</formula>
    </cfRule>
    <cfRule type="cellIs" dxfId="25" priority="141" stopIfTrue="1" operator="between">
      <formula>0</formula>
      <formula>3.9</formula>
    </cfRule>
  </conditionalFormatting>
  <conditionalFormatting sqref="AJ4:AJ36">
    <cfRule type="cellIs" dxfId="24" priority="31" stopIfTrue="1" operator="between">
      <formula>8.5</formula>
      <formula>10</formula>
    </cfRule>
    <cfRule type="cellIs" dxfId="23" priority="118" stopIfTrue="1" operator="between">
      <formula>6.5</formula>
      <formula>8.4</formula>
    </cfRule>
    <cfRule type="cellIs" dxfId="22" priority="119" stopIfTrue="1" operator="between">
      <formula>4.5</formula>
      <formula>6.4</formula>
    </cfRule>
    <cfRule type="cellIs" dxfId="21" priority="120" stopIfTrue="1" operator="between">
      <formula>3</formula>
      <formula>4.4</formula>
    </cfRule>
    <cfRule type="cellIs" dxfId="20" priority="121" stopIfTrue="1" operator="between">
      <formula>0</formula>
      <formula>2.9</formula>
    </cfRule>
  </conditionalFormatting>
  <conditionalFormatting sqref="H4:H36">
    <cfRule type="cellIs" dxfId="19" priority="25" stopIfTrue="1" operator="between">
      <formula>7.3</formula>
      <formula>10</formula>
    </cfRule>
    <cfRule type="cellIs" dxfId="18" priority="46" stopIfTrue="1" operator="between">
      <formula>5.5</formula>
      <formula>7.2</formula>
    </cfRule>
    <cfRule type="cellIs" dxfId="17" priority="47" stopIfTrue="1" operator="between">
      <formula>4</formula>
      <formula>5.4</formula>
    </cfRule>
    <cfRule type="cellIs" dxfId="16" priority="48" stopIfTrue="1" operator="between">
      <formula>2.5</formula>
      <formula>3.9</formula>
    </cfRule>
    <cfRule type="cellIs" dxfId="15" priority="49" stopIfTrue="1" operator="between">
      <formula>0</formula>
      <formula>2.4</formula>
    </cfRule>
  </conditionalFormatting>
  <conditionalFormatting sqref="AE4:AE36">
    <cfRule type="cellIs" dxfId="14" priority="26" stopIfTrue="1" operator="between">
      <formula>8</formula>
      <formula>10</formula>
    </cfRule>
    <cfRule type="cellIs" dxfId="13" priority="27" stopIfTrue="1" operator="between">
      <formula>6.5</formula>
      <formula>7.9</formula>
    </cfRule>
    <cfRule type="cellIs" dxfId="12" priority="28" stopIfTrue="1" operator="between">
      <formula>5.5</formula>
      <formula>6.4</formula>
    </cfRule>
    <cfRule type="cellIs" dxfId="11" priority="29" stopIfTrue="1" operator="between">
      <formula>4.5</formula>
      <formula>5.4</formula>
    </cfRule>
    <cfRule type="cellIs" dxfId="10" priority="30" stopIfTrue="1" operator="between">
      <formula>0</formula>
      <formula>4.4</formula>
    </cfRule>
  </conditionalFormatting>
  <conditionalFormatting sqref="L4:L36">
    <cfRule type="cellIs" dxfId="9" priority="20" stopIfTrue="1" operator="between">
      <formula>8</formula>
      <formula>10</formula>
    </cfRule>
    <cfRule type="cellIs" dxfId="8" priority="21" stopIfTrue="1" operator="between">
      <formula>7</formula>
      <formula>7.9</formula>
    </cfRule>
    <cfRule type="cellIs" dxfId="7" priority="22" stopIfTrue="1" operator="between">
      <formula>4.6</formula>
      <formula>6.9</formula>
    </cfRule>
    <cfRule type="cellIs" dxfId="6" priority="23" stopIfTrue="1" operator="between">
      <formula>3</formula>
      <formula>4.5</formula>
    </cfRule>
    <cfRule type="cellIs" dxfId="5" priority="24" stopIfTrue="1" operator="between">
      <formula>0</formula>
      <formula>2.9</formula>
    </cfRule>
  </conditionalFormatting>
  <conditionalFormatting sqref="Y4:Y36">
    <cfRule type="cellIs" dxfId="4" priority="13" stopIfTrue="1" operator="between">
      <formula>7</formula>
      <formula>10</formula>
    </cfRule>
    <cfRule type="cellIs" dxfId="3" priority="14" stopIfTrue="1" operator="between">
      <formula>5</formula>
      <formula>6.9</formula>
    </cfRule>
    <cfRule type="cellIs" dxfId="2" priority="15" stopIfTrue="1" operator="between">
      <formula>3.5</formula>
      <formula>4.9</formula>
    </cfRule>
    <cfRule type="cellIs" dxfId="1" priority="16" stopIfTrue="1" operator="between">
      <formula>2.1</formula>
      <formula>3.4</formula>
    </cfRule>
    <cfRule type="cellIs" dxfId="0" priority="17" stopIfTrue="1" operator="between">
      <formula>0</formula>
      <formula>2</formula>
    </cfRule>
  </conditionalFormatting>
  <conditionalFormatting sqref="AN4:AO36">
    <cfRule type="dataBar" priority="2">
      <dataBar>
        <cfvo type="min"/>
        <cfvo type="max"/>
        <color rgb="FFD6007B"/>
      </dataBar>
      <extLst>
        <ext xmlns:x14="http://schemas.microsoft.com/office/spreadsheetml/2009/9/main" uri="{B025F937-C7B1-47D3-B67F-A62EFF666E3E}">
          <x14:id>{DA19F0B7-169C-4286-8DD0-0655AAC2C358}</x14:id>
        </ext>
      </extLst>
    </cfRule>
  </conditionalFormatting>
  <pageMargins left="0.25" right="0.25" top="0.75" bottom="0.75" header="0.3" footer="0.3"/>
  <pageSetup paperSize="5" scale="64" fitToWidth="0" orientation="landscape" horizontalDpi="4294967293" r:id="rId1"/>
  <headerFooter>
    <oddFooter xml:space="preserve">&amp;RINFORM Latin America and Caribbean, v005, September 2017
</oddFooter>
  </headerFooter>
  <colBreaks count="2" manualBreakCount="2">
    <brk id="18" max="1048575" man="1"/>
    <brk id="39" max="1048575" man="1"/>
  </colBreaks>
  <drawing r:id="rId2"/>
  <extLst>
    <ext xmlns:x14="http://schemas.microsoft.com/office/spreadsheetml/2009/9/main" uri="{78C0D931-6437-407d-A8EE-F0AAD7539E65}">
      <x14:conditionalFormattings>
        <x14:conditionalFormatting xmlns:xm="http://schemas.microsoft.com/office/excel/2006/main">
          <x14:cfRule type="dataBar" id="{DA19F0B7-169C-4286-8DD0-0655AAC2C358}">
            <x14:dataBar minLength="0" maxLength="100" border="1" negativeBarBorderColorSameAsPositive="0">
              <x14:cfvo type="autoMin"/>
              <x14:cfvo type="autoMax"/>
              <x14:borderColor rgb="FFD6007B"/>
              <x14:negativeFillColor rgb="FFFF0000"/>
              <x14:negativeBorderColor rgb="FFFF0000"/>
              <x14:axisColor rgb="FF000000"/>
            </x14:dataBar>
          </x14:cfRule>
          <xm:sqref>AN4:AO36</xm:sqref>
        </x14:conditionalFormatting>
        <x14:conditionalFormatting xmlns:xm="http://schemas.microsoft.com/office/excel/2006/main">
          <x14:cfRule type="iconSet" priority="4" id="{66D4A35C-0CA3-45CF-AE98-638E5F8C104A}">
            <x14:iconSet iconSet="4RedToBlack" custom="1">
              <x14:cfvo type="percent">
                <xm:f>0</xm:f>
              </x14:cfvo>
              <x14:cfvo type="num">
                <xm:f>1</xm:f>
              </x14:cfvo>
              <x14:cfvo type="num">
                <xm:f>5</xm:f>
              </x14:cfvo>
              <x14:cfvo type="num">
                <xm:f>15</xm:f>
              </x14:cfvo>
              <x14:cfIcon iconSet="3TrafficLights1" iconId="2"/>
              <x14:cfIcon iconSet="3TrafficLights1" iconId="1"/>
              <x14:cfIcon iconSet="3TrafficLights1" iconId="0"/>
              <x14:cfIcon iconSet="4RedToBlack" iconId="3"/>
            </x14:iconSet>
          </x14:cfRule>
          <xm:sqref>AP4:AP36</xm:sqref>
        </x14:conditionalFormatting>
        <x14:conditionalFormatting xmlns:xm="http://schemas.microsoft.com/office/excel/2006/main">
          <x14:cfRule type="iconSet" priority="1" id="{C7A4DE77-252A-43C8-B4F5-D701ACE5AC41}">
            <x14:iconSet iconSet="4RedToBlack" custom="1">
              <x14:cfvo type="percent">
                <xm:f>0</xm:f>
              </x14:cfvo>
              <x14:cfvo type="num">
                <xm:f>1</xm:f>
              </x14:cfvo>
              <x14:cfvo type="num">
                <xm:f>3</xm:f>
              </x14:cfvo>
              <x14:cfvo type="num">
                <xm:f>5</xm:f>
              </x14:cfvo>
              <x14:cfIcon iconSet="3TrafficLights1" iconId="2"/>
              <x14:cfIcon iconSet="3TrafficLights1" iconId="1"/>
              <x14:cfIcon iconSet="3TrafficLights1" iconId="0"/>
              <x14:cfIcon iconSet="4RedToBlack" iconId="3"/>
            </x14:iconSet>
          </x14:cfRule>
          <xm:sqref>AT4:AT36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W39"/>
  <sheetViews>
    <sheetView showGridLines="0" workbookViewId="0">
      <pane xSplit="2" ySplit="2" topLeftCell="AU3" activePane="bottomRight" state="frozen"/>
      <selection pane="topRight" activeCell="B1" sqref="B1"/>
      <selection pane="bottomLeft" activeCell="A5" sqref="A5"/>
      <selection pane="bottomRight" sqref="A1:BW1"/>
    </sheetView>
  </sheetViews>
  <sheetFormatPr defaultColWidth="9.140625" defaultRowHeight="15" x14ac:dyDescent="0.25"/>
  <cols>
    <col min="1" max="1" width="25.7109375" style="1" customWidth="1"/>
    <col min="2" max="2" width="9.140625" style="1"/>
    <col min="3" max="13" width="7.85546875" style="7" customWidth="1"/>
    <col min="14" max="15" width="10.42578125" style="7" bestFit="1" customWidth="1"/>
    <col min="16" max="16" width="10.42578125" style="7" customWidth="1"/>
    <col min="17" max="23" width="7.85546875" style="8" customWidth="1"/>
    <col min="24" max="24" width="7.85546875" style="9" customWidth="1"/>
    <col min="25" max="26" width="10.42578125" style="9" bestFit="1" customWidth="1"/>
    <col min="27" max="38" width="7.85546875" style="7" customWidth="1"/>
    <col min="39" max="39" width="10.85546875" style="7" customWidth="1"/>
    <col min="40" max="40" width="11" style="7" customWidth="1"/>
    <col min="41" max="43" width="7.85546875" style="7" customWidth="1"/>
    <col min="44" max="44" width="11.85546875" style="7" customWidth="1"/>
    <col min="45" max="59" width="7.85546875" style="7" customWidth="1"/>
    <col min="60" max="75" width="7.85546875" style="1" customWidth="1"/>
    <col min="76" max="16384" width="9.140625" style="1"/>
  </cols>
  <sheetData>
    <row r="1" spans="1:75" s="210" customFormat="1" ht="1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row>
    <row r="2" spans="1:75" s="210" customFormat="1" ht="126" customHeight="1" thickBot="1" x14ac:dyDescent="0.25">
      <c r="A2" s="97" t="s">
        <v>942</v>
      </c>
      <c r="B2" s="227" t="s">
        <v>64</v>
      </c>
      <c r="C2" s="228" t="s">
        <v>967</v>
      </c>
      <c r="D2" s="228" t="s">
        <v>968</v>
      </c>
      <c r="E2" s="228" t="s">
        <v>969</v>
      </c>
      <c r="F2" s="228" t="s">
        <v>970</v>
      </c>
      <c r="G2" s="228" t="s">
        <v>971</v>
      </c>
      <c r="H2" s="228" t="s">
        <v>972</v>
      </c>
      <c r="I2" s="228" t="s">
        <v>973</v>
      </c>
      <c r="J2" s="228" t="s">
        <v>974</v>
      </c>
      <c r="K2" s="228" t="s">
        <v>975</v>
      </c>
      <c r="L2" s="228" t="s">
        <v>976</v>
      </c>
      <c r="M2" s="229" t="s">
        <v>552</v>
      </c>
      <c r="N2" s="229" t="s">
        <v>977</v>
      </c>
      <c r="O2" s="229" t="s">
        <v>978</v>
      </c>
      <c r="P2" s="229" t="s">
        <v>979</v>
      </c>
      <c r="Q2" s="230" t="s">
        <v>980</v>
      </c>
      <c r="R2" s="230" t="s">
        <v>981</v>
      </c>
      <c r="S2" s="230" t="s">
        <v>510</v>
      </c>
      <c r="T2" s="230" t="s">
        <v>982</v>
      </c>
      <c r="U2" s="230" t="s">
        <v>983</v>
      </c>
      <c r="V2" s="230" t="s">
        <v>984</v>
      </c>
      <c r="W2" s="230" t="s">
        <v>985</v>
      </c>
      <c r="X2" s="231" t="s">
        <v>559</v>
      </c>
      <c r="Y2" s="231" t="s">
        <v>986</v>
      </c>
      <c r="Z2" s="231" t="s">
        <v>987</v>
      </c>
      <c r="AA2" s="229" t="s">
        <v>980</v>
      </c>
      <c r="AB2" s="228" t="s">
        <v>981</v>
      </c>
      <c r="AC2" s="228" t="s">
        <v>988</v>
      </c>
      <c r="AD2" s="228" t="s">
        <v>510</v>
      </c>
      <c r="AE2" s="228" t="s">
        <v>982</v>
      </c>
      <c r="AF2" s="228" t="s">
        <v>983</v>
      </c>
      <c r="AG2" s="228" t="s">
        <v>984</v>
      </c>
      <c r="AH2" s="228" t="s">
        <v>989</v>
      </c>
      <c r="AI2" s="228" t="s">
        <v>985</v>
      </c>
      <c r="AJ2" s="228" t="s">
        <v>990</v>
      </c>
      <c r="AK2" s="229" t="s">
        <v>559</v>
      </c>
      <c r="AL2" s="229" t="s">
        <v>991</v>
      </c>
      <c r="AM2" s="229" t="s">
        <v>986</v>
      </c>
      <c r="AN2" s="229" t="s">
        <v>987</v>
      </c>
      <c r="AO2" s="229" t="s">
        <v>992</v>
      </c>
      <c r="AP2" s="229" t="s">
        <v>993</v>
      </c>
      <c r="AQ2" s="229" t="s">
        <v>994</v>
      </c>
      <c r="AR2" s="229" t="s">
        <v>995</v>
      </c>
      <c r="AS2" s="229" t="s">
        <v>996</v>
      </c>
      <c r="AT2" s="229" t="s">
        <v>997</v>
      </c>
      <c r="AU2" s="229" t="s">
        <v>998</v>
      </c>
      <c r="AV2" s="229" t="s">
        <v>999</v>
      </c>
      <c r="AW2" s="229" t="s">
        <v>1000</v>
      </c>
      <c r="AX2" s="232" t="s">
        <v>1001</v>
      </c>
      <c r="AY2" s="229" t="s">
        <v>1002</v>
      </c>
      <c r="AZ2" s="232" t="s">
        <v>1003</v>
      </c>
      <c r="BA2" s="232" t="s">
        <v>1004</v>
      </c>
      <c r="BB2" s="229" t="s">
        <v>1005</v>
      </c>
      <c r="BC2" s="229" t="s">
        <v>765</v>
      </c>
      <c r="BD2" s="229" t="s">
        <v>1006</v>
      </c>
      <c r="BE2" s="229" t="s">
        <v>1007</v>
      </c>
      <c r="BF2" s="229" t="s">
        <v>757</v>
      </c>
      <c r="BG2" s="232" t="s">
        <v>739</v>
      </c>
      <c r="BH2" s="233" t="s">
        <v>1008</v>
      </c>
      <c r="BI2" s="229" t="s">
        <v>1009</v>
      </c>
      <c r="BJ2" s="229" t="s">
        <v>1010</v>
      </c>
      <c r="BK2" s="229" t="s">
        <v>1011</v>
      </c>
      <c r="BL2" s="229" t="s">
        <v>1012</v>
      </c>
      <c r="BM2" s="229" t="s">
        <v>1013</v>
      </c>
      <c r="BN2" s="229" t="s">
        <v>1014</v>
      </c>
      <c r="BO2" s="232" t="s">
        <v>944</v>
      </c>
      <c r="BP2" s="229" t="s">
        <v>1015</v>
      </c>
      <c r="BQ2" s="229" t="s">
        <v>1016</v>
      </c>
      <c r="BR2" s="232" t="s">
        <v>771</v>
      </c>
      <c r="BS2" s="231" t="s">
        <v>1017</v>
      </c>
      <c r="BT2" s="229" t="s">
        <v>1017</v>
      </c>
      <c r="BU2" s="229" t="s">
        <v>1018</v>
      </c>
      <c r="BV2" s="232" t="s">
        <v>1019</v>
      </c>
      <c r="BW2" s="233" t="s">
        <v>1020</v>
      </c>
    </row>
    <row r="3" spans="1:75" s="3" customFormat="1" ht="15.75" thickTop="1" x14ac:dyDescent="0.25">
      <c r="A3" s="99" t="s">
        <v>1</v>
      </c>
      <c r="B3" s="86" t="s">
        <v>0</v>
      </c>
      <c r="C3" s="44">
        <f>ROUND(IF('Indicador Datos'!D5=0,0.1,IF(LOG('Indicador Datos'!D5)&gt;C$36,10,IF(LOG('Indicador Datos'!D5)&lt;C$37,0,10-(C$36-LOG('Indicador Datos'!D5))/(C$36-C$37)*10))),1)</f>
        <v>0</v>
      </c>
      <c r="D3" s="44">
        <f>ROUND(IF('Indicador Datos'!E5=0,0.1,IF(LOG('Indicador Datos'!E5)&gt;D$36,10,IF(LOG('Indicador Datos'!E5)&lt;D$37,0,10-(D$36-LOG('Indicador Datos'!E5))/(D$36-D$37)*10))),1)</f>
        <v>0</v>
      </c>
      <c r="E3" s="44">
        <f t="shared" ref="E3:E34" si="0">ROUND((10-GEOMEAN(((10-C3)/10*9+1),((10-D3)/10*9+1)))/9*10,1)</f>
        <v>0</v>
      </c>
      <c r="F3" s="44">
        <f>ROUND(IF('Indicador Datos'!F5="No data",0.1,IF('Indicador Datos'!F5=0,0,IF(LOG('Indicador Datos'!F5)&gt;F$36,10,IF(LOG('Indicador Datos'!F5)&lt;F$37,0,10-(F$36-LOG('Indicador Datos'!F5))/(F$36-F$37)*10)))),1)</f>
        <v>0.1</v>
      </c>
      <c r="G3" s="44">
        <f>ROUND(IF('Indicador Datos'!G5=0,0,IF(LOG('Indicador Datos'!G5)&gt;G$36,10,IF(LOG('Indicador Datos'!G5)&lt;G$37,0,10-(G$36-LOG('Indicador Datos'!G5))/(G$36-G$37)*10))),1)</f>
        <v>0</v>
      </c>
      <c r="H3" s="44">
        <f>ROUND(IF('Indicador Datos'!H5=0,0,IF(LOG('Indicador Datos'!H5)&gt;H$36,10,IF(LOG('Indicador Datos'!H5)&lt;H$37,0,10-(H$36-LOG('Indicador Datos'!H5))/(H$36-H$37)*10))),1)</f>
        <v>4.0999999999999996</v>
      </c>
      <c r="I3" s="44">
        <f>ROUND(IF('Indicador Datos'!I5=0,0,IF(LOG('Indicador Datos'!I5)&gt;I$36,10,IF(LOG('Indicador Datos'!I5)&lt;I$37,0,10-(I$36-LOG('Indicador Datos'!I5))/(I$36-I$37)*10))),1)</f>
        <v>6.8</v>
      </c>
      <c r="J3" s="44">
        <f t="shared" ref="J3:J34" si="1">ROUND((10-GEOMEAN(((10-H3)/10*9+1),((10-I3)/10*9+1)))/9*10,1)</f>
        <v>5.6</v>
      </c>
      <c r="K3" s="44">
        <f>ROUND(IF('Indicador Datos'!J5=0,0,IF(LOG('Indicador Datos'!J5)&gt;K$36,10,IF(LOG('Indicador Datos'!J5)&lt;K$37,0,10-(K$36-LOG('Indicador Datos'!J5))/(K$36-K$37)*10))),1)</f>
        <v>4.8</v>
      </c>
      <c r="L3" s="44">
        <f t="shared" ref="L3:L34" si="2">ROUND((10-GEOMEAN(((10-J3)/10*9+1),((10-K3)/10*9+1)))/9*10,1)</f>
        <v>5.2</v>
      </c>
      <c r="M3" s="44">
        <f>ROUND(IF('Indicador Datos'!K5=0,0,IF(LOG('Indicador Datos'!K5)&gt;M$36,10,IF(LOG('Indicador Datos'!K5)&lt;M$37,0,10-(M$36-LOG('Indicador Datos'!K5))/(M$36-M$37)*10))),1)</f>
        <v>0</v>
      </c>
      <c r="N3" s="133">
        <f>IF('Indicador Datos'!N5="No data","x",ROUND(IF('Indicador Datos'!N5=0,0,IF(LOG('Indicador Datos'!N5)&gt;N$36,10,IF(LOG('Indicador Datos'!N5)&lt;N$37,0.1,10-(N$36-LOG('Indicador Datos'!N5))/(N$36-N$37)*10))),1))</f>
        <v>0</v>
      </c>
      <c r="O3" s="133">
        <f>IF('Indicador Datos'!O5="No data","x",ROUND(IF('Indicador Datos'!O5=0,0,IF(LOG('Indicador Datos'!O5)&gt;O$36,10,IF(LOG('Indicador Datos'!O5)&lt;O$37,0.1,10-(O$36-LOG('Indicador Datos'!O5))/(O$36-O$37)*10))),1))</f>
        <v>0.1</v>
      </c>
      <c r="P3" s="133">
        <f>IF(AND(N3="x", O3="x"),"x",ROUND(((10-GEOMEAN(((10-N3)/10*9+1),((10-O3)/10*9+1)))/9*10),1))</f>
        <v>0.1</v>
      </c>
      <c r="Q3" s="45">
        <f>'Indicador Datos'!D5/'Indicador Datos'!$CF5</f>
        <v>9.9093478829501204E-5</v>
      </c>
      <c r="R3" s="45">
        <f>'Indicador Datos'!E5/'Indicador Datos'!$CF5</f>
        <v>9.9093478829501204E-5</v>
      </c>
      <c r="S3" s="45">
        <f>IF(F3=0.1,0,'Indicador Datos'!F5/'Indicador Datos'!$CF5)</f>
        <v>0</v>
      </c>
      <c r="T3" s="45">
        <f>'Indicador Datos'!G5/'Indicador Datos'!$CF5</f>
        <v>0</v>
      </c>
      <c r="U3" s="45">
        <f>'Indicador Datos'!H5/'Indicador Datos'!$CF5</f>
        <v>1.844773127050953E-2</v>
      </c>
      <c r="V3" s="45">
        <f>'Indicador Datos'!I5/'Indicador Datos'!$CF5</f>
        <v>5.8255993485819566E-3</v>
      </c>
      <c r="W3" s="45">
        <f>'Indicador Datos'!J5/'Indicador Datos'!$CF5</f>
        <v>9.4770349411067989E-3</v>
      </c>
      <c r="X3" s="45">
        <f>'Indicador Datos'!K5/'Indicador Datos'!$CF5</f>
        <v>0</v>
      </c>
      <c r="Y3" s="45">
        <f>IF('Indicador Datos'!N5="No data","x",'Indicador Datos'!N5/'Indicador Datos'!$CF5)</f>
        <v>0</v>
      </c>
      <c r="Z3" s="45">
        <f>IF('Indicador Datos'!O5="No data","x",'Indicador Datos'!O5/'Indicador Datos'!$CF5)</f>
        <v>1.246956636178193E-2</v>
      </c>
      <c r="AA3" s="44">
        <f t="shared" ref="AA3:AA35" si="3">ROUND(IF(Q3&gt;AA$36,10,IF(Q3&lt;AA$37,0,10-(AA$36-Q3)/(AA$36-AA$37)*10)),1)</f>
        <v>0.5</v>
      </c>
      <c r="AB3" s="44">
        <f t="shared" ref="AB3:AB35" si="4">ROUND(IF(R3&gt;AB$36,10,IF(R3&lt;AB$37,0,10-(AB$36-R3)/(AB$36-AB$37)*10)),1)</f>
        <v>2</v>
      </c>
      <c r="AC3" s="44">
        <f t="shared" ref="AC3:AC34" si="5">ROUND(((10-GEOMEAN(((10-AA3)/10*9+1),((10-AB3)/10*9+1)))/9*10),1)</f>
        <v>1.3</v>
      </c>
      <c r="AD3" s="44">
        <f t="shared" ref="AD3:AD35" si="6">ROUND(IF(S3=0,0.1,IF(S3&gt;AD$36,10,IF(S3&lt;AD$37,0,10-(AD$36-S3)/(AD$36-AD$37)*10))),1)</f>
        <v>0.1</v>
      </c>
      <c r="AE3" s="44">
        <f t="shared" ref="AE3:AE35" si="7">ROUND(IF(T3=0,0,IF(LOG(T3)&gt;AE$36,10,IF(LOG(T3)&lt;=AE$37,0,10-(AE$36-LOG(T3))/(AE$36-AE$37)*10))),1)</f>
        <v>0</v>
      </c>
      <c r="AF3" s="44">
        <f t="shared" ref="AF3:AF35" si="8">ROUND(IF(U3&gt;AF$36,10,IF(U3&lt;AF$37,0,10-(AF$36-U3)/(AF$36-AF$37)*10)),1)</f>
        <v>10</v>
      </c>
      <c r="AG3" s="44">
        <f t="shared" ref="AG3:AG35" si="9">ROUND(IF(V3&gt;AG$36,10,IF(V3&lt;AG$37,0,10-(AG$36-V3)/(AG$36-AG$37)*10)),1)</f>
        <v>10</v>
      </c>
      <c r="AH3" s="44">
        <f t="shared" ref="AH3:AH34" si="10">ROUND(((10-GEOMEAN(((10-AF3)/10*9+1),((10-AG3)/10*9+1)))/9*10),1)</f>
        <v>10</v>
      </c>
      <c r="AI3" s="44">
        <f t="shared" ref="AI3:AI35" si="11">ROUND(IF(W3=0,0,IF(W3&gt;AI$36,10,IF(W3&lt;=AI$37,0,10-(AI$36-W3)/(AI$36-AI$37)*10))),1)</f>
        <v>10</v>
      </c>
      <c r="AJ3" s="44">
        <f t="shared" ref="AJ3:AJ34" si="12">ROUND((10-GEOMEAN(((10-AH3)/10*9+1),((10-AI3)/10*9+1)))/9*10,1)</f>
        <v>10</v>
      </c>
      <c r="AK3" s="44">
        <f t="shared" ref="AK3:AK35" si="13">ROUND(IF(X3&gt;AK$36,10,IF(X3&lt;AK$37,0,10-(AK$36-X3)/(AK$36-AK$37)*10)),1)</f>
        <v>0</v>
      </c>
      <c r="AL3" s="44">
        <f>ROUND(IF('Indicador Datos'!L5=0,0,IF('Indicador Datos'!L5&gt;AL$36,10,IF('Indicador Datos'!L5&lt;AL$37,0,10-(AL$36-'Indicador Datos'!L5)/(AL$36-AL$37)*10))),1)</f>
        <v>0</v>
      </c>
      <c r="AM3" s="44">
        <f>IF(Y3="x","x",ROUND(IF(Y3&gt;AM$36,10,IF(Y3&lt;AM$37,0,10-(AM$36-Y3)/(AM$36-AM$37)*10)),1))</f>
        <v>0</v>
      </c>
      <c r="AN3" s="44">
        <f>IF(Z3="x","x",ROUND(IF(Z3&gt;AN$36,10,IF(Z3&lt;AN$37,0,10-(AN$36-Z3)/(AN$36-AN$37)*10)),1))</f>
        <v>0.6</v>
      </c>
      <c r="AO3" s="44">
        <f>IF(AND(AM3="x", AN3="x"),"x",ROUND(((10-GEOMEAN(((10-AM3)/10*9+1),((10-AN3)/10*9+1)))/9*10),1))</f>
        <v>0.3</v>
      </c>
      <c r="AP3" s="44">
        <f t="shared" ref="AP3:AP35" si="14">ROUND(AVERAGE(C3,AA3),1)</f>
        <v>0.3</v>
      </c>
      <c r="AQ3" s="44">
        <f t="shared" ref="AQ3:AQ35" si="15">ROUND(AVERAGE(D3,AB3),1)</f>
        <v>1</v>
      </c>
      <c r="AR3" s="44">
        <f t="shared" ref="AR3:AR35" si="16">ROUND(AVERAGE(AF3,H3),1)</f>
        <v>7.1</v>
      </c>
      <c r="AS3" s="44">
        <f t="shared" ref="AS3:AS35" si="17">ROUND(AVERAGE(AG3,I3),1)</f>
        <v>8.4</v>
      </c>
      <c r="AT3" s="44">
        <f t="shared" ref="AT3:AT34" si="18">ROUND((10-GEOMEAN(((10-AR3)/10*9+1),((10-AS3)/10*9+1)))/9*10,1)</f>
        <v>7.8</v>
      </c>
      <c r="AU3" s="44">
        <f t="shared" ref="AU3:AU35" si="19">ROUND(AVERAGE(AI3,K3),1)</f>
        <v>7.4</v>
      </c>
      <c r="AV3" s="44">
        <f t="shared" ref="AV3:AV35" si="20">ROUND((10-GEOMEAN(((10-M3)/10*9+1),((10-AK3)/10*9+1)))/9*10,1)</f>
        <v>0</v>
      </c>
      <c r="AW3" s="44">
        <f t="shared" ref="AW3:AW35" si="21">ROUND((10-GEOMEAN(((10-E3)/10*9+1),((10-AC3)/10*9+1)))/9*10,1)</f>
        <v>0.7</v>
      </c>
      <c r="AX3" s="46">
        <f t="shared" ref="AX3:AX35" si="22">ROUND(IF(AND(AD3="x",F3="x"),"x",(10-GEOMEAN(((10-F3)/10*9+1),((10-AD3)/10*9+1)))/9*10),1)</f>
        <v>0.1</v>
      </c>
      <c r="AY3" s="44">
        <f t="shared" ref="AY3:AY35" si="23">ROUND((10-GEOMEAN(((10-G3)/10*9+1),((10-AE3)/10*9+1)))/9*10,1)</f>
        <v>0</v>
      </c>
      <c r="AZ3" s="168">
        <f>ROUND((10-GEOMEAN(((10-AW3)/10*9+1),((10-AY3)/10*9+1)))/9*10,1)</f>
        <v>0.4</v>
      </c>
      <c r="BA3" s="46">
        <f t="shared" ref="BA3:BA35" si="24">ROUND((10-GEOMEAN(((10-L3)/10*9+1),((10-AJ3)/10*9+1)))/9*10,1)</f>
        <v>8.5</v>
      </c>
      <c r="BB3" s="44">
        <f t="shared" ref="BB3:BB35" si="25">ROUND(AVERAGE(AL3,AV3),1)</f>
        <v>0</v>
      </c>
      <c r="BC3" s="44">
        <f>IF('Indicador Datos'!P5="No data","x",ROUND(IF('Indicador Datos'!P5&gt;BC$36,10,IF('Indicador Datos'!P5&lt;BC$37,0,10-(BC$36-'Indicador Datos'!P5)/(BC$36-BC$37)*10)),1))</f>
        <v>3.5</v>
      </c>
      <c r="BD3" s="44">
        <f t="shared" ref="BD3:BD35" si="26">ROUND(AVERAGE(BB3,BC3),1)</f>
        <v>1.8</v>
      </c>
      <c r="BE3" s="44">
        <f t="shared" ref="BE3:BE35" si="27">IF(AND(P3="x", AO3="x"),"x", ROUND(((10-GEOMEAN(((10-P3)/10*9+1),((10-AO3)/10*9+1)))/9*10),1))</f>
        <v>0.2</v>
      </c>
      <c r="BF3" s="44">
        <f>IF('Indicador Datos'!M5="No data","x", ROUND(IF('Indicador Datos'!M5&gt;BF$36,0,IF('Indicador Datos'!M5&lt;BF$37,10,(BF$36-'Indicador Datos'!M5)/(BF$36-BF$37)*10)),1))</f>
        <v>1.9</v>
      </c>
      <c r="BG3" s="46">
        <f>ROUND(AVERAGE(BD3,BE3,BE3,BF3),1)</f>
        <v>1</v>
      </c>
      <c r="BH3" s="47">
        <f>IF(ROUND(IF(AX3="x",(10-GEOMEAN(((10-BG3)/10*9+1),((10-AZ3)/10*9+1),((10-BA3)/10*9+1)))/9*10,(10-GEOMEAN(((10-AX3)/10*9+1),((10-AZ3)/10*9+1),((10-BA3)/10*9+1),((10-BG3)/10*9+1)))/9*10),1)=0,0.1,ROUND(IF(AX3="x",(10-GEOMEAN(((10-BG3)/10*9+1),((10-AZ3)/10*9+1),((10-BA3)/10*9+1)))/9*10,(10-GEOMEAN(((10-AX3)/10*9+1),((10-AZ3)/10*9+1),((10-BA3)/10*9+1),((10-BG3)/10*9+1)))/9*10),1))</f>
        <v>3.6</v>
      </c>
      <c r="BI3" s="44">
        <f>ROUND(IF('Indicador Datos'!Q5=0,0,IF('Indicador Datos'!Q5&gt;BI$36,10,IF('Indicador Datos'!Q5&lt;BI$37,0,10-(BI$36-'Indicador Datos'!Q5)/(BI$36-BI$37)*10))),1)</f>
        <v>0.1</v>
      </c>
      <c r="BJ3" s="44">
        <f>ROUND(IF('Indicador Datos'!R5=0,0,IF(LOG('Indicador Datos'!R5)&gt;LOG(BJ$36),10,IF(LOG('Indicador Datos'!R5)&lt;LOG(BJ$37),0,10-(LOG(BJ$36)-LOG('Indicador Datos'!R5))/(LOG(BJ$36)-LOG(BJ$37))*10))),1)</f>
        <v>3.5</v>
      </c>
      <c r="BK3" s="44">
        <f t="shared" ref="BK3:BK35" si="28">ROUND((10-GEOMEAN(((10-BI3)/10*9+1),((10-BJ3)/10*9+1)))/9*10,1)</f>
        <v>2</v>
      </c>
      <c r="BL3" s="44">
        <f>'Indicador Datos'!S5</f>
        <v>0</v>
      </c>
      <c r="BM3" s="44">
        <f>'Indicador Datos'!T5</f>
        <v>0</v>
      </c>
      <c r="BN3" s="44">
        <f t="shared" ref="BN3:BN35" si="29">ROUND(IF(BL3=5,10,IF(BM3=5,9,IF(BL3=4,8,IF(BM3=4,7,0)))),1)</f>
        <v>0</v>
      </c>
      <c r="BO3" s="135">
        <f>ROUND(IF(BN3&gt;5,BN3,BK3/10*7),1)</f>
        <v>1.4</v>
      </c>
      <c r="BP3" s="44">
        <f>IF('Indicador Datos'!U5="No data","x",ROUND(IF('Indicador Datos'!U5&gt;BP$36,10,IF('Indicador Datos'!U5&lt;BP$37,0,10-(BP$36-'Indicador Datos'!U5)/(BP$36-BP$37)*10)),1))</f>
        <v>3.7</v>
      </c>
      <c r="BQ3" s="44">
        <f>IF('Indicador Datos'!V5="No data","x",ROUND(IF(LOG('Indicador Datos'!V5)&gt;BQ$36,10,IF(LOG('Indicador Datos'!V5)&lt;BQ$37,0,10-(BQ$36-LOG('Indicador Datos'!V5))/(BQ$36-BQ$37)*10)),1))</f>
        <v>2.2000000000000002</v>
      </c>
      <c r="BR3" s="135">
        <f>ROUND((10-GEOMEAN(((10-BP3)/10*9+1),((10-BQ3)/10*9+1)))/9*10,1)</f>
        <v>3</v>
      </c>
      <c r="BS3" s="134">
        <f>IF('Indicador Datos'!W5="No data", "x",'Indicador Datos'!W5/'Indicador Datos'!CF5)</f>
        <v>3.1804522822486894E-4</v>
      </c>
      <c r="BT3" s="44">
        <f>IF(BS3="x","x",ROUND(IF(BS3&gt;BT$36,10,IF(BS3&lt;BT$37,0,10-(BT$36-BS3)/(BT$36-BT$37)*10)),1))</f>
        <v>5.3</v>
      </c>
      <c r="BU3" s="44">
        <f>IF('Indicador Datos'!W5="No data","x",ROUND(IF(LOG('Indicador Datos'!W5)&gt;BU$36,10,IF(LOG('Indicador Datos'!W5)&lt;BU$37,0,10-(BU$36-LOG('Indicador Datos'!W5))/(BU$36-BU$37)*10)),1))</f>
        <v>1.5</v>
      </c>
      <c r="BV3" s="46">
        <f>IF(AND(BT3="x", BU3="x"), "x", ROUND((10-GEOMEAN(((10-BT3)/10*9+1),((10-BU3)/10*9+1)))/9*10,1))</f>
        <v>3.6</v>
      </c>
      <c r="BW3" s="47">
        <f>ROUND(IF(BV3="x", (10-GEOMEAN(((10-BR3)/10*9+1),((10-BO3)/10*9+1)))/9*10, (10-GEOMEAN(((10-BR3)/10*9+1),((10-BV3)/10*9+1),((10-BO3)/10*9+1)))/9*10),1)</f>
        <v>2.7</v>
      </c>
    </row>
    <row r="4" spans="1:75" s="3" customFormat="1" x14ac:dyDescent="0.25">
      <c r="A4" s="99" t="s">
        <v>5</v>
      </c>
      <c r="B4" s="86" t="s">
        <v>4</v>
      </c>
      <c r="C4" s="44">
        <f>ROUND(IF('Indicador Datos'!D6=0,0.1,IF(LOG('Indicador Datos'!D6)&gt;C$36,10,IF(LOG('Indicador Datos'!D6)&lt;C$37,0,10-(C$36-LOG('Indicador Datos'!D6))/(C$36-C$37)*10))),1)</f>
        <v>0.1</v>
      </c>
      <c r="D4" s="44">
        <f>ROUND(IF('Indicador Datos'!E6=0,0.1,IF(LOG('Indicador Datos'!E6)&gt;D$36,10,IF(LOG('Indicador Datos'!E6)&lt;D$37,0,10-(D$36-LOG('Indicador Datos'!E6))/(D$36-D$37)*10))),1)</f>
        <v>0.1</v>
      </c>
      <c r="E4" s="44">
        <f t="shared" si="0"/>
        <v>0.1</v>
      </c>
      <c r="F4" s="44">
        <f>ROUND(IF('Indicador Datos'!F6="No data",0.1,IF('Indicador Datos'!F6=0,0,IF(LOG('Indicador Datos'!F6)&gt;F$36,10,IF(LOG('Indicador Datos'!F6)&lt;F$37,0,10-(F$36-LOG('Indicador Datos'!F6))/(F$36-F$37)*10)))),1)</f>
        <v>0.1</v>
      </c>
      <c r="G4" s="44">
        <f>ROUND(IF('Indicador Datos'!G6=0,0,IF(LOG('Indicador Datos'!G6)&gt;G$36,10,IF(LOG('Indicador Datos'!G6)&lt;G$37,0,10-(G$36-LOG('Indicador Datos'!G6))/(G$36-G$37)*10))),1)</f>
        <v>0</v>
      </c>
      <c r="H4" s="44">
        <f>ROUND(IF('Indicador Datos'!H6=0,0,IF(LOG('Indicador Datos'!H6)&gt;H$36,10,IF(LOG('Indicador Datos'!H6)&lt;H$37,0,10-(H$36-LOG('Indicador Datos'!H6))/(H$36-H$37)*10))),1)</f>
        <v>6.2</v>
      </c>
      <c r="I4" s="44">
        <f>ROUND(IF('Indicador Datos'!I6=0,0,IF(LOG('Indicador Datos'!I6)&gt;I$36,10,IF(LOG('Indicador Datos'!I6)&lt;I$37,0,10-(I$36-LOG('Indicador Datos'!I6))/(I$36-I$37)*10))),1)</f>
        <v>7.6</v>
      </c>
      <c r="J4" s="44">
        <f t="shared" si="1"/>
        <v>7</v>
      </c>
      <c r="K4" s="44">
        <f>ROUND(IF('Indicador Datos'!J6=0,0,IF(LOG('Indicador Datos'!J6)&gt;K$36,10,IF(LOG('Indicador Datos'!J6)&lt;K$37,0,10-(K$36-LOG('Indicador Datos'!J6))/(K$36-K$37)*10))),1)</f>
        <v>8.1999999999999993</v>
      </c>
      <c r="L4" s="44">
        <f t="shared" si="2"/>
        <v>7.7</v>
      </c>
      <c r="M4" s="44">
        <f>ROUND(IF('Indicador Datos'!K6=0,0,IF(LOG('Indicador Datos'!K6)&gt;M$36,10,IF(LOG('Indicador Datos'!K6)&lt;M$37,0,10-(M$36-LOG('Indicador Datos'!K6))/(M$36-M$37)*10))),1)</f>
        <v>0</v>
      </c>
      <c r="N4" s="133">
        <f>IF('Indicador Datos'!N6="No data","x",ROUND(IF('Indicador Datos'!N6=0,0,IF(LOG('Indicador Datos'!N6)&gt;N$36,10,IF(LOG('Indicador Datos'!N6)&lt;N$37,0.1,10-(N$36-LOG('Indicador Datos'!N6))/(N$36-N$37)*10))),1))</f>
        <v>0.1</v>
      </c>
      <c r="O4" s="133">
        <f>IF('Indicador Datos'!O6="No data","x",ROUND(IF('Indicador Datos'!O6=0,0,IF(LOG('Indicador Datos'!O6)&gt;O$36,10,IF(LOG('Indicador Datos'!O6)&lt;O$37,0.1,10-(O$36-LOG('Indicador Datos'!O6))/(O$36-O$37)*10))),1))</f>
        <v>2.4</v>
      </c>
      <c r="P4" s="133">
        <f t="shared" ref="P4:P35" si="30">IF(AND(N4="x", O4="x"),"x",ROUND(((10-GEOMEAN(((10-N4)/10*9+1),((10-O4)/10*9+1)))/9*10),1))</f>
        <v>1.3</v>
      </c>
      <c r="Q4" s="45">
        <f>'Indicador Datos'!D6/'Indicador Datos'!$CF6</f>
        <v>0</v>
      </c>
      <c r="R4" s="45">
        <f>'Indicador Datos'!E6/'Indicador Datos'!$CF6</f>
        <v>0</v>
      </c>
      <c r="S4" s="45">
        <f>IF(F4=0.1,0,'Indicador Datos'!F6/'Indicador Datos'!$CF6)</f>
        <v>0</v>
      </c>
      <c r="T4" s="45">
        <f>'Indicador Datos'!G6/'Indicador Datos'!$CF6</f>
        <v>0</v>
      </c>
      <c r="U4" s="45">
        <f>'Indicador Datos'!H6/'Indicador Datos'!$CF6</f>
        <v>1.8566453699728862E-2</v>
      </c>
      <c r="V4" s="45">
        <f>'Indicador Datos'!I6/'Indicador Datos'!$CF6</f>
        <v>5.8630906420196411E-3</v>
      </c>
      <c r="W4" s="45">
        <f>'Indicador Datos'!J6/'Indicador Datos'!$CF6</f>
        <v>4.9964020601170174E-2</v>
      </c>
      <c r="X4" s="45">
        <f>'Indicador Datos'!K6/'Indicador Datos'!$CF6</f>
        <v>0</v>
      </c>
      <c r="Y4" s="45">
        <f>IF('Indicador Datos'!N6="No data","x",'Indicador Datos'!N6/'Indicador Datos'!$CF6)</f>
        <v>6.3567842455534941E-4</v>
      </c>
      <c r="Z4" s="45">
        <f>IF('Indicador Datos'!O6="No data","x",'Indicador Datos'!O6/'Indicador Datos'!$CF6)</f>
        <v>2.382367058884579E-2</v>
      </c>
      <c r="AA4" s="44">
        <f t="shared" si="3"/>
        <v>0</v>
      </c>
      <c r="AB4" s="44">
        <f t="shared" si="4"/>
        <v>0</v>
      </c>
      <c r="AC4" s="44">
        <f t="shared" si="5"/>
        <v>0</v>
      </c>
      <c r="AD4" s="44">
        <f t="shared" si="6"/>
        <v>0.1</v>
      </c>
      <c r="AE4" s="44">
        <f t="shared" si="7"/>
        <v>0</v>
      </c>
      <c r="AF4" s="44">
        <f t="shared" si="8"/>
        <v>10</v>
      </c>
      <c r="AG4" s="44">
        <f t="shared" si="9"/>
        <v>10</v>
      </c>
      <c r="AH4" s="44">
        <f t="shared" si="10"/>
        <v>10</v>
      </c>
      <c r="AI4" s="44">
        <f t="shared" si="11"/>
        <v>10</v>
      </c>
      <c r="AJ4" s="44">
        <f t="shared" si="12"/>
        <v>10</v>
      </c>
      <c r="AK4" s="44">
        <f t="shared" si="13"/>
        <v>0</v>
      </c>
      <c r="AL4" s="44">
        <f>ROUND(IF('Indicador Datos'!L6=0,0,IF('Indicador Datos'!L6&gt;AL$36,10,IF('Indicador Datos'!L6&lt;AL$37,0,10-(AL$36-'Indicador Datos'!L6)/(AL$36-AL$37)*10))),1)</f>
        <v>0</v>
      </c>
      <c r="AM4" s="44">
        <f t="shared" ref="AM4:AM35" si="31">IF(Y4="x","x",ROUND(IF(Y4&gt;AM$36,10,IF(Y4&lt;AM$37,0,10-(AM$36-Y4)/(AM$36-AM$37)*10)),1))</f>
        <v>0</v>
      </c>
      <c r="AN4" s="44">
        <f t="shared" ref="AN4:AN35" si="32">IF(Z4="x","x",ROUND(IF(Z4&gt;AN$36,10,IF(Z4&lt;AN$37,0,10-(AN$36-Z4)/(AN$36-AN$37)*10)),1))</f>
        <v>1.2</v>
      </c>
      <c r="AO4" s="44">
        <f t="shared" ref="AO4:AO35" si="33">IF(AND(AM4="x", AN4="x"),"x",ROUND(((10-GEOMEAN(((10-AM4)/10*9+1),((10-AN4)/10*9+1)))/9*10),1))</f>
        <v>0.6</v>
      </c>
      <c r="AP4" s="44">
        <f t="shared" si="14"/>
        <v>0.1</v>
      </c>
      <c r="AQ4" s="44">
        <f t="shared" si="15"/>
        <v>0.1</v>
      </c>
      <c r="AR4" s="44">
        <f t="shared" si="16"/>
        <v>8.1</v>
      </c>
      <c r="AS4" s="44">
        <f t="shared" si="17"/>
        <v>8.8000000000000007</v>
      </c>
      <c r="AT4" s="44">
        <f t="shared" si="18"/>
        <v>8.5</v>
      </c>
      <c r="AU4" s="44">
        <f t="shared" si="19"/>
        <v>9.1</v>
      </c>
      <c r="AV4" s="44">
        <f t="shared" si="20"/>
        <v>0</v>
      </c>
      <c r="AW4" s="44">
        <f t="shared" si="21"/>
        <v>0.1</v>
      </c>
      <c r="AX4" s="46">
        <f t="shared" si="22"/>
        <v>0.1</v>
      </c>
      <c r="AY4" s="44">
        <f t="shared" si="23"/>
        <v>0</v>
      </c>
      <c r="AZ4" s="169">
        <f t="shared" ref="AZ4:AZ35" si="34">ROUND((10-GEOMEAN(((10-AW4)/10*9+1),((10-AY4)/10*9+1)))/9*10,1)</f>
        <v>0.1</v>
      </c>
      <c r="BA4" s="46">
        <f t="shared" si="24"/>
        <v>9.1999999999999993</v>
      </c>
      <c r="BB4" s="44">
        <f t="shared" si="25"/>
        <v>0</v>
      </c>
      <c r="BC4" s="44" t="str">
        <f>IF('Indicador Datos'!P6="No data","x",ROUND(IF('Indicador Datos'!P6&gt;BC$36,10,IF('Indicador Datos'!P6&lt;BC$37,0,10-(BC$36-'Indicador Datos'!P6)/(BC$36-BC$37)*10)),1))</f>
        <v>x</v>
      </c>
      <c r="BD4" s="44">
        <f t="shared" si="26"/>
        <v>0</v>
      </c>
      <c r="BE4" s="44">
        <f t="shared" si="27"/>
        <v>1</v>
      </c>
      <c r="BF4" s="44">
        <f>IF('Indicador Datos'!M6="No data","x", ROUND(IF('Indicador Datos'!M6&gt;BF$36,0,IF('Indicador Datos'!M6&lt;BF$37,10,(BF$36-'Indicador Datos'!M6)/(BF$36-BF$37)*10)),1))</f>
        <v>0</v>
      </c>
      <c r="BG4" s="46">
        <f t="shared" ref="BG4:BG35" si="35">ROUND(AVERAGE(BD4,BE4,BE4,BF4),1)</f>
        <v>0.5</v>
      </c>
      <c r="BH4" s="47">
        <f t="shared" ref="BH4:BH35" si="36">IF(ROUND(IF(AX4="x",(10-GEOMEAN(((10-BG4)/10*9+1),((10-AZ4)/10*9+1),((10-BA4)/10*9+1)))/9*10,(10-GEOMEAN(((10-AX4)/10*9+1),((10-AZ4)/10*9+1),((10-BA4)/10*9+1),((10-BG4)/10*9+1)))/9*10),1)=0,0.1,ROUND(IF(AX4="x",(10-GEOMEAN(((10-BG4)/10*9+1),((10-AZ4)/10*9+1),((10-BA4)/10*9+1)))/9*10,(10-GEOMEAN(((10-AX4)/10*9+1),((10-AZ4)/10*9+1),((10-BA4)/10*9+1),((10-BG4)/10*9+1)))/9*10),1))</f>
        <v>4.0999999999999996</v>
      </c>
      <c r="BI4" s="44">
        <f>ROUND(IF('Indicador Datos'!Q6=0,0,IF('Indicador Datos'!Q6&gt;BI$36,10,IF('Indicador Datos'!Q6&lt;BI$37,0,10-(BI$36-'Indicador Datos'!Q6)/(BI$36-BI$37)*10))),1)</f>
        <v>0.1</v>
      </c>
      <c r="BJ4" s="44">
        <f>ROUND(IF('Indicador Datos'!R6=0,0,IF(LOG('Indicador Datos'!R6)&gt;LOG(BJ$36),10,IF(LOG('Indicador Datos'!R6)&lt;LOG(BJ$37),0,10-(LOG(BJ$36)-LOG('Indicador Datos'!R6))/(LOG(BJ$36)-LOG(BJ$37))*10))),1)</f>
        <v>2.4</v>
      </c>
      <c r="BK4" s="44">
        <f t="shared" si="28"/>
        <v>1.3</v>
      </c>
      <c r="BL4" s="44">
        <f>'Indicador Datos'!S6</f>
        <v>0</v>
      </c>
      <c r="BM4" s="44">
        <f>'Indicador Datos'!T6</f>
        <v>0</v>
      </c>
      <c r="BN4" s="44">
        <f t="shared" si="29"/>
        <v>0</v>
      </c>
      <c r="BO4" s="136">
        <f t="shared" ref="BO4:BO35" si="37">ROUND(IF(BN4&gt;5,BN4,BK4/10*7),1)</f>
        <v>0.9</v>
      </c>
      <c r="BP4" s="44">
        <f>IF('Indicador Datos'!U6="No data","x",ROUND(IF('Indicador Datos'!U6&gt;BP$36,10,IF('Indicador Datos'!U6&lt;BP$37,0,10-(BP$36-'Indicador Datos'!U6)/(BP$36-BP$37)*10)),1))</f>
        <v>9.9</v>
      </c>
      <c r="BQ4" s="44">
        <f>IF('Indicador Datos'!V6="No data","x",ROUND(IF(LOG('Indicador Datos'!V6)&gt;BQ$36,10,IF(LOG('Indicador Datos'!V6)&lt;BQ$37,0,10-(BQ$36-LOG('Indicador Datos'!V6))/(BQ$36-BQ$37)*10)),1))</f>
        <v>4.5</v>
      </c>
      <c r="BR4" s="136">
        <f t="shared" ref="BR4:BR35" si="38">ROUND((10-GEOMEAN(((10-BP4)/10*9+1),((10-BQ4)/10*9+1)))/9*10,1)</f>
        <v>8.3000000000000007</v>
      </c>
      <c r="BS4" s="45">
        <f>IF('Indicador Datos'!W6="No data", "x",'Indicador Datos'!W6/'Indicador Datos'!CF6)</f>
        <v>3.4248796751553518E-4</v>
      </c>
      <c r="BT4" s="44">
        <f t="shared" ref="BT4:BT35" si="39">IF(BS4="x","x",ROUND(IF(BS4&gt;BT$36,10,IF(BS4&lt;BT$37,0,10-(BT$36-BS4)/(BT$36-BT$37)*10)),1))</f>
        <v>5.7</v>
      </c>
      <c r="BU4" s="44">
        <f>IF('Indicador Datos'!W6="No data","x",ROUND(IF(LOG('Indicador Datos'!W6)&gt;BU$36,10,IF(LOG('Indicador Datos'!W6)&lt;BU$37,0,10-(BU$36-LOG('Indicador Datos'!W6))/(BU$36-BU$37)*10)),1))</f>
        <v>3.7</v>
      </c>
      <c r="BV4" s="46">
        <f t="shared" ref="BV4:BV35" si="40">IF(AND(BT4="x", BU4="x"), "x", ROUND((10-GEOMEAN(((10-BT4)/10*9+1),((10-BU4)/10*9+1)))/9*10,1))</f>
        <v>4.8</v>
      </c>
      <c r="BW4" s="47">
        <f t="shared" ref="BW4:BW35" si="41">ROUND(IF(BV4="x", (10-GEOMEAN(((10-BR4)/10*9+1),((10-BO4)/10*9+1)))/9*10, (10-GEOMEAN(((10-BR4)/10*9+1),((10-BV4)/10*9+1),((10-BO4)/10*9+1)))/9*10),1)</f>
        <v>5.5</v>
      </c>
    </row>
    <row r="5" spans="1:75" s="3" customFormat="1" x14ac:dyDescent="0.25">
      <c r="A5" s="99" t="s">
        <v>7</v>
      </c>
      <c r="B5" s="86" t="s">
        <v>6</v>
      </c>
      <c r="C5" s="44">
        <f>ROUND(IF('Indicador Datos'!D7=0,0.1,IF(LOG('Indicador Datos'!D7)&gt;C$36,10,IF(LOG('Indicador Datos'!D7)&lt;C$37,0,10-(C$36-LOG('Indicador Datos'!D7))/(C$36-C$37)*10))),1)</f>
        <v>0.1</v>
      </c>
      <c r="D5" s="44">
        <f>ROUND(IF('Indicador Datos'!E7=0,0.1,IF(LOG('Indicador Datos'!E7)&gt;D$36,10,IF(LOG('Indicador Datos'!E7)&lt;D$37,0,10-(D$36-LOG('Indicador Datos'!E7))/(D$36-D$37)*10))),1)</f>
        <v>0.1</v>
      </c>
      <c r="E5" s="44">
        <f t="shared" si="0"/>
        <v>0.1</v>
      </c>
      <c r="F5" s="44">
        <f>ROUND(IF('Indicador Datos'!F7="No data",0.1,IF('Indicador Datos'!F7=0,0,IF(LOG('Indicador Datos'!F7)&gt;F$36,10,IF(LOG('Indicador Datos'!F7)&lt;F$37,0,10-(F$36-LOG('Indicador Datos'!F7))/(F$36-F$37)*10)))),1)</f>
        <v>0.1</v>
      </c>
      <c r="G5" s="44">
        <f>ROUND(IF('Indicador Datos'!G7=0,0,IF(LOG('Indicador Datos'!G7)&gt;G$36,10,IF(LOG('Indicador Datos'!G7)&lt;G$37,0,10-(G$36-LOG('Indicador Datos'!G7))/(G$36-G$37)*10))),1)</f>
        <v>5.6</v>
      </c>
      <c r="H5" s="44">
        <f>ROUND(IF('Indicador Datos'!H7=0,0,IF(LOG('Indicador Datos'!H7)&gt;H$36,10,IF(LOG('Indicador Datos'!H7)&lt;H$37,0,10-(H$36-LOG('Indicador Datos'!H7))/(H$36-H$37)*10))),1)</f>
        <v>5.3</v>
      </c>
      <c r="I5" s="44">
        <f>ROUND(IF('Indicador Datos'!I7=0,0,IF(LOG('Indicador Datos'!I7)&gt;I$36,10,IF(LOG('Indicador Datos'!I7)&lt;I$37,0,10-(I$36-LOG('Indicador Datos'!I7))/(I$36-I$37)*10))),1)</f>
        <v>6.8</v>
      </c>
      <c r="J5" s="44">
        <f t="shared" si="1"/>
        <v>6.1</v>
      </c>
      <c r="K5" s="44">
        <f>ROUND(IF('Indicador Datos'!J7=0,0,IF(LOG('Indicador Datos'!J7)&gt;K$36,10,IF(LOG('Indicador Datos'!J7)&lt;K$37,0,10-(K$36-LOG('Indicador Datos'!J7))/(K$36-K$37)*10))),1)</f>
        <v>3.7</v>
      </c>
      <c r="L5" s="44">
        <f t="shared" si="2"/>
        <v>5</v>
      </c>
      <c r="M5" s="44">
        <f>ROUND(IF('Indicador Datos'!K7=0,0,IF(LOG('Indicador Datos'!K7)&gt;M$36,10,IF(LOG('Indicador Datos'!K7)&lt;M$37,0,10-(M$36-LOG('Indicador Datos'!K7))/(M$36-M$37)*10))),1)</f>
        <v>0</v>
      </c>
      <c r="N5" s="133" t="str">
        <f>IF('Indicador Datos'!N7="No data","x",ROUND(IF('Indicador Datos'!N7=0,0,IF(LOG('Indicador Datos'!N7)&gt;N$36,10,IF(LOG('Indicador Datos'!N7)&lt;N$37,0.1,10-(N$36-LOG('Indicador Datos'!N7))/(N$36-N$37)*10))),1))</f>
        <v>x</v>
      </c>
      <c r="O5" s="133" t="str">
        <f>IF('Indicador Datos'!O7="No data","x",ROUND(IF('Indicador Datos'!O7=0,0,IF(LOG('Indicador Datos'!O7)&gt;O$36,10,IF(LOG('Indicador Datos'!O7)&lt;O$37,0.1,10-(O$36-LOG('Indicador Datos'!O7))/(O$36-O$37)*10))),1))</f>
        <v>x</v>
      </c>
      <c r="P5" s="133" t="str">
        <f t="shared" si="30"/>
        <v>x</v>
      </c>
      <c r="Q5" s="45">
        <f>'Indicador Datos'!D7/'Indicador Datos'!$CF7</f>
        <v>0</v>
      </c>
      <c r="R5" s="45">
        <f>'Indicador Datos'!E7/'Indicador Datos'!$CF7</f>
        <v>0</v>
      </c>
      <c r="S5" s="45">
        <f>IF(F5=0.1,0,'Indicador Datos'!F7/'Indicador Datos'!$CF7)</f>
        <v>0</v>
      </c>
      <c r="T5" s="45">
        <f>'Indicador Datos'!G7/'Indicador Datos'!$CF7</f>
        <v>6.0410978792417823E-6</v>
      </c>
      <c r="U5" s="45">
        <f>'Indicador Datos'!H7/'Indicador Datos'!$CF7</f>
        <v>1.3375906496729803E-2</v>
      </c>
      <c r="V5" s="45">
        <f>'Indicador Datos'!I7/'Indicador Datos'!$CF7</f>
        <v>1.9108437852471147E-3</v>
      </c>
      <c r="W5" s="45">
        <f>'Indicador Datos'!J7/'Indicador Datos'!$CF7</f>
        <v>1.0898622162259781E-3</v>
      </c>
      <c r="X5" s="45">
        <f>'Indicador Datos'!K7/'Indicador Datos'!$CF7</f>
        <v>0</v>
      </c>
      <c r="Y5" s="45" t="str">
        <f>IF('Indicador Datos'!N7="No data","x",'Indicador Datos'!N7/'Indicador Datos'!$CF7)</f>
        <v>x</v>
      </c>
      <c r="Z5" s="45" t="str">
        <f>IF('Indicador Datos'!O7="No data","x",'Indicador Datos'!O7/'Indicador Datos'!$CF7)</f>
        <v>x</v>
      </c>
      <c r="AA5" s="44">
        <f t="shared" si="3"/>
        <v>0</v>
      </c>
      <c r="AB5" s="44">
        <f t="shared" si="4"/>
        <v>0</v>
      </c>
      <c r="AC5" s="44">
        <f t="shared" si="5"/>
        <v>0</v>
      </c>
      <c r="AD5" s="44">
        <f t="shared" si="6"/>
        <v>0.1</v>
      </c>
      <c r="AE5" s="44">
        <f t="shared" si="7"/>
        <v>5.9</v>
      </c>
      <c r="AF5" s="44">
        <f t="shared" si="8"/>
        <v>8.9</v>
      </c>
      <c r="AG5" s="44">
        <f t="shared" si="9"/>
        <v>7.6</v>
      </c>
      <c r="AH5" s="44">
        <f t="shared" si="10"/>
        <v>8.3000000000000007</v>
      </c>
      <c r="AI5" s="44">
        <f t="shared" si="11"/>
        <v>2.7</v>
      </c>
      <c r="AJ5" s="44">
        <f t="shared" si="12"/>
        <v>6.2</v>
      </c>
      <c r="AK5" s="44">
        <f t="shared" si="13"/>
        <v>0</v>
      </c>
      <c r="AL5" s="44">
        <f>ROUND(IF('Indicador Datos'!L7=0,0,IF('Indicador Datos'!L7&gt;AL$36,10,IF('Indicador Datos'!L7&lt;AL$37,0,10-(AL$36-'Indicador Datos'!L7)/(AL$36-AL$37)*10))),1)</f>
        <v>1.5</v>
      </c>
      <c r="AM5" s="44" t="str">
        <f t="shared" si="31"/>
        <v>x</v>
      </c>
      <c r="AN5" s="44" t="str">
        <f t="shared" si="32"/>
        <v>x</v>
      </c>
      <c r="AO5" s="44" t="str">
        <f t="shared" si="33"/>
        <v>x</v>
      </c>
      <c r="AP5" s="44">
        <f t="shared" si="14"/>
        <v>0.1</v>
      </c>
      <c r="AQ5" s="44">
        <f t="shared" si="15"/>
        <v>0.1</v>
      </c>
      <c r="AR5" s="44">
        <f t="shared" si="16"/>
        <v>7.1</v>
      </c>
      <c r="AS5" s="44">
        <f t="shared" si="17"/>
        <v>7.2</v>
      </c>
      <c r="AT5" s="44">
        <f t="shared" si="18"/>
        <v>7.2</v>
      </c>
      <c r="AU5" s="44">
        <f t="shared" si="19"/>
        <v>3.2</v>
      </c>
      <c r="AV5" s="44">
        <f t="shared" si="20"/>
        <v>0</v>
      </c>
      <c r="AW5" s="44">
        <f t="shared" si="21"/>
        <v>0.1</v>
      </c>
      <c r="AX5" s="46">
        <f t="shared" si="22"/>
        <v>0.1</v>
      </c>
      <c r="AY5" s="44">
        <f t="shared" si="23"/>
        <v>5.8</v>
      </c>
      <c r="AZ5" s="169">
        <f t="shared" si="34"/>
        <v>3.5</v>
      </c>
      <c r="BA5" s="46">
        <f t="shared" si="24"/>
        <v>5.6</v>
      </c>
      <c r="BB5" s="44">
        <f t="shared" si="25"/>
        <v>0.8</v>
      </c>
      <c r="BC5" s="44" t="str">
        <f>IF('Indicador Datos'!P7="No data","x",ROUND(IF('Indicador Datos'!P7&gt;BC$36,10,IF('Indicador Datos'!P7&lt;BC$37,0,10-(BC$36-'Indicador Datos'!P7)/(BC$36-BC$37)*10)),1))</f>
        <v>x</v>
      </c>
      <c r="BD5" s="44">
        <f t="shared" si="26"/>
        <v>0.8</v>
      </c>
      <c r="BE5" s="44" t="str">
        <f t="shared" si="27"/>
        <v>x</v>
      </c>
      <c r="BF5" s="44">
        <f>IF('Indicador Datos'!M7="No data","x", ROUND(IF('Indicador Datos'!M7&gt;BF$36,0,IF('Indicador Datos'!M7&lt;BF$37,10,(BF$36-'Indicador Datos'!M7)/(BF$36-BF$37)*10)),1))</f>
        <v>0</v>
      </c>
      <c r="BG5" s="46">
        <f t="shared" si="35"/>
        <v>0.4</v>
      </c>
      <c r="BH5" s="47">
        <f t="shared" si="36"/>
        <v>2.7</v>
      </c>
      <c r="BI5" s="44">
        <f>ROUND(IF('Indicador Datos'!Q7=0,0,IF('Indicador Datos'!Q7&gt;BI$36,10,IF('Indicador Datos'!Q7&lt;BI$37,0,10-(BI$36-'Indicador Datos'!Q7)/(BI$36-BI$37)*10))),1)</f>
        <v>0</v>
      </c>
      <c r="BJ5" s="44">
        <f>ROUND(IF('Indicador Datos'!R7=0,0,IF(LOG('Indicador Datos'!R7)&gt;LOG(BJ$36),10,IF(LOG('Indicador Datos'!R7)&lt;LOG(BJ$37),0,10-(LOG(BJ$36)-LOG('Indicador Datos'!R7))/(LOG(BJ$36)-LOG(BJ$37))*10))),1)</f>
        <v>0</v>
      </c>
      <c r="BK5" s="44">
        <f t="shared" si="28"/>
        <v>0</v>
      </c>
      <c r="BL5" s="44">
        <f>'Indicador Datos'!S7</f>
        <v>0</v>
      </c>
      <c r="BM5" s="44">
        <f>'Indicador Datos'!T7</f>
        <v>0</v>
      </c>
      <c r="BN5" s="44">
        <f t="shared" si="29"/>
        <v>0</v>
      </c>
      <c r="BO5" s="136">
        <f t="shared" si="37"/>
        <v>0</v>
      </c>
      <c r="BP5" s="44">
        <f>IF('Indicador Datos'!U7="No data","x",ROUND(IF('Indicador Datos'!U7&gt;BP$36,10,IF('Indicador Datos'!U7&lt;BP$37,0,10-(BP$36-'Indicador Datos'!U7)/(BP$36-BP$37)*10)),1))</f>
        <v>3.6</v>
      </c>
      <c r="BQ5" s="44">
        <f>IF('Indicador Datos'!V7="No data","x",ROUND(IF(LOG('Indicador Datos'!V7)&gt;BQ$36,10,IF(LOG('Indicador Datos'!V7)&lt;BQ$37,0,10-(BQ$36-LOG('Indicador Datos'!V7))/(BQ$36-BQ$37)*10)),1))</f>
        <v>3.3</v>
      </c>
      <c r="BR5" s="136">
        <f t="shared" si="38"/>
        <v>3.5</v>
      </c>
      <c r="BS5" s="45">
        <f>IF('Indicador Datos'!W7="No data", "x",'Indicador Datos'!W7/'Indicador Datos'!CF7)</f>
        <v>1.4872573911380705E-4</v>
      </c>
      <c r="BT5" s="44">
        <f t="shared" si="39"/>
        <v>2.5</v>
      </c>
      <c r="BU5" s="44">
        <f>IF('Indicador Datos'!W7="No data","x",ROUND(IF(LOG('Indicador Datos'!W7)&gt;BU$36,10,IF(LOG('Indicador Datos'!W7)&lt;BU$37,0,10-(BU$36-LOG('Indicador Datos'!W7))/(BU$36-BU$37)*10)),1))</f>
        <v>2.1</v>
      </c>
      <c r="BV5" s="46">
        <f t="shared" si="40"/>
        <v>2.2999999999999998</v>
      </c>
      <c r="BW5" s="47">
        <f t="shared" si="41"/>
        <v>2</v>
      </c>
    </row>
    <row r="6" spans="1:75" s="3" customFormat="1" x14ac:dyDescent="0.25">
      <c r="A6" s="99" t="s">
        <v>20</v>
      </c>
      <c r="B6" s="86" t="s">
        <v>19</v>
      </c>
      <c r="C6" s="44">
        <f>ROUND(IF('Indicador Datos'!D8=0,0.1,IF(LOG('Indicador Datos'!D8)&gt;C$36,10,IF(LOG('Indicador Datos'!D8)&lt;C$37,0,10-(C$36-LOG('Indicador Datos'!D8))/(C$36-C$37)*10))),1)</f>
        <v>7.3</v>
      </c>
      <c r="D6" s="44">
        <f>ROUND(IF('Indicador Datos'!E8=0,0.1,IF(LOG('Indicador Datos'!E8)&gt;D$36,10,IF(LOG('Indicador Datos'!E8)&lt;D$37,0,10-(D$36-LOG('Indicador Datos'!E8))/(D$36-D$37)*10))),1)</f>
        <v>6.7</v>
      </c>
      <c r="E6" s="44">
        <f t="shared" si="0"/>
        <v>7</v>
      </c>
      <c r="F6" s="44">
        <f>ROUND(IF('Indicador Datos'!F8="No data",0.1,IF('Indicador Datos'!F8=0,0,IF(LOG('Indicador Datos'!F8)&gt;F$36,10,IF(LOG('Indicador Datos'!F8)&lt;F$37,0,10-(F$36-LOG('Indicador Datos'!F8))/(F$36-F$37)*10)))),1)</f>
        <v>5.7</v>
      </c>
      <c r="G6" s="44">
        <f>ROUND(IF('Indicador Datos'!G8=0,0,IF(LOG('Indicador Datos'!G8)&gt;G$36,10,IF(LOG('Indicador Datos'!G8)&lt;G$37,0,10-(G$36-LOG('Indicador Datos'!G8))/(G$36-G$37)*10))),1)</f>
        <v>6.5</v>
      </c>
      <c r="H6" s="44">
        <f>ROUND(IF('Indicador Datos'!H8=0,0,IF(LOG('Indicador Datos'!H8)&gt;H$36,10,IF(LOG('Indicador Datos'!H8)&lt;H$37,0,10-(H$36-LOG('Indicador Datos'!H8))/(H$36-H$37)*10))),1)</f>
        <v>10</v>
      </c>
      <c r="I6" s="44">
        <f>ROUND(IF('Indicador Datos'!I8=0,0,IF(LOG('Indicador Datos'!I8)&gt;I$36,10,IF(LOG('Indicador Datos'!I8)&lt;I$37,0,10-(I$36-LOG('Indicador Datos'!I8))/(I$36-I$37)*10))),1)</f>
        <v>9.6999999999999993</v>
      </c>
      <c r="J6" s="44">
        <f t="shared" si="1"/>
        <v>9.9</v>
      </c>
      <c r="K6" s="44">
        <f>ROUND(IF('Indicador Datos'!J8=0,0,IF(LOG('Indicador Datos'!J8)&gt;K$36,10,IF(LOG('Indicador Datos'!J8)&lt;K$37,0,10-(K$36-LOG('Indicador Datos'!J8))/(K$36-K$37)*10))),1)</f>
        <v>8.6</v>
      </c>
      <c r="L6" s="44">
        <f t="shared" si="2"/>
        <v>9.4</v>
      </c>
      <c r="M6" s="44">
        <f>ROUND(IF('Indicador Datos'!K8=0,0,IF(LOG('Indicador Datos'!K8)&gt;M$36,10,IF(LOG('Indicador Datos'!K8)&lt;M$37,0,10-(M$36-LOG('Indicador Datos'!K8))/(M$36-M$37)*10))),1)</f>
        <v>8.6</v>
      </c>
      <c r="N6" s="133">
        <f>IF('Indicador Datos'!N8="No data","x",ROUND(IF('Indicador Datos'!N8=0,0,IF(LOG('Indicador Datos'!N8)&gt;N$36,10,IF(LOG('Indicador Datos'!N8)&lt;N$37,0.1,10-(N$36-LOG('Indicador Datos'!N8))/(N$36-N$37)*10))),1))</f>
        <v>8.3000000000000007</v>
      </c>
      <c r="O6" s="133">
        <f>IF('Indicador Datos'!O8="No data","x",ROUND(IF('Indicador Datos'!O8=0,0,IF(LOG('Indicador Datos'!O8)&gt;O$36,10,IF(LOG('Indicador Datos'!O8)&lt;O$37,0.1,10-(O$36-LOG('Indicador Datos'!O8))/(O$36-O$37)*10))),1))</f>
        <v>7.3</v>
      </c>
      <c r="P6" s="133">
        <f t="shared" si="30"/>
        <v>7.8</v>
      </c>
      <c r="Q6" s="45">
        <f>'Indicador Datos'!D8/'Indicador Datos'!$CF8</f>
        <v>7.3530610591793384E-4</v>
      </c>
      <c r="R6" s="45">
        <f>'Indicador Datos'!E8/'Indicador Datos'!$CF8</f>
        <v>8.756879335836365E-5</v>
      </c>
      <c r="S6" s="45">
        <f>IF(F6=0.1,0,'Indicador Datos'!F8/'Indicador Datos'!$CF8)</f>
        <v>1.7125417646265538E-3</v>
      </c>
      <c r="T6" s="45">
        <f>'Indicador Datos'!G8/'Indicador Datos'!$CF8</f>
        <v>3.4823661639359965E-7</v>
      </c>
      <c r="U6" s="45">
        <f>'Indicador Datos'!H8/'Indicador Datos'!$CF8</f>
        <v>1.8783378961349961E-2</v>
      </c>
      <c r="V6" s="45">
        <f>'Indicador Datos'!I8/'Indicador Datos'!$CF8</f>
        <v>5.0985384211148987E-3</v>
      </c>
      <c r="W6" s="45">
        <f>'Indicador Datos'!J8/'Indicador Datos'!$CF8</f>
        <v>2.4557646188076649E-3</v>
      </c>
      <c r="X6" s="45">
        <f>'Indicador Datos'!K8/'Indicador Datos'!$CF8</f>
        <v>2.4540294215927125E-3</v>
      </c>
      <c r="Y6" s="45">
        <f>IF('Indicador Datos'!N8="No data","x",'Indicador Datos'!N8/'Indicador Datos'!$CF8)</f>
        <v>0.18392773579650587</v>
      </c>
      <c r="Z6" s="45">
        <f>IF('Indicador Datos'!O8="No data","x",'Indicador Datos'!O8/'Indicador Datos'!$CF8)</f>
        <v>7.408135427072246E-2</v>
      </c>
      <c r="AA6" s="44">
        <f t="shared" si="3"/>
        <v>3.7</v>
      </c>
      <c r="AB6" s="44">
        <f t="shared" si="4"/>
        <v>1.8</v>
      </c>
      <c r="AC6" s="44">
        <f t="shared" si="5"/>
        <v>2.8</v>
      </c>
      <c r="AD6" s="44">
        <f t="shared" si="6"/>
        <v>2.4</v>
      </c>
      <c r="AE6" s="44">
        <f t="shared" si="7"/>
        <v>1.8</v>
      </c>
      <c r="AF6" s="44">
        <f t="shared" si="8"/>
        <v>10</v>
      </c>
      <c r="AG6" s="44">
        <f t="shared" si="9"/>
        <v>10</v>
      </c>
      <c r="AH6" s="44">
        <f t="shared" si="10"/>
        <v>10</v>
      </c>
      <c r="AI6" s="44">
        <f t="shared" si="11"/>
        <v>6.1</v>
      </c>
      <c r="AJ6" s="44">
        <f t="shared" si="12"/>
        <v>8.8000000000000007</v>
      </c>
      <c r="AK6" s="44">
        <f t="shared" si="13"/>
        <v>3.5</v>
      </c>
      <c r="AL6" s="44">
        <f>ROUND(IF('Indicador Datos'!L8=0,0,IF('Indicador Datos'!L8&gt;AL$36,10,IF('Indicador Datos'!L8&lt;AL$37,0,10-(AL$36-'Indicador Datos'!L8)/(AL$36-AL$37)*10))),1)</f>
        <v>9.1</v>
      </c>
      <c r="AM6" s="44">
        <f t="shared" si="31"/>
        <v>9.1999999999999993</v>
      </c>
      <c r="AN6" s="44">
        <f t="shared" si="32"/>
        <v>3.7</v>
      </c>
      <c r="AO6" s="44">
        <f t="shared" si="33"/>
        <v>7.3</v>
      </c>
      <c r="AP6" s="44">
        <f t="shared" si="14"/>
        <v>5.5</v>
      </c>
      <c r="AQ6" s="44">
        <f t="shared" si="15"/>
        <v>4.3</v>
      </c>
      <c r="AR6" s="44">
        <f t="shared" si="16"/>
        <v>10</v>
      </c>
      <c r="AS6" s="44">
        <f t="shared" si="17"/>
        <v>9.9</v>
      </c>
      <c r="AT6" s="44">
        <f t="shared" si="18"/>
        <v>10</v>
      </c>
      <c r="AU6" s="44">
        <f t="shared" si="19"/>
        <v>7.4</v>
      </c>
      <c r="AV6" s="44">
        <f t="shared" si="20"/>
        <v>6.7</v>
      </c>
      <c r="AW6" s="44">
        <f t="shared" si="21"/>
        <v>5.3</v>
      </c>
      <c r="AX6" s="46">
        <f t="shared" si="22"/>
        <v>4.2</v>
      </c>
      <c r="AY6" s="44">
        <f t="shared" si="23"/>
        <v>4.5999999999999996</v>
      </c>
      <c r="AZ6" s="169">
        <f t="shared" si="34"/>
        <v>5</v>
      </c>
      <c r="BA6" s="46">
        <f t="shared" si="24"/>
        <v>9.1</v>
      </c>
      <c r="BB6" s="44">
        <f t="shared" si="25"/>
        <v>7.9</v>
      </c>
      <c r="BC6" s="44">
        <f>IF('Indicador Datos'!P8="No data","x",ROUND(IF('Indicador Datos'!P8&gt;BC$36,10,IF('Indicador Datos'!P8&lt;BC$37,0,10-(BC$36-'Indicador Datos'!P8)/(BC$36-BC$37)*10)),1))</f>
        <v>10</v>
      </c>
      <c r="BD6" s="44">
        <f t="shared" si="26"/>
        <v>9</v>
      </c>
      <c r="BE6" s="44">
        <f t="shared" si="27"/>
        <v>7.6</v>
      </c>
      <c r="BF6" s="44">
        <f>IF('Indicador Datos'!M8="No data","x", ROUND(IF('Indicador Datos'!M8&gt;BF$36,0,IF('Indicador Datos'!M8&lt;BF$37,10,(BF$36-'Indicador Datos'!M8)/(BF$36-BF$37)*10)),1))</f>
        <v>0</v>
      </c>
      <c r="BG6" s="46">
        <f t="shared" si="35"/>
        <v>6.1</v>
      </c>
      <c r="BH6" s="47">
        <f t="shared" si="36"/>
        <v>6.6</v>
      </c>
      <c r="BI6" s="44">
        <f>ROUND(IF('Indicador Datos'!Q8=0,0,IF('Indicador Datos'!Q8&gt;BI$36,10,IF('Indicador Datos'!Q8&lt;BI$37,0,10-(BI$36-'Indicador Datos'!Q8)/(BI$36-BI$37)*10))),1)</f>
        <v>0.1</v>
      </c>
      <c r="BJ6" s="44">
        <f>ROUND(IF('Indicador Datos'!R8=0,0,IF(LOG('Indicador Datos'!R8)&gt;LOG(BJ$36),10,IF(LOG('Indicador Datos'!R8)&lt;LOG(BJ$37),0,10-(LOG(BJ$36)-LOG('Indicador Datos'!R8))/(LOG(BJ$36)-LOG(BJ$37))*10))),1)</f>
        <v>1.7</v>
      </c>
      <c r="BK6" s="44">
        <f t="shared" si="28"/>
        <v>0.9</v>
      </c>
      <c r="BL6" s="44">
        <f>'Indicador Datos'!S8</f>
        <v>0</v>
      </c>
      <c r="BM6" s="44">
        <f>'Indicador Datos'!T8</f>
        <v>0</v>
      </c>
      <c r="BN6" s="44">
        <f t="shared" si="29"/>
        <v>0</v>
      </c>
      <c r="BO6" s="136">
        <f t="shared" si="37"/>
        <v>0.6</v>
      </c>
      <c r="BP6" s="44">
        <f>IF('Indicador Datos'!U8="No data","x",ROUND(IF('Indicador Datos'!U8&gt;BP$36,10,IF('Indicador Datos'!U8&lt;BP$37,0,10-(BP$36-'Indicador Datos'!U8)/(BP$36-BP$37)*10)),1))</f>
        <v>1.6</v>
      </c>
      <c r="BQ6" s="44">
        <f>IF('Indicador Datos'!V8="No data","x",ROUND(IF(LOG('Indicador Datos'!V8)&gt;BQ$36,10,IF(LOG('Indicador Datos'!V8)&lt;BQ$37,0,10-(BQ$36-LOG('Indicador Datos'!V8))/(BQ$36-BQ$37)*10)),1))</f>
        <v>6.1</v>
      </c>
      <c r="BR6" s="136">
        <f t="shared" si="38"/>
        <v>4.2</v>
      </c>
      <c r="BS6" s="45">
        <f>IF('Indicador Datos'!W8="No data", "x",'Indicador Datos'!W8/'Indicador Datos'!CF8)</f>
        <v>3.4383524358781601E-4</v>
      </c>
      <c r="BT6" s="44">
        <f t="shared" si="39"/>
        <v>5.7</v>
      </c>
      <c r="BU6" s="44">
        <f>IF('Indicador Datos'!W8="No data","x",ROUND(IF(LOG('Indicador Datos'!W8)&gt;BU$36,10,IF(LOG('Indicador Datos'!W8)&lt;BU$37,0,10-(BU$36-LOG('Indicador Datos'!W8))/(BU$36-BU$37)*10)),1))</f>
        <v>8.6</v>
      </c>
      <c r="BV6" s="46">
        <f t="shared" si="40"/>
        <v>7.4</v>
      </c>
      <c r="BW6" s="47">
        <f t="shared" si="41"/>
        <v>4.7</v>
      </c>
    </row>
    <row r="7" spans="1:75" s="3" customFormat="1" x14ac:dyDescent="0.25">
      <c r="A7" s="99" t="s">
        <v>22</v>
      </c>
      <c r="B7" s="86" t="s">
        <v>21</v>
      </c>
      <c r="C7" s="44">
        <f>ROUND(IF('Indicador Datos'!D9=0,0.1,IF(LOG('Indicador Datos'!D9)&gt;C$36,10,IF(LOG('Indicador Datos'!D9)&lt;C$37,0,10-(C$36-LOG('Indicador Datos'!D9))/(C$36-C$37)*10))),1)</f>
        <v>1.6</v>
      </c>
      <c r="D7" s="44">
        <f>ROUND(IF('Indicador Datos'!E9=0,0.1,IF(LOG('Indicador Datos'!E9)&gt;D$36,10,IF(LOG('Indicador Datos'!E9)&lt;D$37,0,10-(D$36-LOG('Indicador Datos'!E9))/(D$36-D$37)*10))),1)</f>
        <v>0.1</v>
      </c>
      <c r="E7" s="44">
        <f t="shared" si="0"/>
        <v>0.9</v>
      </c>
      <c r="F7" s="44">
        <f>ROUND(IF('Indicador Datos'!F9="No data",0.1,IF('Indicador Datos'!F9=0,0,IF(LOG('Indicador Datos'!F9)&gt;F$36,10,IF(LOG('Indicador Datos'!F9)&lt;F$37,0,10-(F$36-LOG('Indicador Datos'!F9))/(F$36-F$37)*10)))),1)</f>
        <v>0.1</v>
      </c>
      <c r="G7" s="44">
        <f>ROUND(IF('Indicador Datos'!G9=0,0,IF(LOG('Indicador Datos'!G9)&gt;G$36,10,IF(LOG('Indicador Datos'!G9)&lt;G$37,0,10-(G$36-LOG('Indicador Datos'!G9))/(G$36-G$37)*10))),1)</f>
        <v>6.4</v>
      </c>
      <c r="H7" s="44">
        <f>ROUND(IF('Indicador Datos'!H9=0,0,IF(LOG('Indicador Datos'!H9)&gt;H$36,10,IF(LOG('Indicador Datos'!H9)&lt;H$37,0,10-(H$36-LOG('Indicador Datos'!H9))/(H$36-H$37)*10))),1)</f>
        <v>3.6</v>
      </c>
      <c r="I7" s="44">
        <f>ROUND(IF('Indicador Datos'!I9=0,0,IF(LOG('Indicador Datos'!I9)&gt;I$36,10,IF(LOG('Indicador Datos'!I9)&lt;I$37,0,10-(I$36-LOG('Indicador Datos'!I9))/(I$36-I$37)*10))),1)</f>
        <v>5.8</v>
      </c>
      <c r="J7" s="44">
        <f t="shared" si="1"/>
        <v>4.8</v>
      </c>
      <c r="K7" s="44">
        <f>ROUND(IF('Indicador Datos'!J9=0,0,IF(LOG('Indicador Datos'!J9)&gt;K$36,10,IF(LOG('Indicador Datos'!J9)&lt;K$37,0,10-(K$36-LOG('Indicador Datos'!J9))/(K$36-K$37)*10))),1)</f>
        <v>4.0999999999999996</v>
      </c>
      <c r="L7" s="44">
        <f t="shared" si="2"/>
        <v>4.5</v>
      </c>
      <c r="M7" s="44">
        <f>ROUND(IF('Indicador Datos'!K9=0,0,IF(LOG('Indicador Datos'!K9)&gt;M$36,10,IF(LOG('Indicador Datos'!K9)&lt;M$37,0,10-(M$36-LOG('Indicador Datos'!K9))/(M$36-M$37)*10))),1)</f>
        <v>0</v>
      </c>
      <c r="N7" s="133">
        <f>IF('Indicador Datos'!N9="No data","x",ROUND(IF('Indicador Datos'!N9=0,0,IF(LOG('Indicador Datos'!N9)&gt;N$36,10,IF(LOG('Indicador Datos'!N9)&lt;N$37,0.1,10-(N$36-LOG('Indicador Datos'!N9))/(N$36-N$37)*10))),1))</f>
        <v>1.4</v>
      </c>
      <c r="O7" s="133">
        <f>IF('Indicador Datos'!O9="No data","x",ROUND(IF('Indicador Datos'!O9=0,0,IF(LOG('Indicador Datos'!O9)&gt;O$36,10,IF(LOG('Indicador Datos'!O9)&lt;O$37,0.1,10-(O$36-LOG('Indicador Datos'!O9))/(O$36-O$37)*10))),1))</f>
        <v>1.8</v>
      </c>
      <c r="P7" s="133">
        <f t="shared" si="30"/>
        <v>1.6</v>
      </c>
      <c r="Q7" s="45">
        <f>'Indicador Datos'!D9/'Indicador Datos'!$CF9</f>
        <v>5.989844374655127E-4</v>
      </c>
      <c r="R7" s="45">
        <f>'Indicador Datos'!E9/'Indicador Datos'!$CF9</f>
        <v>0</v>
      </c>
      <c r="S7" s="45">
        <f>IF(F7=0.1,0,'Indicador Datos'!F9/'Indicador Datos'!$CF9)</f>
        <v>0</v>
      </c>
      <c r="T7" s="45">
        <f>'Indicador Datos'!G9/'Indicador Datos'!$CF9</f>
        <v>4.9589060017957037E-5</v>
      </c>
      <c r="U7" s="45">
        <f>'Indicador Datos'!H9/'Indicador Datos'!$CF9</f>
        <v>1.6179874206500452E-2</v>
      </c>
      <c r="V7" s="45">
        <f>'Indicador Datos'!I9/'Indicador Datos'!$CF9</f>
        <v>1.7031446533158369E-3</v>
      </c>
      <c r="W7" s="45">
        <f>'Indicador Datos'!J9/'Indicador Datos'!$CF9</f>
        <v>5.7632985703432562E-3</v>
      </c>
      <c r="X7" s="45">
        <f>'Indicador Datos'!K9/'Indicador Datos'!$CF9</f>
        <v>0</v>
      </c>
      <c r="Y7" s="45">
        <f>IF('Indicador Datos'!N9="No data","x",'Indicador Datos'!N9/'Indicador Datos'!$CF9)</f>
        <v>5.0666482491884796E-2</v>
      </c>
      <c r="Z7" s="45">
        <f>IF('Indicador Datos'!O9="No data","x",'Indicador Datos'!O9/'Indicador Datos'!$CF9)</f>
        <v>7.2505007251882039E-2</v>
      </c>
      <c r="AA7" s="44">
        <f t="shared" si="3"/>
        <v>3</v>
      </c>
      <c r="AB7" s="44">
        <f t="shared" si="4"/>
        <v>0</v>
      </c>
      <c r="AC7" s="44">
        <f t="shared" si="5"/>
        <v>1.6</v>
      </c>
      <c r="AD7" s="44">
        <f t="shared" si="6"/>
        <v>0.1</v>
      </c>
      <c r="AE7" s="44">
        <f t="shared" si="7"/>
        <v>9</v>
      </c>
      <c r="AF7" s="44">
        <f t="shared" si="8"/>
        <v>10</v>
      </c>
      <c r="AG7" s="44">
        <f t="shared" si="9"/>
        <v>6.8</v>
      </c>
      <c r="AH7" s="44">
        <f t="shared" si="10"/>
        <v>8.9</v>
      </c>
      <c r="AI7" s="44">
        <f t="shared" si="11"/>
        <v>10</v>
      </c>
      <c r="AJ7" s="44">
        <f t="shared" si="12"/>
        <v>9.5</v>
      </c>
      <c r="AK7" s="44">
        <f t="shared" si="13"/>
        <v>0</v>
      </c>
      <c r="AL7" s="44">
        <f>ROUND(IF('Indicador Datos'!L9=0,0,IF('Indicador Datos'!L9&gt;AL$36,10,IF('Indicador Datos'!L9&lt;AL$37,0,10-(AL$36-'Indicador Datos'!L9)/(AL$36-AL$37)*10))),1)</f>
        <v>0</v>
      </c>
      <c r="AM7" s="44">
        <f t="shared" si="31"/>
        <v>2.5</v>
      </c>
      <c r="AN7" s="44">
        <f t="shared" si="32"/>
        <v>3.6</v>
      </c>
      <c r="AO7" s="44">
        <f t="shared" si="33"/>
        <v>3.1</v>
      </c>
      <c r="AP7" s="44">
        <f t="shared" si="14"/>
        <v>2.2999999999999998</v>
      </c>
      <c r="AQ7" s="44">
        <f t="shared" si="15"/>
        <v>0.1</v>
      </c>
      <c r="AR7" s="44">
        <f t="shared" si="16"/>
        <v>6.8</v>
      </c>
      <c r="AS7" s="44">
        <f t="shared" si="17"/>
        <v>6.3</v>
      </c>
      <c r="AT7" s="44">
        <f t="shared" si="18"/>
        <v>6.6</v>
      </c>
      <c r="AU7" s="44">
        <f t="shared" si="19"/>
        <v>7.1</v>
      </c>
      <c r="AV7" s="44">
        <f t="shared" si="20"/>
        <v>0</v>
      </c>
      <c r="AW7" s="44">
        <f t="shared" si="21"/>
        <v>1.3</v>
      </c>
      <c r="AX7" s="46">
        <f t="shared" si="22"/>
        <v>0.1</v>
      </c>
      <c r="AY7" s="44">
        <f t="shared" si="23"/>
        <v>8</v>
      </c>
      <c r="AZ7" s="169">
        <f t="shared" si="34"/>
        <v>5.6</v>
      </c>
      <c r="BA7" s="46">
        <f t="shared" si="24"/>
        <v>7.8</v>
      </c>
      <c r="BB7" s="44">
        <f t="shared" si="25"/>
        <v>0</v>
      </c>
      <c r="BC7" s="44">
        <f>IF('Indicador Datos'!P9="No data","x",ROUND(IF('Indicador Datos'!P9&gt;BC$36,10,IF('Indicador Datos'!P9&lt;BC$37,0,10-(BC$36-'Indicador Datos'!P9)/(BC$36-BC$37)*10)),1))</f>
        <v>0.5</v>
      </c>
      <c r="BD7" s="44">
        <f t="shared" si="26"/>
        <v>0.3</v>
      </c>
      <c r="BE7" s="44">
        <f t="shared" si="27"/>
        <v>2.4</v>
      </c>
      <c r="BF7" s="44">
        <f>IF('Indicador Datos'!M9="No data","x", ROUND(IF('Indicador Datos'!M9&gt;BF$36,0,IF('Indicador Datos'!M9&lt;BF$37,10,(BF$36-'Indicador Datos'!M9)/(BF$36-BF$37)*10)),1))</f>
        <v>5.3</v>
      </c>
      <c r="BG7" s="46">
        <f t="shared" si="35"/>
        <v>2.6</v>
      </c>
      <c r="BH7" s="47">
        <f t="shared" si="36"/>
        <v>4.7</v>
      </c>
      <c r="BI7" s="44">
        <f>ROUND(IF('Indicador Datos'!Q9=0,0,IF('Indicador Datos'!Q9&gt;BI$36,10,IF('Indicador Datos'!Q9&lt;BI$37,0,10-(BI$36-'Indicador Datos'!Q9)/(BI$36-BI$37)*10))),1)</f>
        <v>0.1</v>
      </c>
      <c r="BJ7" s="44">
        <f>ROUND(IF('Indicador Datos'!R9=0,0,IF(LOG('Indicador Datos'!R9)&gt;LOG(BJ$36),10,IF(LOG('Indicador Datos'!R9)&lt;LOG(BJ$37),0,10-(LOG(BJ$36)-LOG('Indicador Datos'!R9))/(LOG(BJ$36)-LOG(BJ$37))*10))),1)</f>
        <v>0</v>
      </c>
      <c r="BK7" s="44">
        <f t="shared" si="28"/>
        <v>0.1</v>
      </c>
      <c r="BL7" s="44">
        <f>'Indicador Datos'!S9</f>
        <v>0</v>
      </c>
      <c r="BM7" s="44">
        <f>'Indicador Datos'!T9</f>
        <v>0</v>
      </c>
      <c r="BN7" s="44">
        <f t="shared" si="29"/>
        <v>0</v>
      </c>
      <c r="BO7" s="136">
        <f t="shared" si="37"/>
        <v>0.1</v>
      </c>
      <c r="BP7" s="44">
        <f>IF('Indicador Datos'!U9="No data","x",ROUND(IF('Indicador Datos'!U9&gt;BP$36,10,IF('Indicador Datos'!U9&lt;BP$37,0,10-(BP$36-'Indicador Datos'!U9)/(BP$36-BP$37)*10)),1))</f>
        <v>2.8</v>
      </c>
      <c r="BQ7" s="44">
        <f>IF('Indicador Datos'!V9="No data","x",ROUND(IF(LOG('Indicador Datos'!V9)&gt;BQ$36,10,IF(LOG('Indicador Datos'!V9)&lt;BQ$37,0,10-(BQ$36-LOG('Indicador Datos'!V9))/(BQ$36-BQ$37)*10)),1))</f>
        <v>1.7</v>
      </c>
      <c r="BR7" s="136">
        <f t="shared" si="38"/>
        <v>2.2999999999999998</v>
      </c>
      <c r="BS7" s="45">
        <f>IF('Indicador Datos'!W9="No data", "x",'Indicador Datos'!W9/'Indicador Datos'!CF9)</f>
        <v>3.5914082464258581E-4</v>
      </c>
      <c r="BT7" s="44">
        <f t="shared" si="39"/>
        <v>6</v>
      </c>
      <c r="BU7" s="44">
        <f>IF('Indicador Datos'!W9="No data","x",ROUND(IF(LOG('Indicador Datos'!W9)&gt;BU$36,10,IF(LOG('Indicador Datos'!W9)&lt;BU$37,0,10-(BU$36-LOG('Indicador Datos'!W9))/(BU$36-BU$37)*10)),1))</f>
        <v>1.4</v>
      </c>
      <c r="BV7" s="46">
        <f t="shared" si="40"/>
        <v>4.0999999999999996</v>
      </c>
      <c r="BW7" s="47">
        <f t="shared" si="41"/>
        <v>2.2999999999999998</v>
      </c>
    </row>
    <row r="8" spans="1:75" s="3" customFormat="1" x14ac:dyDescent="0.25">
      <c r="A8" s="99" t="s">
        <v>24</v>
      </c>
      <c r="B8" s="86" t="s">
        <v>23</v>
      </c>
      <c r="C8" s="44">
        <f>ROUND(IF('Indicador Datos'!D10=0,0.1,IF(LOG('Indicador Datos'!D10)&gt;C$36,10,IF(LOG('Indicador Datos'!D10)&lt;C$37,0,10-(C$36-LOG('Indicador Datos'!D10))/(C$36-C$37)*10))),1)</f>
        <v>7.7</v>
      </c>
      <c r="D8" s="44">
        <f>ROUND(IF('Indicador Datos'!E10=0,0.1,IF(LOG('Indicador Datos'!E10)&gt;D$36,10,IF(LOG('Indicador Datos'!E10)&lt;D$37,0,10-(D$36-LOG('Indicador Datos'!E10))/(D$36-D$37)*10))),1)</f>
        <v>9</v>
      </c>
      <c r="E8" s="44">
        <f t="shared" si="0"/>
        <v>8.4</v>
      </c>
      <c r="F8" s="44">
        <f>ROUND(IF('Indicador Datos'!F10="No data",0.1,IF('Indicador Datos'!F10=0,0,IF(LOG('Indicador Datos'!F10)&gt;F$36,10,IF(LOG('Indicador Datos'!F10)&lt;F$37,0,10-(F$36-LOG('Indicador Datos'!F10))/(F$36-F$37)*10)))),1)</f>
        <v>6.4</v>
      </c>
      <c r="G8" s="44">
        <f>ROUND(IF('Indicador Datos'!G10=0,0,IF(LOG('Indicador Datos'!G10)&gt;G$36,10,IF(LOG('Indicador Datos'!G10)&lt;G$37,0,10-(G$36-LOG('Indicador Datos'!G10))/(G$36-G$37)*10))),1)</f>
        <v>7.5</v>
      </c>
      <c r="H8" s="44">
        <f>ROUND(IF('Indicador Datos'!H10=0,0,IF(LOG('Indicador Datos'!H10)&gt;H$36,10,IF(LOG('Indicador Datos'!H10)&lt;H$37,0,10-(H$36-LOG('Indicador Datos'!H10))/(H$36-H$37)*10))),1)</f>
        <v>10</v>
      </c>
      <c r="I8" s="44">
        <f>ROUND(IF('Indicador Datos'!I10=0,0,IF(LOG('Indicador Datos'!I10)&gt;I$36,10,IF(LOG('Indicador Datos'!I10)&lt;I$37,0,10-(I$36-LOG('Indicador Datos'!I10))/(I$36-I$37)*10))),1)</f>
        <v>9.6</v>
      </c>
      <c r="J8" s="44">
        <f t="shared" si="1"/>
        <v>9.8000000000000007</v>
      </c>
      <c r="K8" s="44">
        <f>ROUND(IF('Indicador Datos'!J10=0,0,IF(LOG('Indicador Datos'!J10)&gt;K$36,10,IF(LOG('Indicador Datos'!J10)&lt;K$37,0,10-(K$36-LOG('Indicador Datos'!J10))/(K$36-K$37)*10))),1)</f>
        <v>7.9</v>
      </c>
      <c r="L8" s="44">
        <f t="shared" si="2"/>
        <v>9.1</v>
      </c>
      <c r="M8" s="44">
        <f>ROUND(IF('Indicador Datos'!K10=0,0,IF(LOG('Indicador Datos'!K10)&gt;M$36,10,IF(LOG('Indicador Datos'!K10)&lt;M$37,0,10-(M$36-LOG('Indicador Datos'!K10))/(M$36-M$37)*10))),1)</f>
        <v>0</v>
      </c>
      <c r="N8" s="133">
        <f>IF('Indicador Datos'!N10="No data","x",ROUND(IF('Indicador Datos'!N10=0,0,IF(LOG('Indicador Datos'!N10)&gt;N$36,10,IF(LOG('Indicador Datos'!N10)&lt;N$37,0.1,10-(N$36-LOG('Indicador Datos'!N10))/(N$36-N$37)*10))),1))</f>
        <v>7.8</v>
      </c>
      <c r="O8" s="133">
        <f>IF('Indicador Datos'!O10="No data","x",ROUND(IF('Indicador Datos'!O10=0,0,IF(LOG('Indicador Datos'!O10)&gt;O$36,10,IF(LOG('Indicador Datos'!O10)&lt;O$37,0.1,10-(O$36-LOG('Indicador Datos'!O10))/(O$36-O$37)*10))),1))</f>
        <v>7.4</v>
      </c>
      <c r="P8" s="133">
        <f t="shared" si="30"/>
        <v>7.6</v>
      </c>
      <c r="Q8" s="45">
        <f>'Indicador Datos'!D10/'Indicador Datos'!$CF10</f>
        <v>1.1909793284938502E-3</v>
      </c>
      <c r="R8" s="45">
        <f>'Indicador Datos'!E10/'Indicador Datos'!$CF10</f>
        <v>4.8253148543369624E-4</v>
      </c>
      <c r="S8" s="45">
        <f>IF(F8=0.1,0,'Indicador Datos'!F10/'Indicador Datos'!$CF10)</f>
        <v>3.5070426853274477E-3</v>
      </c>
      <c r="T8" s="45">
        <f>'Indicador Datos'!G10/'Indicador Datos'!$CF10</f>
        <v>9.9267981943624441E-7</v>
      </c>
      <c r="U8" s="45">
        <f>'Indicador Datos'!H10/'Indicador Datos'!$CF10</f>
        <v>1.875171319397731E-2</v>
      </c>
      <c r="V8" s="45">
        <f>'Indicador Datos'!I10/'Indicador Datos'!$CF10</f>
        <v>5.2930558886202959E-3</v>
      </c>
      <c r="W8" s="45">
        <f>'Indicador Datos'!J10/'Indicador Datos'!$CF10</f>
        <v>1.4162788445801025E-3</v>
      </c>
      <c r="X8" s="45">
        <f>'Indicador Datos'!K10/'Indicador Datos'!$CF10</f>
        <v>0</v>
      </c>
      <c r="Y8" s="45">
        <f>IF('Indicador Datos'!N10="No data","x",'Indicador Datos'!N10/'Indicador Datos'!$CF10)</f>
        <v>0.12961469722170571</v>
      </c>
      <c r="Z8" s="45">
        <f>IF('Indicador Datos'!O10="No data","x",'Indicador Datos'!O10/'Indicador Datos'!$CF10)</f>
        <v>8.7026866813616793E-2</v>
      </c>
      <c r="AA8" s="44">
        <f t="shared" si="3"/>
        <v>6</v>
      </c>
      <c r="AB8" s="44">
        <f t="shared" si="4"/>
        <v>9.6999999999999993</v>
      </c>
      <c r="AC8" s="44">
        <f t="shared" si="5"/>
        <v>8.4</v>
      </c>
      <c r="AD8" s="44">
        <f t="shared" si="6"/>
        <v>5</v>
      </c>
      <c r="AE8" s="44">
        <f t="shared" si="7"/>
        <v>3.3</v>
      </c>
      <c r="AF8" s="44">
        <f t="shared" si="8"/>
        <v>10</v>
      </c>
      <c r="AG8" s="44">
        <f t="shared" si="9"/>
        <v>10</v>
      </c>
      <c r="AH8" s="44">
        <f t="shared" si="10"/>
        <v>10</v>
      </c>
      <c r="AI8" s="44">
        <f t="shared" si="11"/>
        <v>3.5</v>
      </c>
      <c r="AJ8" s="44">
        <f t="shared" si="12"/>
        <v>8.1999999999999993</v>
      </c>
      <c r="AK8" s="44">
        <f t="shared" si="13"/>
        <v>0</v>
      </c>
      <c r="AL8" s="44">
        <f>ROUND(IF('Indicador Datos'!L10=0,0,IF('Indicador Datos'!L10&gt;AL$36,10,IF('Indicador Datos'!L10&lt;AL$37,0,10-(AL$36-'Indicador Datos'!L10)/(AL$36-AL$37)*10))),1)</f>
        <v>0</v>
      </c>
      <c r="AM8" s="44">
        <f t="shared" si="31"/>
        <v>6.5</v>
      </c>
      <c r="AN8" s="44">
        <f t="shared" si="32"/>
        <v>4.4000000000000004</v>
      </c>
      <c r="AO8" s="44">
        <f t="shared" si="33"/>
        <v>5.5</v>
      </c>
      <c r="AP8" s="44">
        <f t="shared" si="14"/>
        <v>6.9</v>
      </c>
      <c r="AQ8" s="44">
        <f t="shared" si="15"/>
        <v>9.4</v>
      </c>
      <c r="AR8" s="44">
        <f t="shared" si="16"/>
        <v>10</v>
      </c>
      <c r="AS8" s="44">
        <f t="shared" si="17"/>
        <v>9.8000000000000007</v>
      </c>
      <c r="AT8" s="44">
        <f t="shared" si="18"/>
        <v>9.9</v>
      </c>
      <c r="AU8" s="44">
        <f t="shared" si="19"/>
        <v>5.7</v>
      </c>
      <c r="AV8" s="44">
        <f t="shared" si="20"/>
        <v>0</v>
      </c>
      <c r="AW8" s="44">
        <f t="shared" si="21"/>
        <v>8.4</v>
      </c>
      <c r="AX8" s="46">
        <f t="shared" si="22"/>
        <v>5.7</v>
      </c>
      <c r="AY8" s="44">
        <f t="shared" si="23"/>
        <v>5.8</v>
      </c>
      <c r="AZ8" s="169">
        <f t="shared" si="34"/>
        <v>7.3</v>
      </c>
      <c r="BA8" s="46">
        <f t="shared" si="24"/>
        <v>8.6999999999999993</v>
      </c>
      <c r="BB8" s="44">
        <f t="shared" si="25"/>
        <v>0</v>
      </c>
      <c r="BC8" s="44">
        <f>IF('Indicador Datos'!P10="No data","x",ROUND(IF('Indicador Datos'!P10&gt;BC$36,10,IF('Indicador Datos'!P10&lt;BC$37,0,10-(BC$36-'Indicador Datos'!P10)/(BC$36-BC$37)*10)),1))</f>
        <v>10</v>
      </c>
      <c r="BD8" s="44">
        <f t="shared" si="26"/>
        <v>5</v>
      </c>
      <c r="BE8" s="44">
        <f t="shared" si="27"/>
        <v>6.7</v>
      </c>
      <c r="BF8" s="44">
        <f>IF('Indicador Datos'!M10="No data","x", ROUND(IF('Indicador Datos'!M10&gt;BF$36,0,IF('Indicador Datos'!M10&lt;BF$37,10,(BF$36-'Indicador Datos'!M10)/(BF$36-BF$37)*10)),1))</f>
        <v>0</v>
      </c>
      <c r="BG8" s="46">
        <f t="shared" si="35"/>
        <v>4.5999999999999996</v>
      </c>
      <c r="BH8" s="47">
        <f t="shared" si="36"/>
        <v>6.9</v>
      </c>
      <c r="BI8" s="44">
        <f>ROUND(IF('Indicador Datos'!Q10=0,0,IF('Indicador Datos'!Q10&gt;BI$36,10,IF('Indicador Datos'!Q10&lt;BI$37,0,10-(BI$36-'Indicador Datos'!Q10)/(BI$36-BI$37)*10))),1)</f>
        <v>3.1</v>
      </c>
      <c r="BJ8" s="44">
        <f>ROUND(IF('Indicador Datos'!R10=0,0,IF(LOG('Indicador Datos'!R10)&gt;LOG(BJ$36),10,IF(LOG('Indicador Datos'!R10)&lt;LOG(BJ$37),0,10-(LOG(BJ$36)-LOG('Indicador Datos'!R10))/(LOG(BJ$36)-LOG(BJ$37))*10))),1)</f>
        <v>6.1</v>
      </c>
      <c r="BK8" s="44">
        <f t="shared" si="28"/>
        <v>4.8</v>
      </c>
      <c r="BL8" s="44">
        <f>'Indicador Datos'!S10</f>
        <v>0</v>
      </c>
      <c r="BM8" s="44">
        <f>'Indicador Datos'!T10</f>
        <v>0</v>
      </c>
      <c r="BN8" s="44">
        <f t="shared" si="29"/>
        <v>0</v>
      </c>
      <c r="BO8" s="136">
        <f t="shared" si="37"/>
        <v>3.4</v>
      </c>
      <c r="BP8" s="44">
        <f>IF('Indicador Datos'!U10="No data","x",ROUND(IF('Indicador Datos'!U10&gt;BP$36,10,IF('Indicador Datos'!U10&lt;BP$37,0,10-(BP$36-'Indicador Datos'!U10)/(BP$36-BP$37)*10)),1))</f>
        <v>5.8</v>
      </c>
      <c r="BQ8" s="44">
        <f>IF('Indicador Datos'!V10="No data","x",ROUND(IF(LOG('Indicador Datos'!V10)&gt;BQ$36,10,IF(LOG('Indicador Datos'!V10)&lt;BQ$37,0,10-(BQ$36-LOG('Indicador Datos'!V10))/(BQ$36-BQ$37)*10)),1))</f>
        <v>7.2</v>
      </c>
      <c r="BR8" s="136">
        <f t="shared" si="38"/>
        <v>6.6</v>
      </c>
      <c r="BS8" s="45">
        <f>IF('Indicador Datos'!W10="No data", "x",'Indicador Datos'!W10/'Indicador Datos'!CF10)</f>
        <v>1.3910466297682264E-4</v>
      </c>
      <c r="BT8" s="44">
        <f t="shared" si="39"/>
        <v>2.2999999999999998</v>
      </c>
      <c r="BU8" s="44">
        <f>IF('Indicador Datos'!W10="No data","x",ROUND(IF(LOG('Indicador Datos'!W10)&gt;BU$36,10,IF(LOG('Indicador Datos'!W10)&lt;BU$37,0,10-(BU$36-LOG('Indicador Datos'!W10))/(BU$36-BU$37)*10)),1))</f>
        <v>7.2</v>
      </c>
      <c r="BV8" s="46">
        <f t="shared" si="40"/>
        <v>5.2</v>
      </c>
      <c r="BW8" s="47">
        <f t="shared" si="41"/>
        <v>5.2</v>
      </c>
    </row>
    <row r="9" spans="1:75" s="3" customFormat="1" x14ac:dyDescent="0.25">
      <c r="A9" s="99" t="s">
        <v>30</v>
      </c>
      <c r="B9" s="86" t="s">
        <v>29</v>
      </c>
      <c r="C9" s="44">
        <f>ROUND(IF('Indicador Datos'!D11=0,0.1,IF(LOG('Indicador Datos'!D11)&gt;C$36,10,IF(LOG('Indicador Datos'!D11)&lt;C$37,0,10-(C$36-LOG('Indicador Datos'!D11))/(C$36-C$37)*10))),1)</f>
        <v>0.5</v>
      </c>
      <c r="D9" s="44">
        <f>ROUND(IF('Indicador Datos'!E11=0,0.1,IF(LOG('Indicador Datos'!E11)&gt;D$36,10,IF(LOG('Indicador Datos'!E11)&lt;D$37,0,10-(D$36-LOG('Indicador Datos'!E11))/(D$36-D$37)*10))),1)</f>
        <v>0.1</v>
      </c>
      <c r="E9" s="44">
        <f t="shared" si="0"/>
        <v>0.3</v>
      </c>
      <c r="F9" s="44">
        <f>ROUND(IF('Indicador Datos'!F11="No data",0.1,IF('Indicador Datos'!F11=0,0,IF(LOG('Indicador Datos'!F11)&gt;F$36,10,IF(LOG('Indicador Datos'!F11)&lt;F$37,0,10-(F$36-LOG('Indicador Datos'!F11))/(F$36-F$37)*10)))),1)</f>
        <v>0.1</v>
      </c>
      <c r="G9" s="44">
        <f>ROUND(IF('Indicador Datos'!G11=0,0,IF(LOG('Indicador Datos'!G11)&gt;G$36,10,IF(LOG('Indicador Datos'!G11)&lt;G$37,0,10-(G$36-LOG('Indicador Datos'!G11))/(G$36-G$37)*10))),1)</f>
        <v>0</v>
      </c>
      <c r="H9" s="44">
        <f>ROUND(IF('Indicador Datos'!H11=0,0,IF(LOG('Indicador Datos'!H11)&gt;H$36,10,IF(LOG('Indicador Datos'!H11)&lt;H$37,0,10-(H$36-LOG('Indicador Datos'!H11))/(H$36-H$37)*10))),1)</f>
        <v>2.5</v>
      </c>
      <c r="I9" s="44">
        <f>ROUND(IF('Indicador Datos'!I11=0,0,IF(LOG('Indicador Datos'!I11)&gt;I$36,10,IF(LOG('Indicador Datos'!I11)&lt;I$37,0,10-(I$36-LOG('Indicador Datos'!I11))/(I$36-I$37)*10))),1)</f>
        <v>5.2</v>
      </c>
      <c r="J9" s="44">
        <f t="shared" si="1"/>
        <v>4</v>
      </c>
      <c r="K9" s="44">
        <f>ROUND(IF('Indicador Datos'!J11=0,0,IF(LOG('Indicador Datos'!J11)&gt;K$36,10,IF(LOG('Indicador Datos'!J11)&lt;K$37,0,10-(K$36-LOG('Indicador Datos'!J11))/(K$36-K$37)*10))),1)</f>
        <v>0</v>
      </c>
      <c r="L9" s="44">
        <f t="shared" si="2"/>
        <v>2.2000000000000002</v>
      </c>
      <c r="M9" s="44">
        <f>ROUND(IF('Indicador Datos'!K11=0,0,IF(LOG('Indicador Datos'!K11)&gt;M$36,10,IF(LOG('Indicador Datos'!K11)&lt;M$37,0,10-(M$36-LOG('Indicador Datos'!K11))/(M$36-M$37)*10))),1)</f>
        <v>0</v>
      </c>
      <c r="N9" s="133" t="str">
        <f>IF('Indicador Datos'!N11="No data","x",ROUND(IF('Indicador Datos'!N11=0,0,IF(LOG('Indicador Datos'!N11)&gt;N$36,10,IF(LOG('Indicador Datos'!N11)&lt;N$37,0.1,10-(N$36-LOG('Indicador Datos'!N11))/(N$36-N$37)*10))),1))</f>
        <v>x</v>
      </c>
      <c r="O9" s="133" t="str">
        <f>IF('Indicador Datos'!O11="No data","x",ROUND(IF('Indicador Datos'!O11=0,0,IF(LOG('Indicador Datos'!O11)&gt;O$36,10,IF(LOG('Indicador Datos'!O11)&lt;O$37,0.1,10-(O$36-LOG('Indicador Datos'!O11))/(O$36-O$37)*10))),1))</f>
        <v>x</v>
      </c>
      <c r="P9" s="133" t="str">
        <f t="shared" si="30"/>
        <v>x</v>
      </c>
      <c r="Q9" s="45">
        <f>'Indicador Datos'!D11/'Indicador Datos'!$CF11</f>
        <v>1.5580728711631032E-4</v>
      </c>
      <c r="R9" s="45">
        <f>'Indicador Datos'!E11/'Indicador Datos'!$CF11</f>
        <v>0</v>
      </c>
      <c r="S9" s="45">
        <f>IF(F9=0.1,0,'Indicador Datos'!F11/'Indicador Datos'!$CF11)</f>
        <v>0</v>
      </c>
      <c r="T9" s="45">
        <f>'Indicador Datos'!G11/'Indicador Datos'!$CF11</f>
        <v>0</v>
      </c>
      <c r="U9" s="45">
        <f>'Indicador Datos'!H11/'Indicador Datos'!$CF11</f>
        <v>5.4308611294511281E-3</v>
      </c>
      <c r="V9" s="45">
        <f>'Indicador Datos'!I11/'Indicador Datos'!$CF11</f>
        <v>4.224459231357507E-4</v>
      </c>
      <c r="W9" s="45">
        <f>'Indicador Datos'!J11/'Indicador Datos'!$CF11</f>
        <v>0</v>
      </c>
      <c r="X9" s="45">
        <f>'Indicador Datos'!K11/'Indicador Datos'!$CF11</f>
        <v>0</v>
      </c>
      <c r="Y9" s="45" t="str">
        <f>IF('Indicador Datos'!N11="No data","x",'Indicador Datos'!N11/'Indicador Datos'!$CF11)</f>
        <v>x</v>
      </c>
      <c r="Z9" s="45" t="str">
        <f>IF('Indicador Datos'!O11="No data","x",'Indicador Datos'!O11/'Indicador Datos'!$CF11)</f>
        <v>x</v>
      </c>
      <c r="AA9" s="44">
        <f t="shared" si="3"/>
        <v>0.8</v>
      </c>
      <c r="AB9" s="44">
        <f t="shared" si="4"/>
        <v>0</v>
      </c>
      <c r="AC9" s="44">
        <f t="shared" si="5"/>
        <v>0.4</v>
      </c>
      <c r="AD9" s="44">
        <f t="shared" si="6"/>
        <v>0.1</v>
      </c>
      <c r="AE9" s="44">
        <f t="shared" si="7"/>
        <v>0</v>
      </c>
      <c r="AF9" s="44">
        <f t="shared" si="8"/>
        <v>3.6</v>
      </c>
      <c r="AG9" s="44">
        <f t="shared" si="9"/>
        <v>1.7</v>
      </c>
      <c r="AH9" s="44">
        <f t="shared" si="10"/>
        <v>2.7</v>
      </c>
      <c r="AI9" s="44">
        <f t="shared" si="11"/>
        <v>0</v>
      </c>
      <c r="AJ9" s="44">
        <f t="shared" si="12"/>
        <v>1.4</v>
      </c>
      <c r="AK9" s="44">
        <f t="shared" si="13"/>
        <v>0</v>
      </c>
      <c r="AL9" s="44">
        <f>ROUND(IF('Indicador Datos'!L11=0,0,IF('Indicador Datos'!L11&gt;AL$36,10,IF('Indicador Datos'!L11&lt;AL$37,0,10-(AL$36-'Indicador Datos'!L11)/(AL$36-AL$37)*10))),1)</f>
        <v>1.5</v>
      </c>
      <c r="AM9" s="44" t="str">
        <f t="shared" si="31"/>
        <v>x</v>
      </c>
      <c r="AN9" s="44" t="str">
        <f t="shared" si="32"/>
        <v>x</v>
      </c>
      <c r="AO9" s="44" t="str">
        <f t="shared" si="33"/>
        <v>x</v>
      </c>
      <c r="AP9" s="44">
        <f t="shared" si="14"/>
        <v>0.7</v>
      </c>
      <c r="AQ9" s="44">
        <f t="shared" si="15"/>
        <v>0.1</v>
      </c>
      <c r="AR9" s="44">
        <f t="shared" si="16"/>
        <v>3.1</v>
      </c>
      <c r="AS9" s="44">
        <f t="shared" si="17"/>
        <v>3.5</v>
      </c>
      <c r="AT9" s="44">
        <f t="shared" si="18"/>
        <v>3.3</v>
      </c>
      <c r="AU9" s="44">
        <f t="shared" si="19"/>
        <v>0</v>
      </c>
      <c r="AV9" s="44">
        <f t="shared" si="20"/>
        <v>0</v>
      </c>
      <c r="AW9" s="44">
        <f t="shared" si="21"/>
        <v>0.4</v>
      </c>
      <c r="AX9" s="46">
        <f t="shared" si="22"/>
        <v>0.1</v>
      </c>
      <c r="AY9" s="44">
        <f t="shared" si="23"/>
        <v>0</v>
      </c>
      <c r="AZ9" s="169">
        <f t="shared" si="34"/>
        <v>0.2</v>
      </c>
      <c r="BA9" s="46">
        <f t="shared" si="24"/>
        <v>1.8</v>
      </c>
      <c r="BB9" s="44">
        <f t="shared" si="25"/>
        <v>0.8</v>
      </c>
      <c r="BC9" s="44">
        <f>IF('Indicador Datos'!P11="No data","x",ROUND(IF('Indicador Datos'!P11&gt;BC$36,10,IF('Indicador Datos'!P11&lt;BC$37,0,10-(BC$36-'Indicador Datos'!P11)/(BC$36-BC$37)*10)),1))</f>
        <v>1.1000000000000001</v>
      </c>
      <c r="BD9" s="44">
        <f t="shared" si="26"/>
        <v>1</v>
      </c>
      <c r="BE9" s="44" t="str">
        <f t="shared" si="27"/>
        <v>x</v>
      </c>
      <c r="BF9" s="44">
        <f>IF('Indicador Datos'!M11="No data","x", ROUND(IF('Indicador Datos'!M11&gt;BF$36,0,IF('Indicador Datos'!M11&lt;BF$37,10,(BF$36-'Indicador Datos'!M11)/(BF$36-BF$37)*10)),1))</f>
        <v>0</v>
      </c>
      <c r="BG9" s="46">
        <f t="shared" si="35"/>
        <v>0.5</v>
      </c>
      <c r="BH9" s="47">
        <f t="shared" si="36"/>
        <v>0.7</v>
      </c>
      <c r="BI9" s="44">
        <f>ROUND(IF('Indicador Datos'!Q11=0,0,IF('Indicador Datos'!Q11&gt;BI$36,10,IF('Indicador Datos'!Q11&lt;BI$37,0,10-(BI$36-'Indicador Datos'!Q11)/(BI$36-BI$37)*10))),1)</f>
        <v>0.1</v>
      </c>
      <c r="BJ9" s="44">
        <f>ROUND(IF('Indicador Datos'!R11=0,0,IF(LOG('Indicador Datos'!R11)&gt;LOG(BJ$36),10,IF(LOG('Indicador Datos'!R11)&lt;LOG(BJ$37),0,10-(LOG(BJ$36)-LOG('Indicador Datos'!R11))/(LOG(BJ$36)-LOG(BJ$37))*10))),1)</f>
        <v>0</v>
      </c>
      <c r="BK9" s="44">
        <f t="shared" si="28"/>
        <v>0.1</v>
      </c>
      <c r="BL9" s="44">
        <f>'Indicador Datos'!S11</f>
        <v>0</v>
      </c>
      <c r="BM9" s="44">
        <f>'Indicador Datos'!T11</f>
        <v>0</v>
      </c>
      <c r="BN9" s="44">
        <f t="shared" si="29"/>
        <v>0</v>
      </c>
      <c r="BO9" s="136">
        <f t="shared" si="37"/>
        <v>0.1</v>
      </c>
      <c r="BP9" s="44">
        <f>IF('Indicador Datos'!U11="No data","x",ROUND(IF('Indicador Datos'!U11&gt;BP$36,10,IF('Indicador Datos'!U11&lt;BP$37,0,10-(BP$36-'Indicador Datos'!U11)/(BP$36-BP$37)*10)),1))</f>
        <v>2.5</v>
      </c>
      <c r="BQ9" s="44">
        <f>IF('Indicador Datos'!V11="No data","x",ROUND(IF(LOG('Indicador Datos'!V11)&gt;BQ$36,10,IF(LOG('Indicador Datos'!V11)&lt;BQ$37,0,10-(BQ$36-LOG('Indicador Datos'!V11))/(BQ$36-BQ$37)*10)),1))</f>
        <v>2</v>
      </c>
      <c r="BR9" s="136">
        <f t="shared" si="38"/>
        <v>2.2999999999999998</v>
      </c>
      <c r="BS9" s="45">
        <f>IF('Indicador Datos'!W11="No data", "x",'Indicador Datos'!W11/'Indicador Datos'!CF11)</f>
        <v>1.4153480340815808E-4</v>
      </c>
      <c r="BT9" s="44">
        <f t="shared" si="39"/>
        <v>2.4</v>
      </c>
      <c r="BU9" s="44">
        <f>IF('Indicador Datos'!W11="No data","x",ROUND(IF(LOG('Indicador Datos'!W11)&gt;BU$36,10,IF(LOG('Indicador Datos'!W11)&lt;BU$37,0,10-(BU$36-LOG('Indicador Datos'!W11))/(BU$36-BU$37)*10)),1))</f>
        <v>0.6</v>
      </c>
      <c r="BV9" s="46">
        <f t="shared" si="40"/>
        <v>1.5</v>
      </c>
      <c r="BW9" s="47">
        <f t="shared" si="41"/>
        <v>1.3</v>
      </c>
    </row>
    <row r="10" spans="1:75" s="3" customFormat="1" x14ac:dyDescent="0.25">
      <c r="A10" s="99" t="s">
        <v>36</v>
      </c>
      <c r="B10" s="86" t="s">
        <v>35</v>
      </c>
      <c r="C10" s="44">
        <f>ROUND(IF('Indicador Datos'!D12=0,0.1,IF(LOG('Indicador Datos'!D12)&gt;C$36,10,IF(LOG('Indicador Datos'!D12)&lt;C$37,0,10-(C$36-LOG('Indicador Datos'!D12))/(C$36-C$37)*10))),1)</f>
        <v>8.1999999999999993</v>
      </c>
      <c r="D10" s="44">
        <f>ROUND(IF('Indicador Datos'!E12=0,0.1,IF(LOG('Indicador Datos'!E12)&gt;D$36,10,IF(LOG('Indicador Datos'!E12)&lt;D$37,0,10-(D$36-LOG('Indicador Datos'!E12))/(D$36-D$37)*10))),1)</f>
        <v>0.1</v>
      </c>
      <c r="E10" s="44">
        <f t="shared" si="0"/>
        <v>5.4</v>
      </c>
      <c r="F10" s="44">
        <f>ROUND(IF('Indicador Datos'!F12="No data",0.1,IF('Indicador Datos'!F12=0,0,IF(LOG('Indicador Datos'!F12)&gt;F$36,10,IF(LOG('Indicador Datos'!F12)&lt;F$37,0,10-(F$36-LOG('Indicador Datos'!F12))/(F$36-F$37)*10)))),1)</f>
        <v>6.2</v>
      </c>
      <c r="G10" s="44">
        <f>ROUND(IF('Indicador Datos'!G12=0,0,IF(LOG('Indicador Datos'!G12)&gt;G$36,10,IF(LOG('Indicador Datos'!G12)&lt;G$37,0,10-(G$36-LOG('Indicador Datos'!G12))/(G$36-G$37)*10))),1)</f>
        <v>8.6</v>
      </c>
      <c r="H10" s="44">
        <f>ROUND(IF('Indicador Datos'!H12=0,0,IF(LOG('Indicador Datos'!H12)&gt;H$36,10,IF(LOG('Indicador Datos'!H12)&lt;H$37,0,10-(H$36-LOG('Indicador Datos'!H12))/(H$36-H$37)*10))),1)</f>
        <v>10</v>
      </c>
      <c r="I10" s="44">
        <f>ROUND(IF('Indicador Datos'!I12=0,0,IF(LOG('Indicador Datos'!I12)&gt;I$36,10,IF(LOG('Indicador Datos'!I12)&lt;I$37,0,10-(I$36-LOG('Indicador Datos'!I12))/(I$36-I$37)*10))),1)</f>
        <v>9.1</v>
      </c>
      <c r="J10" s="44">
        <f t="shared" si="1"/>
        <v>9.6</v>
      </c>
      <c r="K10" s="44">
        <f>ROUND(IF('Indicador Datos'!J12=0,0,IF(LOG('Indicador Datos'!J12)&gt;K$36,10,IF(LOG('Indicador Datos'!J12)&lt;K$37,0,10-(K$36-LOG('Indicador Datos'!J12))/(K$36-K$37)*10))),1)</f>
        <v>8.5</v>
      </c>
      <c r="L10" s="44">
        <f t="shared" si="2"/>
        <v>9.1</v>
      </c>
      <c r="M10" s="44">
        <f>ROUND(IF('Indicador Datos'!K12=0,0,IF(LOG('Indicador Datos'!K12)&gt;M$36,10,IF(LOG('Indicador Datos'!K12)&lt;M$37,0,10-(M$36-LOG('Indicador Datos'!K12))/(M$36-M$37)*10))),1)</f>
        <v>10</v>
      </c>
      <c r="N10" s="133">
        <f>IF('Indicador Datos'!N12="No data","x",ROUND(IF('Indicador Datos'!N12=0,0,IF(LOG('Indicador Datos'!N12)&gt;N$36,10,IF(LOG('Indicador Datos'!N12)&lt;N$37,0.1,10-(N$36-LOG('Indicador Datos'!N12))/(N$36-N$37)*10))),1))</f>
        <v>9.1</v>
      </c>
      <c r="O10" s="133">
        <f>IF('Indicador Datos'!O12="No data","x",ROUND(IF('Indicador Datos'!O12=0,0,IF(LOG('Indicador Datos'!O12)&gt;O$36,10,IF(LOG('Indicador Datos'!O12)&lt;O$37,0.1,10-(O$36-LOG('Indicador Datos'!O12))/(O$36-O$37)*10))),1))</f>
        <v>8.1999999999999993</v>
      </c>
      <c r="P10" s="133">
        <f t="shared" si="30"/>
        <v>8.6999999999999993</v>
      </c>
      <c r="Q10" s="45">
        <f>'Indicador Datos'!D12/'Indicador Datos'!$CF12</f>
        <v>1.7452827840760065E-3</v>
      </c>
      <c r="R10" s="45">
        <f>'Indicador Datos'!E12/'Indicador Datos'!$CF12</f>
        <v>0</v>
      </c>
      <c r="S10" s="45">
        <f>IF(F10=0.1,0,'Indicador Datos'!F12/'Indicador Datos'!$CF12)</f>
        <v>2.8364805565954864E-3</v>
      </c>
      <c r="T10" s="45">
        <f>'Indicador Datos'!G12/'Indicador Datos'!$CF12</f>
        <v>2.5126858336663763E-6</v>
      </c>
      <c r="U10" s="45">
        <f>'Indicador Datos'!H12/'Indicador Datos'!$CF12</f>
        <v>1.8374600653775764E-2</v>
      </c>
      <c r="V10" s="45">
        <f>'Indicador Datos'!I12/'Indicador Datos'!$CF12</f>
        <v>2.0477647704868385E-3</v>
      </c>
      <c r="W10" s="45">
        <f>'Indicador Datos'!J12/'Indicador Datos'!$CF12</f>
        <v>2.3062015688933239E-3</v>
      </c>
      <c r="X10" s="45">
        <f>'Indicador Datos'!K12/'Indicador Datos'!$CF12</f>
        <v>1.5985793401615853E-2</v>
      </c>
      <c r="Y10" s="45">
        <f>IF('Indicador Datos'!N12="No data","x",'Indicador Datos'!N12/'Indicador Datos'!$CF12)</f>
        <v>0.39430940318375268</v>
      </c>
      <c r="Z10" s="45">
        <f>IF('Indicador Datos'!O12="No data","x",'Indicador Datos'!O12/'Indicador Datos'!$CF12)</f>
        <v>0.17916423612993207</v>
      </c>
      <c r="AA10" s="44">
        <f t="shared" si="3"/>
        <v>8.6999999999999993</v>
      </c>
      <c r="AB10" s="44">
        <f t="shared" si="4"/>
        <v>0</v>
      </c>
      <c r="AC10" s="44">
        <f t="shared" si="5"/>
        <v>5.9</v>
      </c>
      <c r="AD10" s="44">
        <f t="shared" si="6"/>
        <v>4.0999999999999996</v>
      </c>
      <c r="AE10" s="44">
        <f t="shared" si="7"/>
        <v>4.7</v>
      </c>
      <c r="AF10" s="44">
        <f t="shared" si="8"/>
        <v>10</v>
      </c>
      <c r="AG10" s="44">
        <f t="shared" si="9"/>
        <v>8.1999999999999993</v>
      </c>
      <c r="AH10" s="44">
        <f t="shared" si="10"/>
        <v>9.3000000000000007</v>
      </c>
      <c r="AI10" s="44">
        <f t="shared" si="11"/>
        <v>5.8</v>
      </c>
      <c r="AJ10" s="44">
        <f t="shared" si="12"/>
        <v>8</v>
      </c>
      <c r="AK10" s="44">
        <f t="shared" si="13"/>
        <v>10</v>
      </c>
      <c r="AL10" s="44">
        <f>ROUND(IF('Indicador Datos'!L12=0,0,IF('Indicador Datos'!L12&gt;AL$36,10,IF('Indicador Datos'!L12&lt;AL$37,0,10-(AL$36-'Indicador Datos'!L12)/(AL$36-AL$37)*10))),1)</f>
        <v>7.6</v>
      </c>
      <c r="AM10" s="44">
        <f t="shared" si="31"/>
        <v>10</v>
      </c>
      <c r="AN10" s="44">
        <f t="shared" si="32"/>
        <v>9</v>
      </c>
      <c r="AO10" s="44">
        <f t="shared" si="33"/>
        <v>9.6</v>
      </c>
      <c r="AP10" s="44">
        <f t="shared" si="14"/>
        <v>8.5</v>
      </c>
      <c r="AQ10" s="44">
        <f t="shared" si="15"/>
        <v>0.1</v>
      </c>
      <c r="AR10" s="44">
        <f t="shared" si="16"/>
        <v>10</v>
      </c>
      <c r="AS10" s="44">
        <f t="shared" si="17"/>
        <v>8.6999999999999993</v>
      </c>
      <c r="AT10" s="44">
        <f t="shared" si="18"/>
        <v>9.5</v>
      </c>
      <c r="AU10" s="44">
        <f t="shared" si="19"/>
        <v>7.2</v>
      </c>
      <c r="AV10" s="44">
        <f t="shared" si="20"/>
        <v>10</v>
      </c>
      <c r="AW10" s="44">
        <f t="shared" si="21"/>
        <v>5.7</v>
      </c>
      <c r="AX10" s="46">
        <f t="shared" si="22"/>
        <v>5.2</v>
      </c>
      <c r="AY10" s="44">
        <f t="shared" si="23"/>
        <v>7.1</v>
      </c>
      <c r="AZ10" s="169">
        <f t="shared" si="34"/>
        <v>6.5</v>
      </c>
      <c r="BA10" s="46">
        <f t="shared" si="24"/>
        <v>8.6</v>
      </c>
      <c r="BB10" s="44">
        <f t="shared" si="25"/>
        <v>8.8000000000000007</v>
      </c>
      <c r="BC10" s="44">
        <f>IF('Indicador Datos'!P12="No data","x",ROUND(IF('Indicador Datos'!P12&gt;BC$36,10,IF('Indicador Datos'!P12&lt;BC$37,0,10-(BC$36-'Indicador Datos'!P12)/(BC$36-BC$37)*10)),1))</f>
        <v>8.6</v>
      </c>
      <c r="BD10" s="44">
        <f t="shared" si="26"/>
        <v>8.6999999999999993</v>
      </c>
      <c r="BE10" s="44">
        <f t="shared" si="27"/>
        <v>9.1999999999999993</v>
      </c>
      <c r="BF10" s="44">
        <f>IF('Indicador Datos'!M12="No data","x", ROUND(IF('Indicador Datos'!M12&gt;BF$36,0,IF('Indicador Datos'!M12&lt;BF$37,10,(BF$36-'Indicador Datos'!M12)/(BF$36-BF$37)*10)),1))</f>
        <v>6.6</v>
      </c>
      <c r="BG10" s="46">
        <f t="shared" si="35"/>
        <v>8.4</v>
      </c>
      <c r="BH10" s="47">
        <f t="shared" si="36"/>
        <v>7.4</v>
      </c>
      <c r="BI10" s="44">
        <f>ROUND(IF('Indicador Datos'!Q12=0,0,IF('Indicador Datos'!Q12&gt;BI$36,10,IF('Indicador Datos'!Q12&lt;BI$37,0,10-(BI$36-'Indicador Datos'!Q12)/(BI$36-BI$37)*10))),1)</f>
        <v>10</v>
      </c>
      <c r="BJ10" s="44">
        <f>ROUND(IF('Indicador Datos'!R12=0,0,IF(LOG('Indicador Datos'!R12)&gt;LOG(BJ$36),10,IF(LOG('Indicador Datos'!R12)&lt;LOG(BJ$37),0,10-(LOG(BJ$36)-LOG('Indicador Datos'!R12))/(LOG(BJ$36)-LOG(BJ$37))*10))),1)</f>
        <v>7.9</v>
      </c>
      <c r="BK10" s="44">
        <f t="shared" si="28"/>
        <v>9.1999999999999993</v>
      </c>
      <c r="BL10" s="44">
        <f>'Indicador Datos'!S12</f>
        <v>0</v>
      </c>
      <c r="BM10" s="44">
        <f>'Indicador Datos'!T12</f>
        <v>0</v>
      </c>
      <c r="BN10" s="44">
        <f t="shared" si="29"/>
        <v>0</v>
      </c>
      <c r="BO10" s="136">
        <f t="shared" si="37"/>
        <v>6.4</v>
      </c>
      <c r="BP10" s="44">
        <f>IF('Indicador Datos'!U12="No data","x",ROUND(IF('Indicador Datos'!U12&gt;BP$36,10,IF('Indicador Datos'!U12&lt;BP$37,0,10-(BP$36-'Indicador Datos'!U12)/(BP$36-BP$37)*10)),1))</f>
        <v>3.3</v>
      </c>
      <c r="BQ10" s="44">
        <f>IF('Indicador Datos'!V12="No data","x",ROUND(IF(LOG('Indicador Datos'!V12)&gt;BQ$36,10,IF(LOG('Indicador Datos'!V12)&lt;BQ$37,0,10-(BQ$36-LOG('Indicador Datos'!V12))/(BQ$36-BQ$37)*10)),1))</f>
        <v>6.7</v>
      </c>
      <c r="BR10" s="136">
        <f t="shared" si="38"/>
        <v>5.2</v>
      </c>
      <c r="BS10" s="45">
        <f>IF('Indicador Datos'!W12="No data", "x",'Indicador Datos'!W12/'Indicador Datos'!CF12)</f>
        <v>1.3533303431997445E-3</v>
      </c>
      <c r="BT10" s="44">
        <f t="shared" si="39"/>
        <v>10</v>
      </c>
      <c r="BU10" s="44">
        <f>IF('Indicador Datos'!W12="No data","x",ROUND(IF(LOG('Indicador Datos'!W12)&gt;BU$36,10,IF(LOG('Indicador Datos'!W12)&lt;BU$37,0,10-(BU$36-LOG('Indicador Datos'!W12))/(BU$36-BU$37)*10)),1))</f>
        <v>10</v>
      </c>
      <c r="BV10" s="46">
        <f t="shared" si="40"/>
        <v>10</v>
      </c>
      <c r="BW10" s="47">
        <f t="shared" si="41"/>
        <v>8</v>
      </c>
    </row>
    <row r="11" spans="1:75" s="3" customFormat="1" x14ac:dyDescent="0.25">
      <c r="A11" s="99" t="s">
        <v>40</v>
      </c>
      <c r="B11" s="86" t="s">
        <v>39</v>
      </c>
      <c r="C11" s="44">
        <f>ROUND(IF('Indicador Datos'!D13=0,0.1,IF(LOG('Indicador Datos'!D13)&gt;C$36,10,IF(LOG('Indicador Datos'!D13)&lt;C$37,0,10-(C$36-LOG('Indicador Datos'!D13))/(C$36-C$37)*10))),1)</f>
        <v>6.3</v>
      </c>
      <c r="D11" s="44">
        <f>ROUND(IF('Indicador Datos'!E13=0,0.1,IF(LOG('Indicador Datos'!E13)&gt;D$36,10,IF(LOG('Indicador Datos'!E13)&lt;D$37,0,10-(D$36-LOG('Indicador Datos'!E13))/(D$36-D$37)*10))),1)</f>
        <v>0.1</v>
      </c>
      <c r="E11" s="44">
        <f t="shared" si="0"/>
        <v>3.8</v>
      </c>
      <c r="F11" s="44">
        <f>ROUND(IF('Indicador Datos'!F13="No data",0.1,IF('Indicador Datos'!F13=0,0,IF(LOG('Indicador Datos'!F13)&gt;F$36,10,IF(LOG('Indicador Datos'!F13)&lt;F$37,0,10-(F$36-LOG('Indicador Datos'!F13))/(F$36-F$37)*10)))),1)</f>
        <v>4.4000000000000004</v>
      </c>
      <c r="G11" s="44">
        <f>ROUND(IF('Indicador Datos'!G13=0,0,IF(LOG('Indicador Datos'!G13)&gt;G$36,10,IF(LOG('Indicador Datos'!G13)&lt;G$37,0,10-(G$36-LOG('Indicador Datos'!G13))/(G$36-G$37)*10))),1)</f>
        <v>0</v>
      </c>
      <c r="H11" s="44">
        <f>ROUND(IF('Indicador Datos'!H13=0,0,IF(LOG('Indicador Datos'!H13)&gt;H$36,10,IF(LOG('Indicador Datos'!H13)&lt;H$37,0,10-(H$36-LOG('Indicador Datos'!H13))/(H$36-H$37)*10))),1)</f>
        <v>9</v>
      </c>
      <c r="I11" s="44">
        <f>ROUND(IF('Indicador Datos'!I13=0,0,IF(LOG('Indicador Datos'!I13)&gt;I$36,10,IF(LOG('Indicador Datos'!I13)&lt;I$37,0,10-(I$36-LOG('Indicador Datos'!I13))/(I$36-I$37)*10))),1)</f>
        <v>8.3000000000000007</v>
      </c>
      <c r="J11" s="44">
        <f t="shared" si="1"/>
        <v>8.6999999999999993</v>
      </c>
      <c r="K11" s="44">
        <f>ROUND(IF('Indicador Datos'!J13=0,0,IF(LOG('Indicador Datos'!J13)&gt;K$36,10,IF(LOG('Indicador Datos'!J13)&lt;K$37,0,10-(K$36-LOG('Indicador Datos'!J13))/(K$36-K$37)*10))),1)</f>
        <v>8</v>
      </c>
      <c r="L11" s="44">
        <f t="shared" si="2"/>
        <v>8.4</v>
      </c>
      <c r="M11" s="44">
        <f>ROUND(IF('Indicador Datos'!K13=0,0,IF(LOG('Indicador Datos'!K13)&gt;M$36,10,IF(LOG('Indicador Datos'!K13)&lt;M$37,0,10-(M$36-LOG('Indicador Datos'!K13))/(M$36-M$37)*10))),1)</f>
        <v>6.1</v>
      </c>
      <c r="N11" s="133">
        <f>IF('Indicador Datos'!N13="No data","x",ROUND(IF('Indicador Datos'!N13=0,0,IF(LOG('Indicador Datos'!N13)&gt;N$36,10,IF(LOG('Indicador Datos'!N13)&lt;N$37,0.1,10-(N$36-LOG('Indicador Datos'!N13))/(N$36-N$37)*10))),1))</f>
        <v>5.9</v>
      </c>
      <c r="O11" s="133">
        <f>IF('Indicador Datos'!O13="No data","x",ROUND(IF('Indicador Datos'!O13=0,0,IF(LOG('Indicador Datos'!O13)&gt;O$36,10,IF(LOG('Indicador Datos'!O13)&lt;O$37,0.1,10-(O$36-LOG('Indicador Datos'!O13))/(O$36-O$37)*10))),1))</f>
        <v>6.5</v>
      </c>
      <c r="P11" s="133">
        <f t="shared" si="30"/>
        <v>6.2</v>
      </c>
      <c r="Q11" s="45">
        <f>'Indicador Datos'!D13/'Indicador Datos'!$CF13</f>
        <v>1.2139106091407803E-3</v>
      </c>
      <c r="R11" s="45">
        <f>'Indicador Datos'!E13/'Indicador Datos'!$CF13</f>
        <v>0</v>
      </c>
      <c r="S11" s="45">
        <f>IF(F11=0.1,0,'Indicador Datos'!F13/'Indicador Datos'!$CF13)</f>
        <v>2.1317628669267285E-3</v>
      </c>
      <c r="T11" s="45">
        <f>'Indicador Datos'!G13/'Indicador Datos'!$CF13</f>
        <v>0</v>
      </c>
      <c r="U11" s="45">
        <f>'Indicador Datos'!H13/'Indicador Datos'!$CF13</f>
        <v>1.8490820556375683E-2</v>
      </c>
      <c r="V11" s="45">
        <f>'Indicador Datos'!I13/'Indicador Datos'!$CF13</f>
        <v>2.1499445688474171E-3</v>
      </c>
      <c r="W11" s="45">
        <f>'Indicador Datos'!J13/'Indicador Datos'!$CF13</f>
        <v>5.6935308565069414E-3</v>
      </c>
      <c r="X11" s="45">
        <f>'Indicador Datos'!K13/'Indicador Datos'!$CF13</f>
        <v>1.0000169433296094E-3</v>
      </c>
      <c r="Y11" s="45">
        <f>IF('Indicador Datos'!N13="No data","x",'Indicador Datos'!N13/'Indicador Datos'!$CF13)</f>
        <v>8.4908792614727072E-2</v>
      </c>
      <c r="Z11" s="45">
        <f>IF('Indicador Datos'!O13="No data","x",'Indicador Datos'!O13/'Indicador Datos'!$CF13)</f>
        <v>0.13926443598719951</v>
      </c>
      <c r="AA11" s="44">
        <f t="shared" si="3"/>
        <v>6.1</v>
      </c>
      <c r="AB11" s="44">
        <f t="shared" si="4"/>
        <v>0</v>
      </c>
      <c r="AC11" s="44">
        <f t="shared" si="5"/>
        <v>3.6</v>
      </c>
      <c r="AD11" s="44">
        <f t="shared" si="6"/>
        <v>3</v>
      </c>
      <c r="AE11" s="44">
        <f t="shared" si="7"/>
        <v>0</v>
      </c>
      <c r="AF11" s="44">
        <f t="shared" si="8"/>
        <v>10</v>
      </c>
      <c r="AG11" s="44">
        <f t="shared" si="9"/>
        <v>8.6</v>
      </c>
      <c r="AH11" s="44">
        <f t="shared" si="10"/>
        <v>9.4</v>
      </c>
      <c r="AI11" s="44">
        <f t="shared" si="11"/>
        <v>10</v>
      </c>
      <c r="AJ11" s="44">
        <f t="shared" si="12"/>
        <v>9.6999999999999993</v>
      </c>
      <c r="AK11" s="44">
        <f t="shared" si="13"/>
        <v>1.4</v>
      </c>
      <c r="AL11" s="44">
        <f>ROUND(IF('Indicador Datos'!L13=0,0,IF('Indicador Datos'!L13&gt;AL$36,10,IF('Indicador Datos'!L13&lt;AL$37,0,10-(AL$36-'Indicador Datos'!L13)/(AL$36-AL$37)*10))),1)</f>
        <v>3.1</v>
      </c>
      <c r="AM11" s="44">
        <f t="shared" si="31"/>
        <v>4.2</v>
      </c>
      <c r="AN11" s="44">
        <f t="shared" si="32"/>
        <v>7</v>
      </c>
      <c r="AO11" s="44">
        <f t="shared" si="33"/>
        <v>5.8</v>
      </c>
      <c r="AP11" s="44">
        <f t="shared" si="14"/>
        <v>6.2</v>
      </c>
      <c r="AQ11" s="44">
        <f t="shared" si="15"/>
        <v>0.1</v>
      </c>
      <c r="AR11" s="44">
        <f t="shared" si="16"/>
        <v>9.5</v>
      </c>
      <c r="AS11" s="44">
        <f t="shared" si="17"/>
        <v>8.5</v>
      </c>
      <c r="AT11" s="44">
        <f t="shared" si="18"/>
        <v>9.1</v>
      </c>
      <c r="AU11" s="44">
        <f t="shared" si="19"/>
        <v>9</v>
      </c>
      <c r="AV11" s="44">
        <f t="shared" si="20"/>
        <v>4.0999999999999996</v>
      </c>
      <c r="AW11" s="44">
        <f t="shared" si="21"/>
        <v>3.7</v>
      </c>
      <c r="AX11" s="46">
        <f t="shared" si="22"/>
        <v>3.7</v>
      </c>
      <c r="AY11" s="44">
        <f t="shared" si="23"/>
        <v>0</v>
      </c>
      <c r="AZ11" s="169">
        <f t="shared" si="34"/>
        <v>2</v>
      </c>
      <c r="BA11" s="46">
        <f t="shared" si="24"/>
        <v>9.1999999999999993</v>
      </c>
      <c r="BB11" s="44">
        <f t="shared" si="25"/>
        <v>3.6</v>
      </c>
      <c r="BC11" s="44" t="str">
        <f>IF('Indicador Datos'!P13="No data","x",ROUND(IF('Indicador Datos'!P13&gt;BC$36,10,IF('Indicador Datos'!P13&lt;BC$37,0,10-(BC$36-'Indicador Datos'!P13)/(BC$36-BC$37)*10)),1))</f>
        <v>x</v>
      </c>
      <c r="BD11" s="44">
        <f t="shared" si="26"/>
        <v>3.6</v>
      </c>
      <c r="BE11" s="44">
        <f t="shared" si="27"/>
        <v>6</v>
      </c>
      <c r="BF11" s="44">
        <f>IF('Indicador Datos'!M13="No data","x", ROUND(IF('Indicador Datos'!M13&gt;BF$36,0,IF('Indicador Datos'!M13&lt;BF$37,10,(BF$36-'Indicador Datos'!M13)/(BF$36-BF$37)*10)),1))</f>
        <v>1.1000000000000001</v>
      </c>
      <c r="BG11" s="46">
        <f t="shared" si="35"/>
        <v>4.2</v>
      </c>
      <c r="BH11" s="47">
        <f t="shared" si="36"/>
        <v>5.6</v>
      </c>
      <c r="BI11" s="44">
        <f>ROUND(IF('Indicador Datos'!Q13=0,0,IF('Indicador Datos'!Q13&gt;BI$36,10,IF('Indicador Datos'!Q13&lt;BI$37,0,10-(BI$36-'Indicador Datos'!Q13)/(BI$36-BI$37)*10))),1)</f>
        <v>1.2</v>
      </c>
      <c r="BJ11" s="44">
        <f>ROUND(IF('Indicador Datos'!R13=0,0,IF(LOG('Indicador Datos'!R13)&gt;LOG(BJ$36),10,IF(LOG('Indicador Datos'!R13)&lt;LOG(BJ$37),0,10-(LOG(BJ$36)-LOG('Indicador Datos'!R13))/(LOG(BJ$36)-LOG(BJ$37))*10))),1)</f>
        <v>0.4</v>
      </c>
      <c r="BK11" s="44">
        <f t="shared" si="28"/>
        <v>0.8</v>
      </c>
      <c r="BL11" s="44">
        <f>'Indicador Datos'!S13</f>
        <v>0</v>
      </c>
      <c r="BM11" s="44">
        <f>'Indicador Datos'!T13</f>
        <v>0</v>
      </c>
      <c r="BN11" s="44">
        <f t="shared" si="29"/>
        <v>0</v>
      </c>
      <c r="BO11" s="136">
        <f t="shared" si="37"/>
        <v>0.6</v>
      </c>
      <c r="BP11" s="44">
        <f>IF('Indicador Datos'!U13="No data","x",ROUND(IF('Indicador Datos'!U13&gt;BP$36,10,IF('Indicador Datos'!U13&lt;BP$37,0,10-(BP$36-'Indicador Datos'!U13)/(BP$36-BP$37)*10)),1))</f>
        <v>10</v>
      </c>
      <c r="BQ11" s="44">
        <f>IF('Indicador Datos'!V13="No data","x",ROUND(IF(LOG('Indicador Datos'!V13)&gt;BQ$36,10,IF(LOG('Indicador Datos'!V13)&lt;BQ$37,0,10-(BQ$36-LOG('Indicador Datos'!V13))/(BQ$36-BQ$37)*10)),1))</f>
        <v>6.8</v>
      </c>
      <c r="BR11" s="136">
        <f t="shared" si="38"/>
        <v>8.9</v>
      </c>
      <c r="BS11" s="45">
        <f>IF('Indicador Datos'!W13="No data", "x",'Indicador Datos'!W13/'Indicador Datos'!CF13)</f>
        <v>3.1759730608269139E-4</v>
      </c>
      <c r="BT11" s="44">
        <f t="shared" si="39"/>
        <v>5.3</v>
      </c>
      <c r="BU11" s="44">
        <f>IF('Indicador Datos'!W13="No data","x",ROUND(IF(LOG('Indicador Datos'!W13)&gt;BU$36,10,IF(LOG('Indicador Datos'!W13)&lt;BU$37,0,10-(BU$36-LOG('Indicador Datos'!W13))/(BU$36-BU$37)*10)),1))</f>
        <v>6.5</v>
      </c>
      <c r="BV11" s="46">
        <f t="shared" si="40"/>
        <v>5.9</v>
      </c>
      <c r="BW11" s="47">
        <f t="shared" si="41"/>
        <v>6.2</v>
      </c>
    </row>
    <row r="12" spans="1:75" s="3" customFormat="1" x14ac:dyDescent="0.25">
      <c r="A12" s="99" t="s">
        <v>52</v>
      </c>
      <c r="B12" s="86" t="s">
        <v>51</v>
      </c>
      <c r="C12" s="44">
        <f>ROUND(IF('Indicador Datos'!D14=0,0.1,IF(LOG('Indicador Datos'!D14)&gt;C$36,10,IF(LOG('Indicador Datos'!D14)&lt;C$37,0,10-(C$36-LOG('Indicador Datos'!D14))/(C$36-C$37)*10))),1)</f>
        <v>0.1</v>
      </c>
      <c r="D12" s="44">
        <f>ROUND(IF('Indicador Datos'!E14=0,0.1,IF(LOG('Indicador Datos'!E14)&gt;D$36,10,IF(LOG('Indicador Datos'!E14)&lt;D$37,0,10-(D$36-LOG('Indicador Datos'!E14))/(D$36-D$37)*10))),1)</f>
        <v>0.1</v>
      </c>
      <c r="E12" s="44">
        <f t="shared" si="0"/>
        <v>0.1</v>
      </c>
      <c r="F12" s="44">
        <f>ROUND(IF('Indicador Datos'!F14="No data",0.1,IF('Indicador Datos'!F14=0,0,IF(LOG('Indicador Datos'!F14)&gt;F$36,10,IF(LOG('Indicador Datos'!F14)&lt;F$37,0,10-(F$36-LOG('Indicador Datos'!F14))/(F$36-F$37)*10)))),1)</f>
        <v>0.1</v>
      </c>
      <c r="G12" s="44">
        <f>ROUND(IF('Indicador Datos'!G14=0,0,IF(LOG('Indicador Datos'!G14)&gt;G$36,10,IF(LOG('Indicador Datos'!G14)&lt;G$37,0,10-(G$36-LOG('Indicador Datos'!G14))/(G$36-G$37)*10))),1)</f>
        <v>0</v>
      </c>
      <c r="H12" s="44">
        <f>ROUND(IF('Indicador Datos'!H14=0,0,IF(LOG('Indicador Datos'!H14)&gt;H$36,10,IF(LOG('Indicador Datos'!H14)&lt;H$37,0,10-(H$36-LOG('Indicador Datos'!H14))/(H$36-H$37)*10))),1)</f>
        <v>3.3</v>
      </c>
      <c r="I12" s="44">
        <f>ROUND(IF('Indicador Datos'!I14=0,0,IF(LOG('Indicador Datos'!I14)&gt;I$36,10,IF(LOG('Indicador Datos'!I14)&lt;I$37,0,10-(I$36-LOG('Indicador Datos'!I14))/(I$36-I$37)*10))),1)</f>
        <v>6.4</v>
      </c>
      <c r="J12" s="44">
        <f t="shared" si="1"/>
        <v>5</v>
      </c>
      <c r="K12" s="44">
        <f>ROUND(IF('Indicador Datos'!J14=0,0,IF(LOG('Indicador Datos'!J14)&gt;K$36,10,IF(LOG('Indicador Datos'!J14)&lt;K$37,0,10-(K$36-LOG('Indicador Datos'!J14))/(K$36-K$37)*10))),1)</f>
        <v>3.3</v>
      </c>
      <c r="L12" s="44">
        <f t="shared" si="2"/>
        <v>4.2</v>
      </c>
      <c r="M12" s="44">
        <f>ROUND(IF('Indicador Datos'!K14=0,0,IF(LOG('Indicador Datos'!K14)&gt;M$36,10,IF(LOG('Indicador Datos'!K14)&lt;M$37,0,10-(M$36-LOG('Indicador Datos'!K14))/(M$36-M$37)*10))),1)</f>
        <v>0</v>
      </c>
      <c r="N12" s="133" t="str">
        <f>IF('Indicador Datos'!N14="No data","x",ROUND(IF('Indicador Datos'!N14=0,0,IF(LOG('Indicador Datos'!N14)&gt;N$36,10,IF(LOG('Indicador Datos'!N14)&lt;N$37,0.1,10-(N$36-LOG('Indicador Datos'!N14))/(N$36-N$37)*10))),1))</f>
        <v>x</v>
      </c>
      <c r="O12" s="133" t="str">
        <f>IF('Indicador Datos'!O14="No data","x",ROUND(IF('Indicador Datos'!O14=0,0,IF(LOG('Indicador Datos'!O14)&gt;O$36,10,IF(LOG('Indicador Datos'!O14)&lt;O$37,0.1,10-(O$36-LOG('Indicador Datos'!O14))/(O$36-O$37)*10))),1))</f>
        <v>x</v>
      </c>
      <c r="P12" s="133" t="str">
        <f t="shared" si="30"/>
        <v>x</v>
      </c>
      <c r="Q12" s="45">
        <f>'Indicador Datos'!D14/'Indicador Datos'!$CF14</f>
        <v>0</v>
      </c>
      <c r="R12" s="45">
        <f>'Indicador Datos'!E14/'Indicador Datos'!$CF14</f>
        <v>0</v>
      </c>
      <c r="S12" s="45">
        <f>IF(F12=0.1,0,'Indicador Datos'!F14/'Indicador Datos'!$CF14)</f>
        <v>0</v>
      </c>
      <c r="T12" s="45">
        <f>'Indicador Datos'!G14/'Indicador Datos'!$CF14</f>
        <v>0</v>
      </c>
      <c r="U12" s="45">
        <f>'Indicador Datos'!H14/'Indicador Datos'!$CF14</f>
        <v>1.7312145955161062E-2</v>
      </c>
      <c r="V12" s="45">
        <f>'Indicador Datos'!I14/'Indicador Datos'!$CF14</f>
        <v>5.4669934595245459E-3</v>
      </c>
      <c r="W12" s="45">
        <f>'Indicador Datos'!J14/'Indicador Datos'!$CF14</f>
        <v>3.7663289619672964E-3</v>
      </c>
      <c r="X12" s="45">
        <f>'Indicador Datos'!K14/'Indicador Datos'!$CF14</f>
        <v>0</v>
      </c>
      <c r="Y12" s="45" t="str">
        <f>IF('Indicador Datos'!N14="No data","x",'Indicador Datos'!N14/'Indicador Datos'!$CF14)</f>
        <v>x</v>
      </c>
      <c r="Z12" s="45" t="str">
        <f>IF('Indicador Datos'!O14="No data","x",'Indicador Datos'!O14/'Indicador Datos'!$CF14)</f>
        <v>x</v>
      </c>
      <c r="AA12" s="44">
        <f t="shared" si="3"/>
        <v>0</v>
      </c>
      <c r="AB12" s="44">
        <f t="shared" si="4"/>
        <v>0</v>
      </c>
      <c r="AC12" s="44">
        <f t="shared" si="5"/>
        <v>0</v>
      </c>
      <c r="AD12" s="44">
        <f t="shared" si="6"/>
        <v>0.1</v>
      </c>
      <c r="AE12" s="44">
        <f t="shared" si="7"/>
        <v>0</v>
      </c>
      <c r="AF12" s="44">
        <f t="shared" si="8"/>
        <v>10</v>
      </c>
      <c r="AG12" s="44">
        <f t="shared" si="9"/>
        <v>10</v>
      </c>
      <c r="AH12" s="44">
        <f t="shared" si="10"/>
        <v>10</v>
      </c>
      <c r="AI12" s="44">
        <f t="shared" si="11"/>
        <v>9.4</v>
      </c>
      <c r="AJ12" s="44">
        <f t="shared" si="12"/>
        <v>9.6999999999999993</v>
      </c>
      <c r="AK12" s="44">
        <f t="shared" si="13"/>
        <v>0</v>
      </c>
      <c r="AL12" s="44">
        <f>ROUND(IF('Indicador Datos'!L14=0,0,IF('Indicador Datos'!L14&gt;AL$36,10,IF('Indicador Datos'!L14&lt;AL$37,0,10-(AL$36-'Indicador Datos'!L14)/(AL$36-AL$37)*10))),1)</f>
        <v>0</v>
      </c>
      <c r="AM12" s="44" t="str">
        <f t="shared" si="31"/>
        <v>x</v>
      </c>
      <c r="AN12" s="44" t="str">
        <f t="shared" si="32"/>
        <v>x</v>
      </c>
      <c r="AO12" s="44" t="str">
        <f t="shared" si="33"/>
        <v>x</v>
      </c>
      <c r="AP12" s="44">
        <f t="shared" si="14"/>
        <v>0.1</v>
      </c>
      <c r="AQ12" s="44">
        <f t="shared" si="15"/>
        <v>0.1</v>
      </c>
      <c r="AR12" s="44">
        <f t="shared" si="16"/>
        <v>6.7</v>
      </c>
      <c r="AS12" s="44">
        <f t="shared" si="17"/>
        <v>8.1999999999999993</v>
      </c>
      <c r="AT12" s="44">
        <f t="shared" si="18"/>
        <v>7.5</v>
      </c>
      <c r="AU12" s="44">
        <f t="shared" si="19"/>
        <v>6.4</v>
      </c>
      <c r="AV12" s="44">
        <f t="shared" si="20"/>
        <v>0</v>
      </c>
      <c r="AW12" s="44">
        <f t="shared" si="21"/>
        <v>0.1</v>
      </c>
      <c r="AX12" s="46">
        <f t="shared" si="22"/>
        <v>0.1</v>
      </c>
      <c r="AY12" s="44">
        <f t="shared" si="23"/>
        <v>0</v>
      </c>
      <c r="AZ12" s="169">
        <f t="shared" si="34"/>
        <v>0.1</v>
      </c>
      <c r="BA12" s="46">
        <f t="shared" si="24"/>
        <v>8</v>
      </c>
      <c r="BB12" s="44">
        <f t="shared" si="25"/>
        <v>0</v>
      </c>
      <c r="BC12" s="44">
        <f>IF('Indicador Datos'!P14="No data","x",ROUND(IF('Indicador Datos'!P14&gt;BC$36,10,IF('Indicador Datos'!P14&lt;BC$37,0,10-(BC$36-'Indicador Datos'!P14)/(BC$36-BC$37)*10)),1))</f>
        <v>0.8</v>
      </c>
      <c r="BD12" s="44">
        <f t="shared" si="26"/>
        <v>0.4</v>
      </c>
      <c r="BE12" s="44" t="str">
        <f t="shared" si="27"/>
        <v>x</v>
      </c>
      <c r="BF12" s="44">
        <f>IF('Indicador Datos'!M14="No data","x", ROUND(IF('Indicador Datos'!M14&gt;BF$36,0,IF('Indicador Datos'!M14&lt;BF$37,10,(BF$36-'Indicador Datos'!M14)/(BF$36-BF$37)*10)),1))</f>
        <v>0</v>
      </c>
      <c r="BG12" s="46">
        <f t="shared" si="35"/>
        <v>0.2</v>
      </c>
      <c r="BH12" s="47">
        <f t="shared" si="36"/>
        <v>3.1</v>
      </c>
      <c r="BI12" s="44">
        <f>ROUND(IF('Indicador Datos'!Q14=0,0,IF('Indicador Datos'!Q14&gt;BI$36,10,IF('Indicador Datos'!Q14&lt;BI$37,0,10-(BI$36-'Indicador Datos'!Q14)/(BI$36-BI$37)*10))),1)</f>
        <v>0</v>
      </c>
      <c r="BJ12" s="44">
        <f>ROUND(IF('Indicador Datos'!R14=0,0,IF(LOG('Indicador Datos'!R14)&gt;LOG(BJ$36),10,IF(LOG('Indicador Datos'!R14)&lt;LOG(BJ$37),0,10-(LOG(BJ$36)-LOG('Indicador Datos'!R14))/(LOG(BJ$36)-LOG(BJ$37))*10))),1)</f>
        <v>0</v>
      </c>
      <c r="BK12" s="44">
        <f t="shared" si="28"/>
        <v>0</v>
      </c>
      <c r="BL12" s="44">
        <f>'Indicador Datos'!S14</f>
        <v>0</v>
      </c>
      <c r="BM12" s="44">
        <f>'Indicador Datos'!T14</f>
        <v>0</v>
      </c>
      <c r="BN12" s="44">
        <f t="shared" si="29"/>
        <v>0</v>
      </c>
      <c r="BO12" s="136">
        <f t="shared" si="37"/>
        <v>0</v>
      </c>
      <c r="BP12" s="44">
        <f>IF('Indicador Datos'!U14="No data","x",ROUND(IF('Indicador Datos'!U14&gt;BP$36,10,IF('Indicador Datos'!U14&lt;BP$37,0,10-(BP$36-'Indicador Datos'!U14)/(BP$36-BP$37)*10)),1))</f>
        <v>10</v>
      </c>
      <c r="BQ12" s="44">
        <f>IF('Indicador Datos'!V14="No data","x",ROUND(IF(LOG('Indicador Datos'!V14)&gt;BQ$36,10,IF(LOG('Indicador Datos'!V14)&lt;BQ$37,0,10-(BQ$36-LOG('Indicador Datos'!V14))/(BQ$36-BQ$37)*10)),1))</f>
        <v>2.8</v>
      </c>
      <c r="BR12" s="136">
        <f t="shared" si="38"/>
        <v>8.1</v>
      </c>
      <c r="BS12" s="45">
        <f>IF('Indicador Datos'!W14="No data", "x",'Indicador Datos'!W14/'Indicador Datos'!CF14)</f>
        <v>2.1826515578675495E-4</v>
      </c>
      <c r="BT12" s="44">
        <f t="shared" si="39"/>
        <v>3.6</v>
      </c>
      <c r="BU12" s="44">
        <f>IF('Indicador Datos'!W14="No data","x",ROUND(IF(LOG('Indicador Datos'!W14)&gt;BU$36,10,IF(LOG('Indicador Datos'!W14)&lt;BU$37,0,10-(BU$36-LOG('Indicador Datos'!W14))/(BU$36-BU$37)*10)),1))</f>
        <v>0.3</v>
      </c>
      <c r="BV12" s="46">
        <f t="shared" si="40"/>
        <v>2.1</v>
      </c>
      <c r="BW12" s="47">
        <f t="shared" si="41"/>
        <v>4.4000000000000004</v>
      </c>
    </row>
    <row r="13" spans="1:75" s="3" customFormat="1" x14ac:dyDescent="0.25">
      <c r="A13" s="99" t="s">
        <v>54</v>
      </c>
      <c r="B13" s="86" t="s">
        <v>53</v>
      </c>
      <c r="C13" s="44">
        <f>ROUND(IF('Indicador Datos'!D15=0,0.1,IF(LOG('Indicador Datos'!D15)&gt;C$36,10,IF(LOG('Indicador Datos'!D15)&lt;C$37,0,10-(C$36-LOG('Indicador Datos'!D15))/(C$36-C$37)*10))),1)</f>
        <v>3.5</v>
      </c>
      <c r="D13" s="44">
        <f>ROUND(IF('Indicador Datos'!E15=0,0.1,IF(LOG('Indicador Datos'!E15)&gt;D$36,10,IF(LOG('Indicador Datos'!E15)&lt;D$37,0,10-(D$36-LOG('Indicador Datos'!E15))/(D$36-D$37)*10))),1)</f>
        <v>0.1</v>
      </c>
      <c r="E13" s="44">
        <f t="shared" si="0"/>
        <v>2</v>
      </c>
      <c r="F13" s="44">
        <f>ROUND(IF('Indicador Datos'!F15="No data",0.1,IF('Indicador Datos'!F15=0,0,IF(LOG('Indicador Datos'!F15)&gt;F$36,10,IF(LOG('Indicador Datos'!F15)&lt;F$37,0,10-(F$36-LOG('Indicador Datos'!F15))/(F$36-F$37)*10)))),1)</f>
        <v>0.1</v>
      </c>
      <c r="G13" s="44">
        <f>ROUND(IF('Indicador Datos'!G15=0,0,IF(LOG('Indicador Datos'!G15)&gt;G$36,10,IF(LOG('Indicador Datos'!G15)&lt;G$37,0,10-(G$36-LOG('Indicador Datos'!G15))/(G$36-G$37)*10))),1)</f>
        <v>0</v>
      </c>
      <c r="H13" s="44">
        <f>ROUND(IF('Indicador Datos'!H15=0,0,IF(LOG('Indicador Datos'!H15)&gt;H$36,10,IF(LOG('Indicador Datos'!H15)&lt;H$37,0,10-(H$36-LOG('Indicador Datos'!H15))/(H$36-H$37)*10))),1)</f>
        <v>4.7</v>
      </c>
      <c r="I13" s="44">
        <f>ROUND(IF('Indicador Datos'!I15=0,0,IF(LOG('Indicador Datos'!I15)&gt;I$36,10,IF(LOG('Indicador Datos'!I15)&lt;I$37,0,10-(I$36-LOG('Indicador Datos'!I15))/(I$36-I$37)*10))),1)</f>
        <v>6.5</v>
      </c>
      <c r="J13" s="44">
        <f t="shared" si="1"/>
        <v>5.7</v>
      </c>
      <c r="K13" s="44">
        <f>ROUND(IF('Indicador Datos'!J15=0,0,IF(LOG('Indicador Datos'!J15)&gt;K$36,10,IF(LOG('Indicador Datos'!J15)&lt;K$37,0,10-(K$36-LOG('Indicador Datos'!J15))/(K$36-K$37)*10))),1)</f>
        <v>3.7</v>
      </c>
      <c r="L13" s="44">
        <f t="shared" si="2"/>
        <v>4.8</v>
      </c>
      <c r="M13" s="44">
        <f>ROUND(IF('Indicador Datos'!K15=0,0,IF(LOG('Indicador Datos'!K15)&gt;M$36,10,IF(LOG('Indicador Datos'!K15)&lt;M$37,0,10-(M$36-LOG('Indicador Datos'!K15))/(M$36-M$37)*10))),1)</f>
        <v>0</v>
      </c>
      <c r="N13" s="133">
        <f>IF('Indicador Datos'!N15="No data","x",ROUND(IF('Indicador Datos'!N15=0,0,IF(LOG('Indicador Datos'!N15)&gt;N$36,10,IF(LOG('Indicador Datos'!N15)&lt;N$37,0.1,10-(N$36-LOG('Indicador Datos'!N15))/(N$36-N$37)*10))),1))</f>
        <v>0</v>
      </c>
      <c r="O13" s="133">
        <f>IF('Indicador Datos'!O15="No data","x",ROUND(IF('Indicador Datos'!O15=0,0,IF(LOG('Indicador Datos'!O15)&gt;O$36,10,IF(LOG('Indicador Datos'!O15)&lt;O$37,0.1,10-(O$36-LOG('Indicador Datos'!O15))/(O$36-O$37)*10))),1))</f>
        <v>2.7</v>
      </c>
      <c r="P13" s="133">
        <f t="shared" si="30"/>
        <v>1.4</v>
      </c>
      <c r="Q13" s="45">
        <f>'Indicador Datos'!D15/'Indicador Datos'!$CF15</f>
        <v>1.3583530018572759E-3</v>
      </c>
      <c r="R13" s="45">
        <f>'Indicador Datos'!E15/'Indicador Datos'!$CF15</f>
        <v>0</v>
      </c>
      <c r="S13" s="45">
        <f>IF(F13=0.1,0,'Indicador Datos'!F15/'Indicador Datos'!$CF15)</f>
        <v>0</v>
      </c>
      <c r="T13" s="45">
        <f>'Indicador Datos'!G15/'Indicador Datos'!$CF15</f>
        <v>0</v>
      </c>
      <c r="U13" s="45">
        <f>'Indicador Datos'!H15/'Indicador Datos'!$CF15</f>
        <v>1.3497634783831014E-2</v>
      </c>
      <c r="V13" s="45">
        <f>'Indicador Datos'!I15/'Indicador Datos'!$CF15</f>
        <v>1.9282335405472878E-3</v>
      </c>
      <c r="W13" s="45">
        <f>'Indicador Datos'!J15/'Indicador Datos'!$CF15</f>
        <v>1.6651795890455566E-3</v>
      </c>
      <c r="X13" s="45">
        <f>'Indicador Datos'!K15/'Indicador Datos'!$CF15</f>
        <v>0</v>
      </c>
      <c r="Y13" s="45">
        <f>IF('Indicador Datos'!N15="No data","x",'Indicador Datos'!N15/'Indicador Datos'!$CF15)</f>
        <v>0</v>
      </c>
      <c r="Z13" s="45">
        <f>IF('Indicador Datos'!O15="No data","x",'Indicador Datos'!O15/'Indicador Datos'!$CF15)</f>
        <v>6.6375763891150255E-2</v>
      </c>
      <c r="AA13" s="44">
        <f t="shared" si="3"/>
        <v>6.8</v>
      </c>
      <c r="AB13" s="44">
        <f t="shared" si="4"/>
        <v>0</v>
      </c>
      <c r="AC13" s="44">
        <f t="shared" si="5"/>
        <v>4.2</v>
      </c>
      <c r="AD13" s="44">
        <f t="shared" si="6"/>
        <v>0.1</v>
      </c>
      <c r="AE13" s="44">
        <f t="shared" si="7"/>
        <v>0</v>
      </c>
      <c r="AF13" s="44">
        <f t="shared" si="8"/>
        <v>9</v>
      </c>
      <c r="AG13" s="44">
        <f t="shared" si="9"/>
        <v>7.7</v>
      </c>
      <c r="AH13" s="44">
        <f t="shared" si="10"/>
        <v>8.4</v>
      </c>
      <c r="AI13" s="44">
        <f t="shared" si="11"/>
        <v>4.2</v>
      </c>
      <c r="AJ13" s="44">
        <f t="shared" si="12"/>
        <v>6.8</v>
      </c>
      <c r="AK13" s="44">
        <f t="shared" si="13"/>
        <v>0</v>
      </c>
      <c r="AL13" s="44">
        <f>ROUND(IF('Indicador Datos'!L15=0,0,IF('Indicador Datos'!L15&gt;AL$36,10,IF('Indicador Datos'!L15&lt;AL$37,0,10-(AL$36-'Indicador Datos'!L15)/(AL$36-AL$37)*10))),1)</f>
        <v>1.5</v>
      </c>
      <c r="AM13" s="44">
        <f t="shared" si="31"/>
        <v>0</v>
      </c>
      <c r="AN13" s="44">
        <f t="shared" si="32"/>
        <v>3.3</v>
      </c>
      <c r="AO13" s="44">
        <f t="shared" si="33"/>
        <v>1.8</v>
      </c>
      <c r="AP13" s="44">
        <f t="shared" si="14"/>
        <v>5.2</v>
      </c>
      <c r="AQ13" s="44">
        <f t="shared" si="15"/>
        <v>0.1</v>
      </c>
      <c r="AR13" s="44">
        <f t="shared" si="16"/>
        <v>6.9</v>
      </c>
      <c r="AS13" s="44">
        <f t="shared" si="17"/>
        <v>7.1</v>
      </c>
      <c r="AT13" s="44">
        <f t="shared" si="18"/>
        <v>7</v>
      </c>
      <c r="AU13" s="44">
        <f t="shared" si="19"/>
        <v>4</v>
      </c>
      <c r="AV13" s="44">
        <f t="shared" si="20"/>
        <v>0</v>
      </c>
      <c r="AW13" s="44">
        <f t="shared" si="21"/>
        <v>3.2</v>
      </c>
      <c r="AX13" s="46">
        <f t="shared" si="22"/>
        <v>0.1</v>
      </c>
      <c r="AY13" s="44">
        <f t="shared" si="23"/>
        <v>0</v>
      </c>
      <c r="AZ13" s="169">
        <f t="shared" si="34"/>
        <v>1.7</v>
      </c>
      <c r="BA13" s="46">
        <f t="shared" si="24"/>
        <v>5.9</v>
      </c>
      <c r="BB13" s="44">
        <f t="shared" si="25"/>
        <v>0.8</v>
      </c>
      <c r="BC13" s="44" t="str">
        <f>IF('Indicador Datos'!P15="No data","x",ROUND(IF('Indicador Datos'!P15&gt;BC$36,10,IF('Indicador Datos'!P15&lt;BC$37,0,10-(BC$36-'Indicador Datos'!P15)/(BC$36-BC$37)*10)),1))</f>
        <v>x</v>
      </c>
      <c r="BD13" s="44">
        <f t="shared" si="26"/>
        <v>0.8</v>
      </c>
      <c r="BE13" s="44">
        <f t="shared" si="27"/>
        <v>1.6</v>
      </c>
      <c r="BF13" s="44">
        <f>IF('Indicador Datos'!M15="No data","x", ROUND(IF('Indicador Datos'!M15&gt;BF$36,0,IF('Indicador Datos'!M15&lt;BF$37,10,(BF$36-'Indicador Datos'!M15)/(BF$36-BF$37)*10)),1))</f>
        <v>2.8</v>
      </c>
      <c r="BG13" s="46">
        <f t="shared" si="35"/>
        <v>1.7</v>
      </c>
      <c r="BH13" s="47">
        <f t="shared" si="36"/>
        <v>2.7</v>
      </c>
      <c r="BI13" s="44">
        <f>ROUND(IF('Indicador Datos'!Q15=0,0,IF('Indicador Datos'!Q15&gt;BI$36,10,IF('Indicador Datos'!Q15&lt;BI$37,0,10-(BI$36-'Indicador Datos'!Q15)/(BI$36-BI$37)*10))),1)</f>
        <v>0.1</v>
      </c>
      <c r="BJ13" s="44">
        <f>ROUND(IF('Indicador Datos'!R15=0,0,IF(LOG('Indicador Datos'!R15)&gt;LOG(BJ$36),10,IF(LOG('Indicador Datos'!R15)&lt;LOG(BJ$37),0,10-(LOG(BJ$36)-LOG('Indicador Datos'!R15))/(LOG(BJ$36)-LOG(BJ$37))*10))),1)</f>
        <v>1.8</v>
      </c>
      <c r="BK13" s="44">
        <f t="shared" si="28"/>
        <v>1</v>
      </c>
      <c r="BL13" s="44">
        <f>'Indicador Datos'!S15</f>
        <v>0</v>
      </c>
      <c r="BM13" s="44">
        <f>'Indicador Datos'!T15</f>
        <v>0</v>
      </c>
      <c r="BN13" s="44">
        <f t="shared" si="29"/>
        <v>0</v>
      </c>
      <c r="BO13" s="136">
        <f t="shared" si="37"/>
        <v>0.7</v>
      </c>
      <c r="BP13" s="44">
        <f>IF('Indicador Datos'!U15="No data","x",ROUND(IF('Indicador Datos'!U15&gt;BP$36,10,IF('Indicador Datos'!U15&lt;BP$37,0,10-(BP$36-'Indicador Datos'!U15)/(BP$36-BP$37)*10)),1))</f>
        <v>7.2</v>
      </c>
      <c r="BQ13" s="44">
        <f>IF('Indicador Datos'!V15="No data","x",ROUND(IF(LOG('Indicador Datos'!V15)&gt;BQ$36,10,IF(LOG('Indicador Datos'!V15)&lt;BQ$37,0,10-(BQ$36-LOG('Indicador Datos'!V15))/(BQ$36-BQ$37)*10)),1))</f>
        <v>3.5</v>
      </c>
      <c r="BR13" s="136">
        <f t="shared" si="38"/>
        <v>5.7</v>
      </c>
      <c r="BS13" s="45">
        <f>IF('Indicador Datos'!W15="No data", "x",'Indicador Datos'!W15/'Indicador Datos'!CF15)</f>
        <v>2.7136452939963314E-4</v>
      </c>
      <c r="BT13" s="44">
        <f t="shared" si="39"/>
        <v>4.5</v>
      </c>
      <c r="BU13" s="44">
        <f>IF('Indicador Datos'!W15="No data","x",ROUND(IF(LOG('Indicador Datos'!W15)&gt;BU$36,10,IF(LOG('Indicador Datos'!W15)&lt;BU$37,0,10-(BU$36-LOG('Indicador Datos'!W15))/(BU$36-BU$37)*10)),1))</f>
        <v>2.2999999999999998</v>
      </c>
      <c r="BV13" s="46">
        <f t="shared" si="40"/>
        <v>3.5</v>
      </c>
      <c r="BW13" s="47">
        <f t="shared" si="41"/>
        <v>3.6</v>
      </c>
    </row>
    <row r="14" spans="1:75" s="3" customFormat="1" x14ac:dyDescent="0.25">
      <c r="A14" s="99" t="s">
        <v>56</v>
      </c>
      <c r="B14" s="86" t="s">
        <v>55</v>
      </c>
      <c r="C14" s="44">
        <f>ROUND(IF('Indicador Datos'!D16=0,0.1,IF(LOG('Indicador Datos'!D16)&gt;C$36,10,IF(LOG('Indicador Datos'!D16)&lt;C$37,0,10-(C$36-LOG('Indicador Datos'!D16))/(C$36-C$37)*10))),1)</f>
        <v>0.3</v>
      </c>
      <c r="D14" s="44">
        <f>ROUND(IF('Indicador Datos'!E16=0,0.1,IF(LOG('Indicador Datos'!E16)&gt;D$36,10,IF(LOG('Indicador Datos'!E16)&lt;D$37,0,10-(D$36-LOG('Indicador Datos'!E16))/(D$36-D$37)*10))),1)</f>
        <v>0.1</v>
      </c>
      <c r="E14" s="44">
        <f t="shared" si="0"/>
        <v>0.2</v>
      </c>
      <c r="F14" s="44">
        <f>ROUND(IF('Indicador Datos'!F16="No data",0.1,IF('Indicador Datos'!F16=0,0,IF(LOG('Indicador Datos'!F16)&gt;F$36,10,IF(LOG('Indicador Datos'!F16)&lt;F$37,0,10-(F$36-LOG('Indicador Datos'!F16))/(F$36-F$37)*10)))),1)</f>
        <v>0.1</v>
      </c>
      <c r="G14" s="44">
        <f>ROUND(IF('Indicador Datos'!G16=0,0,IF(LOG('Indicador Datos'!G16)&gt;G$36,10,IF(LOG('Indicador Datos'!G16)&lt;G$37,0,10-(G$36-LOG('Indicador Datos'!G16))/(G$36-G$37)*10))),1)</f>
        <v>0</v>
      </c>
      <c r="H14" s="44">
        <f>ROUND(IF('Indicador Datos'!H16=0,0,IF(LOG('Indicador Datos'!H16)&gt;H$36,10,IF(LOG('Indicador Datos'!H16)&lt;H$37,0,10-(H$36-LOG('Indicador Datos'!H16))/(H$36-H$37)*10))),1)</f>
        <v>3.8</v>
      </c>
      <c r="I14" s="44">
        <f>ROUND(IF('Indicador Datos'!I16=0,0,IF(LOG('Indicador Datos'!I16)&gt;I$36,10,IF(LOG('Indicador Datos'!I16)&lt;I$37,0,10-(I$36-LOG('Indicador Datos'!I16))/(I$36-I$37)*10))),1)</f>
        <v>6.1</v>
      </c>
      <c r="J14" s="44">
        <f t="shared" si="1"/>
        <v>5.0999999999999996</v>
      </c>
      <c r="K14" s="44">
        <f>ROUND(IF('Indicador Datos'!J16=0,0,IF(LOG('Indicador Datos'!J16)&gt;K$36,10,IF(LOG('Indicador Datos'!J16)&lt;K$37,0,10-(K$36-LOG('Indicador Datos'!J16))/(K$36-K$37)*10))),1)</f>
        <v>2.6</v>
      </c>
      <c r="L14" s="44">
        <f t="shared" si="2"/>
        <v>4</v>
      </c>
      <c r="M14" s="44">
        <f>ROUND(IF('Indicador Datos'!K16=0,0,IF(LOG('Indicador Datos'!K16)&gt;M$36,10,IF(LOG('Indicador Datos'!K16)&lt;M$37,0,10-(M$36-LOG('Indicador Datos'!K16))/(M$36-M$37)*10))),1)</f>
        <v>0</v>
      </c>
      <c r="N14" s="133" t="str">
        <f>IF('Indicador Datos'!N16="No data","x",ROUND(IF('Indicador Datos'!N16=0,0,IF(LOG('Indicador Datos'!N16)&gt;N$36,10,IF(LOG('Indicador Datos'!N16)&lt;N$37,0.1,10-(N$36-LOG('Indicador Datos'!N16))/(N$36-N$37)*10))),1))</f>
        <v>x</v>
      </c>
      <c r="O14" s="133" t="str">
        <f>IF('Indicador Datos'!O16="No data","x",ROUND(IF('Indicador Datos'!O16=0,0,IF(LOG('Indicador Datos'!O16)&gt;O$36,10,IF(LOG('Indicador Datos'!O16)&lt;O$37,0.1,10-(O$36-LOG('Indicador Datos'!O16))/(O$36-O$37)*10))),1))</f>
        <v>x</v>
      </c>
      <c r="P14" s="133" t="str">
        <f t="shared" si="30"/>
        <v>x</v>
      </c>
      <c r="Q14" s="45">
        <f>'Indicador Datos'!D16/'Indicador Datos'!$CF16</f>
        <v>1.1661166870600315E-4</v>
      </c>
      <c r="R14" s="45">
        <f>'Indicador Datos'!E16/'Indicador Datos'!$CF16</f>
        <v>0</v>
      </c>
      <c r="S14" s="45">
        <f>IF(F14=0.1,0,'Indicador Datos'!F16/'Indicador Datos'!$CF16)</f>
        <v>0</v>
      </c>
      <c r="T14" s="45">
        <f>'Indicador Datos'!G16/'Indicador Datos'!$CF16</f>
        <v>0</v>
      </c>
      <c r="U14" s="45">
        <f>'Indicador Datos'!H16/'Indicador Datos'!$CF16</f>
        <v>1.2631858933991538E-2</v>
      </c>
      <c r="V14" s="45">
        <f>'Indicador Datos'!I16/'Indicador Datos'!$CF16</f>
        <v>1.7748114581592749E-3</v>
      </c>
      <c r="W14" s="45">
        <f>'Indicador Datos'!J16/'Indicador Datos'!$CF16</f>
        <v>1.0114096429885905E-3</v>
      </c>
      <c r="X14" s="45">
        <f>'Indicador Datos'!K16/'Indicador Datos'!$CF16</f>
        <v>0</v>
      </c>
      <c r="Y14" s="45" t="str">
        <f>IF('Indicador Datos'!N16="No data","x",'Indicador Datos'!N16/'Indicador Datos'!$CF16)</f>
        <v>x</v>
      </c>
      <c r="Z14" s="45" t="str">
        <f>IF('Indicador Datos'!O16="No data","x",'Indicador Datos'!O16/'Indicador Datos'!$CF16)</f>
        <v>x</v>
      </c>
      <c r="AA14" s="44">
        <f t="shared" si="3"/>
        <v>0.6</v>
      </c>
      <c r="AB14" s="44">
        <f t="shared" si="4"/>
        <v>0</v>
      </c>
      <c r="AC14" s="44">
        <f t="shared" si="5"/>
        <v>0.3</v>
      </c>
      <c r="AD14" s="44">
        <f t="shared" si="6"/>
        <v>0.1</v>
      </c>
      <c r="AE14" s="44">
        <f t="shared" si="7"/>
        <v>0</v>
      </c>
      <c r="AF14" s="44">
        <f t="shared" si="8"/>
        <v>8.4</v>
      </c>
      <c r="AG14" s="44">
        <f t="shared" si="9"/>
        <v>7.1</v>
      </c>
      <c r="AH14" s="44">
        <f t="shared" si="10"/>
        <v>7.8</v>
      </c>
      <c r="AI14" s="44">
        <f t="shared" si="11"/>
        <v>2.5</v>
      </c>
      <c r="AJ14" s="44">
        <f t="shared" si="12"/>
        <v>5.8</v>
      </c>
      <c r="AK14" s="44">
        <f t="shared" si="13"/>
        <v>0</v>
      </c>
      <c r="AL14" s="44">
        <f>ROUND(IF('Indicador Datos'!L16=0,0,IF('Indicador Datos'!L16&gt;AL$36,10,IF('Indicador Datos'!L16&lt;AL$37,0,10-(AL$36-'Indicador Datos'!L16)/(AL$36-AL$37)*10))),1)</f>
        <v>1.5</v>
      </c>
      <c r="AM14" s="44" t="str">
        <f t="shared" si="31"/>
        <v>x</v>
      </c>
      <c r="AN14" s="44" t="str">
        <f t="shared" si="32"/>
        <v>x</v>
      </c>
      <c r="AO14" s="44" t="str">
        <f t="shared" si="33"/>
        <v>x</v>
      </c>
      <c r="AP14" s="44">
        <f t="shared" si="14"/>
        <v>0.5</v>
      </c>
      <c r="AQ14" s="44">
        <f t="shared" si="15"/>
        <v>0.1</v>
      </c>
      <c r="AR14" s="44">
        <f t="shared" si="16"/>
        <v>6.1</v>
      </c>
      <c r="AS14" s="44">
        <f t="shared" si="17"/>
        <v>6.6</v>
      </c>
      <c r="AT14" s="44">
        <f t="shared" si="18"/>
        <v>6.4</v>
      </c>
      <c r="AU14" s="44">
        <f t="shared" si="19"/>
        <v>2.6</v>
      </c>
      <c r="AV14" s="44">
        <f t="shared" si="20"/>
        <v>0</v>
      </c>
      <c r="AW14" s="44">
        <f t="shared" si="21"/>
        <v>0.3</v>
      </c>
      <c r="AX14" s="46">
        <f t="shared" si="22"/>
        <v>0.1</v>
      </c>
      <c r="AY14" s="44">
        <f t="shared" si="23"/>
        <v>0</v>
      </c>
      <c r="AZ14" s="169">
        <f t="shared" si="34"/>
        <v>0.2</v>
      </c>
      <c r="BA14" s="46">
        <f t="shared" si="24"/>
        <v>5</v>
      </c>
      <c r="BB14" s="44">
        <f t="shared" si="25"/>
        <v>0.8</v>
      </c>
      <c r="BC14" s="44">
        <f>IF('Indicador Datos'!P16="No data","x",ROUND(IF('Indicador Datos'!P16&gt;BC$36,10,IF('Indicador Datos'!P16&lt;BC$37,0,10-(BC$36-'Indicador Datos'!P16)/(BC$36-BC$37)*10)),1))</f>
        <v>0</v>
      </c>
      <c r="BD14" s="44">
        <f t="shared" si="26"/>
        <v>0.4</v>
      </c>
      <c r="BE14" s="44" t="str">
        <f t="shared" si="27"/>
        <v>x</v>
      </c>
      <c r="BF14" s="44">
        <f>IF('Indicador Datos'!M16="No data","x", ROUND(IF('Indicador Datos'!M16&gt;BF$36,0,IF('Indicador Datos'!M16&lt;BF$37,10,(BF$36-'Indicador Datos'!M16)/(BF$36-BF$37)*10)),1))</f>
        <v>0</v>
      </c>
      <c r="BG14" s="46">
        <f t="shared" si="35"/>
        <v>0.2</v>
      </c>
      <c r="BH14" s="47">
        <f t="shared" si="36"/>
        <v>1.7</v>
      </c>
      <c r="BI14" s="44">
        <f>ROUND(IF('Indicador Datos'!Q16=0,0,IF('Indicador Datos'!Q16&gt;BI$36,10,IF('Indicador Datos'!Q16&lt;BI$37,0,10-(BI$36-'Indicador Datos'!Q16)/(BI$36-BI$37)*10))),1)</f>
        <v>0.1</v>
      </c>
      <c r="BJ14" s="44">
        <f>ROUND(IF('Indicador Datos'!R16=0,0,IF(LOG('Indicador Datos'!R16)&gt;LOG(BJ$36),10,IF(LOG('Indicador Datos'!R16)&lt;LOG(BJ$37),0,10-(LOG(BJ$36)-LOG('Indicador Datos'!R16))/(LOG(BJ$36)-LOG(BJ$37))*10))),1)</f>
        <v>1.6</v>
      </c>
      <c r="BK14" s="44">
        <f t="shared" si="28"/>
        <v>0.9</v>
      </c>
      <c r="BL14" s="44">
        <f>'Indicador Datos'!S16</f>
        <v>0</v>
      </c>
      <c r="BM14" s="44">
        <f>'Indicador Datos'!T16</f>
        <v>0</v>
      </c>
      <c r="BN14" s="44">
        <f t="shared" si="29"/>
        <v>0</v>
      </c>
      <c r="BO14" s="136">
        <f t="shared" si="37"/>
        <v>0.6</v>
      </c>
      <c r="BP14" s="44">
        <f>IF('Indicador Datos'!U16="No data","x",ROUND(IF('Indicador Datos'!U16&gt;BP$36,10,IF('Indicador Datos'!U16&lt;BP$37,0,10-(BP$36-'Indicador Datos'!U16)/(BP$36-BP$37)*10)),1))</f>
        <v>8.5</v>
      </c>
      <c r="BQ14" s="44">
        <f>IF('Indicador Datos'!V16="No data","x",ROUND(IF(LOG('Indicador Datos'!V16)&gt;BQ$36,10,IF(LOG('Indicador Datos'!V16)&lt;BQ$37,0,10-(BQ$36-LOG('Indicador Datos'!V16))/(BQ$36-BQ$37)*10)),1))</f>
        <v>3.2</v>
      </c>
      <c r="BR14" s="136">
        <f t="shared" si="38"/>
        <v>6.6</v>
      </c>
      <c r="BS14" s="45">
        <f>IF('Indicador Datos'!W16="No data", "x",'Indicador Datos'!W16/'Indicador Datos'!CF16)</f>
        <v>4.324622745675377E-4</v>
      </c>
      <c r="BT14" s="44">
        <f t="shared" si="39"/>
        <v>7.2</v>
      </c>
      <c r="BU14" s="44">
        <f>IF('Indicador Datos'!W16="No data","x",ROUND(IF(LOG('Indicador Datos'!W16)&gt;BU$36,10,IF(LOG('Indicador Datos'!W16)&lt;BU$37,0,10-(BU$36-LOG('Indicador Datos'!W16))/(BU$36-BU$37)*10)),1))</f>
        <v>2.2000000000000002</v>
      </c>
      <c r="BV14" s="46">
        <f t="shared" si="40"/>
        <v>5.2</v>
      </c>
      <c r="BW14" s="47">
        <f t="shared" si="41"/>
        <v>4.5999999999999996</v>
      </c>
    </row>
    <row r="15" spans="1:75" s="3" customFormat="1" x14ac:dyDescent="0.25">
      <c r="A15" s="99" t="s">
        <v>60</v>
      </c>
      <c r="B15" s="86" t="s">
        <v>59</v>
      </c>
      <c r="C15" s="44">
        <f>ROUND(IF('Indicador Datos'!D17=0,0.1,IF(LOG('Indicador Datos'!D17)&gt;C$36,10,IF(LOG('Indicador Datos'!D17)&lt;C$37,0,10-(C$36-LOG('Indicador Datos'!D17))/(C$36-C$37)*10))),1)</f>
        <v>5.7</v>
      </c>
      <c r="D15" s="44">
        <f>ROUND(IF('Indicador Datos'!E17=0,0.1,IF(LOG('Indicador Datos'!E17)&gt;D$36,10,IF(LOG('Indicador Datos'!E17)&lt;D$37,0,10-(D$36-LOG('Indicador Datos'!E17))/(D$36-D$37)*10))),1)</f>
        <v>0</v>
      </c>
      <c r="E15" s="44">
        <f t="shared" si="0"/>
        <v>3.4</v>
      </c>
      <c r="F15" s="44">
        <f>ROUND(IF('Indicador Datos'!F17="No data",0.1,IF('Indicador Datos'!F17=0,0,IF(LOG('Indicador Datos'!F17)&gt;F$36,10,IF(LOG('Indicador Datos'!F17)&lt;F$37,0,10-(F$36-LOG('Indicador Datos'!F17))/(F$36-F$37)*10)))),1)</f>
        <v>0.7</v>
      </c>
      <c r="G15" s="44">
        <f>ROUND(IF('Indicador Datos'!G17=0,0,IF(LOG('Indicador Datos'!G17)&gt;G$36,10,IF(LOG('Indicador Datos'!G17)&lt;G$37,0,10-(G$36-LOG('Indicador Datos'!G17))/(G$36-G$37)*10))),1)</f>
        <v>0</v>
      </c>
      <c r="H15" s="44">
        <f>ROUND(IF('Indicador Datos'!H17=0,0,IF(LOG('Indicador Datos'!H17)&gt;H$36,10,IF(LOG('Indicador Datos'!H17)&lt;H$37,0,10-(H$36-LOG('Indicador Datos'!H17))/(H$36-H$37)*10))),1)</f>
        <v>4.9000000000000004</v>
      </c>
      <c r="I15" s="44">
        <f>ROUND(IF('Indicador Datos'!I17=0,0,IF(LOG('Indicador Datos'!I17)&gt;I$36,10,IF(LOG('Indicador Datos'!I17)&lt;I$37,0,10-(I$36-LOG('Indicador Datos'!I17))/(I$36-I$37)*10))),1)</f>
        <v>0.3</v>
      </c>
      <c r="J15" s="44">
        <f t="shared" si="1"/>
        <v>2.9</v>
      </c>
      <c r="K15" s="44">
        <f>ROUND(IF('Indicador Datos'!J17=0,0,IF(LOG('Indicador Datos'!J17)&gt;K$36,10,IF(LOG('Indicador Datos'!J17)&lt;K$37,0,10-(K$36-LOG('Indicador Datos'!J17))/(K$36-K$37)*10))),1)</f>
        <v>5.8</v>
      </c>
      <c r="L15" s="44">
        <f t="shared" si="2"/>
        <v>4.5</v>
      </c>
      <c r="M15" s="44">
        <f>ROUND(IF('Indicador Datos'!K17=0,0,IF(LOG('Indicador Datos'!K17)&gt;M$36,10,IF(LOG('Indicador Datos'!K17)&lt;M$37,0,10-(M$36-LOG('Indicador Datos'!K17))/(M$36-M$37)*10))),1)</f>
        <v>0</v>
      </c>
      <c r="N15" s="133">
        <f>IF('Indicador Datos'!N17="No data","x",ROUND(IF('Indicador Datos'!N17=0,0,IF(LOG('Indicador Datos'!N17)&gt;N$36,10,IF(LOG('Indicador Datos'!N17)&lt;N$37,0.1,10-(N$36-LOG('Indicador Datos'!N17))/(N$36-N$37)*10))),1))</f>
        <v>2.2000000000000002</v>
      </c>
      <c r="O15" s="133">
        <f>IF('Indicador Datos'!O17="No data","x",ROUND(IF('Indicador Datos'!O17=0,0,IF(LOG('Indicador Datos'!O17)&gt;O$36,10,IF(LOG('Indicador Datos'!O17)&lt;O$37,0.1,10-(O$36-LOG('Indicador Datos'!O17))/(O$36-O$37)*10))),1))</f>
        <v>4.5999999999999996</v>
      </c>
      <c r="P15" s="133">
        <f t="shared" si="30"/>
        <v>3.5</v>
      </c>
      <c r="Q15" s="45">
        <f>'Indicador Datos'!D17/'Indicador Datos'!$CF17</f>
        <v>1.3945546993167825E-3</v>
      </c>
      <c r="R15" s="45">
        <f>'Indicador Datos'!E17/'Indicador Datos'!$CF17</f>
        <v>2.4638557075510435E-7</v>
      </c>
      <c r="S15" s="45">
        <f>IF(F15=0.1,0,'Indicador Datos'!F17/'Indicador Datos'!$CF17)</f>
        <v>1.4657783832986571E-4</v>
      </c>
      <c r="T15" s="45">
        <f>'Indicador Datos'!G17/'Indicador Datos'!$CF17</f>
        <v>0</v>
      </c>
      <c r="U15" s="45">
        <f>'Indicador Datos'!H17/'Indicador Datos'!$CF17</f>
        <v>2.1564850951475908E-3</v>
      </c>
      <c r="V15" s="45">
        <f>'Indicador Datos'!I17/'Indicador Datos'!$CF17</f>
        <v>1.2399488716537912E-8</v>
      </c>
      <c r="W15" s="45">
        <f>'Indicador Datos'!J17/'Indicador Datos'!$CF17</f>
        <v>1.5870295063362967E-3</v>
      </c>
      <c r="X15" s="45">
        <f>'Indicador Datos'!K17/'Indicador Datos'!$CF17</f>
        <v>0</v>
      </c>
      <c r="Y15" s="45">
        <f>IF('Indicador Datos'!N17="No data","x",'Indicador Datos'!N17/'Indicador Datos'!$CF17)</f>
        <v>5.5073174768299604E-3</v>
      </c>
      <c r="Z15" s="45">
        <f>IF('Indicador Datos'!O17="No data","x",'Indicador Datos'!O17/'Indicador Datos'!$CF17)</f>
        <v>4.9902029742765273E-2</v>
      </c>
      <c r="AA15" s="44">
        <f t="shared" si="3"/>
        <v>7</v>
      </c>
      <c r="AB15" s="44">
        <f t="shared" si="4"/>
        <v>0</v>
      </c>
      <c r="AC15" s="44">
        <f t="shared" si="5"/>
        <v>4.4000000000000004</v>
      </c>
      <c r="AD15" s="44">
        <f t="shared" si="6"/>
        <v>0.2</v>
      </c>
      <c r="AE15" s="44">
        <f t="shared" si="7"/>
        <v>0</v>
      </c>
      <c r="AF15" s="44">
        <f t="shared" si="8"/>
        <v>1.4</v>
      </c>
      <c r="AG15" s="44">
        <f t="shared" si="9"/>
        <v>0</v>
      </c>
      <c r="AH15" s="44">
        <f t="shared" si="10"/>
        <v>0.7</v>
      </c>
      <c r="AI15" s="44">
        <f t="shared" si="11"/>
        <v>4</v>
      </c>
      <c r="AJ15" s="44">
        <f t="shared" si="12"/>
        <v>2.5</v>
      </c>
      <c r="AK15" s="44">
        <f t="shared" si="13"/>
        <v>0</v>
      </c>
      <c r="AL15" s="44">
        <f>ROUND(IF('Indicador Datos'!L17=0,0,IF('Indicador Datos'!L17&gt;AL$36,10,IF('Indicador Datos'!L17&lt;AL$37,0,10-(AL$36-'Indicador Datos'!L17)/(AL$36-AL$37)*10))),1)</f>
        <v>1.5</v>
      </c>
      <c r="AM15" s="44">
        <f t="shared" si="31"/>
        <v>0.3</v>
      </c>
      <c r="AN15" s="44">
        <f t="shared" si="32"/>
        <v>2.5</v>
      </c>
      <c r="AO15" s="44">
        <f t="shared" si="33"/>
        <v>1.5</v>
      </c>
      <c r="AP15" s="44">
        <f t="shared" si="14"/>
        <v>6.4</v>
      </c>
      <c r="AQ15" s="44">
        <f t="shared" si="15"/>
        <v>0</v>
      </c>
      <c r="AR15" s="44">
        <f t="shared" si="16"/>
        <v>3.2</v>
      </c>
      <c r="AS15" s="44">
        <f t="shared" si="17"/>
        <v>0.2</v>
      </c>
      <c r="AT15" s="44">
        <f t="shared" si="18"/>
        <v>1.8</v>
      </c>
      <c r="AU15" s="44">
        <f t="shared" si="19"/>
        <v>4.9000000000000004</v>
      </c>
      <c r="AV15" s="44">
        <f t="shared" si="20"/>
        <v>0</v>
      </c>
      <c r="AW15" s="44">
        <f t="shared" si="21"/>
        <v>3.9</v>
      </c>
      <c r="AX15" s="46">
        <f t="shared" si="22"/>
        <v>0.5</v>
      </c>
      <c r="AY15" s="44">
        <f t="shared" si="23"/>
        <v>0</v>
      </c>
      <c r="AZ15" s="169">
        <f t="shared" si="34"/>
        <v>2.2000000000000002</v>
      </c>
      <c r="BA15" s="46">
        <f t="shared" si="24"/>
        <v>3.6</v>
      </c>
      <c r="BB15" s="44">
        <f t="shared" si="25"/>
        <v>0.8</v>
      </c>
      <c r="BC15" s="44">
        <f>IF('Indicador Datos'!P17="No data","x",ROUND(IF('Indicador Datos'!P17&gt;BC$36,10,IF('Indicador Datos'!P17&lt;BC$37,0,10-(BC$36-'Indicador Datos'!P17)/(BC$36-BC$37)*10)),1))</f>
        <v>0.4</v>
      </c>
      <c r="BD15" s="44">
        <f t="shared" si="26"/>
        <v>0.6</v>
      </c>
      <c r="BE15" s="44">
        <f t="shared" si="27"/>
        <v>2.6</v>
      </c>
      <c r="BF15" s="44">
        <f>IF('Indicador Datos'!M17="No data","x", ROUND(IF('Indicador Datos'!M17&gt;BF$36,0,IF('Indicador Datos'!M17&lt;BF$37,10,(BF$36-'Indicador Datos'!M17)/(BF$36-BF$37)*10)),1))</f>
        <v>1</v>
      </c>
      <c r="BG15" s="46">
        <f t="shared" si="35"/>
        <v>1.7</v>
      </c>
      <c r="BH15" s="47">
        <f t="shared" si="36"/>
        <v>2.1</v>
      </c>
      <c r="BI15" s="44">
        <f>ROUND(IF('Indicador Datos'!Q17=0,0,IF('Indicador Datos'!Q17&gt;BI$36,10,IF('Indicador Datos'!Q17&lt;BI$37,0,10-(BI$36-'Indicador Datos'!Q17)/(BI$36-BI$37)*10))),1)</f>
        <v>0.9</v>
      </c>
      <c r="BJ15" s="44">
        <f>ROUND(IF('Indicador Datos'!R17=0,0,IF(LOG('Indicador Datos'!R17)&gt;LOG(BJ$36),10,IF(LOG('Indicador Datos'!R17)&lt;LOG(BJ$37),0,10-(LOG(BJ$36)-LOG('Indicador Datos'!R17))/(LOG(BJ$36)-LOG(BJ$37))*10))),1)</f>
        <v>0</v>
      </c>
      <c r="BK15" s="44">
        <f t="shared" si="28"/>
        <v>0.5</v>
      </c>
      <c r="BL15" s="44">
        <f>'Indicador Datos'!S17</f>
        <v>0</v>
      </c>
      <c r="BM15" s="44">
        <f>'Indicador Datos'!T17</f>
        <v>0</v>
      </c>
      <c r="BN15" s="44">
        <f t="shared" si="29"/>
        <v>0</v>
      </c>
      <c r="BO15" s="136">
        <f t="shared" si="37"/>
        <v>0.4</v>
      </c>
      <c r="BP15" s="44">
        <f>IF('Indicador Datos'!U17="No data","x",ROUND(IF('Indicador Datos'!U17&gt;BP$36,10,IF('Indicador Datos'!U17&lt;BP$37,0,10-(BP$36-'Indicador Datos'!U17)/(BP$36-BP$37)*10)),1))</f>
        <v>10</v>
      </c>
      <c r="BQ15" s="44">
        <f>IF('Indicador Datos'!V17="No data","x",ROUND(IF(LOG('Indicador Datos'!V17)&gt;BQ$36,10,IF(LOG('Indicador Datos'!V17)&lt;BQ$37,0,10-(BQ$36-LOG('Indicador Datos'!V17))/(BQ$36-BQ$37)*10)),1))</f>
        <v>5.8</v>
      </c>
      <c r="BR15" s="136">
        <f t="shared" si="38"/>
        <v>8.6999999999999993</v>
      </c>
      <c r="BS15" s="45">
        <f>IF('Indicador Datos'!W17="No data", "x",'Indicador Datos'!W17/'Indicador Datos'!CF17)</f>
        <v>9.9004634007944007E-5</v>
      </c>
      <c r="BT15" s="44">
        <f t="shared" si="39"/>
        <v>1.7</v>
      </c>
      <c r="BU15" s="44">
        <f>IF('Indicador Datos'!W17="No data","x",ROUND(IF(LOG('Indicador Datos'!W17)&gt;BU$36,10,IF(LOG('Indicador Datos'!W17)&lt;BU$37,0,10-(BU$36-LOG('Indicador Datos'!W17))/(BU$36-BU$37)*10)),1))</f>
        <v>3.8</v>
      </c>
      <c r="BV15" s="46">
        <f t="shared" si="40"/>
        <v>2.8</v>
      </c>
      <c r="BW15" s="47">
        <f t="shared" si="41"/>
        <v>5.0999999999999996</v>
      </c>
    </row>
    <row r="16" spans="1:75" s="3" customFormat="1" x14ac:dyDescent="0.25">
      <c r="A16" s="99" t="s">
        <v>9</v>
      </c>
      <c r="B16" s="86" t="s">
        <v>8</v>
      </c>
      <c r="C16" s="44">
        <f>ROUND(IF('Indicador Datos'!D18=0,0.1,IF(LOG('Indicador Datos'!D18)&gt;C$36,10,IF(LOG('Indicador Datos'!D18)&lt;C$37,0,10-(C$36-LOG('Indicador Datos'!D18))/(C$36-C$37)*10))),1)</f>
        <v>3.7</v>
      </c>
      <c r="D16" s="44">
        <f>ROUND(IF('Indicador Datos'!E18=0,0.1,IF(LOG('Indicador Datos'!E18)&gt;D$36,10,IF(LOG('Indicador Datos'!E18)&lt;D$37,0,10-(D$36-LOG('Indicador Datos'!E18))/(D$36-D$37)*10))),1)</f>
        <v>0.1</v>
      </c>
      <c r="E16" s="44">
        <f t="shared" si="0"/>
        <v>2.1</v>
      </c>
      <c r="F16" s="44">
        <f>ROUND(IF('Indicador Datos'!F18="No data",0.1,IF('Indicador Datos'!F18=0,0,IF(LOG('Indicador Datos'!F18)&gt;F$36,10,IF(LOG('Indicador Datos'!F18)&lt;F$37,0,10-(F$36-LOG('Indicador Datos'!F18))/(F$36-F$37)*10)))),1)</f>
        <v>4.4000000000000004</v>
      </c>
      <c r="G16" s="44">
        <f>ROUND(IF('Indicador Datos'!G18=0,0,IF(LOG('Indicador Datos'!G18)&gt;G$36,10,IF(LOG('Indicador Datos'!G18)&lt;G$37,0,10-(G$36-LOG('Indicador Datos'!G18))/(G$36-G$37)*10))),1)</f>
        <v>2.5</v>
      </c>
      <c r="H16" s="44">
        <f>ROUND(IF('Indicador Datos'!H18=0,0,IF(LOG('Indicador Datos'!H18)&gt;H$36,10,IF(LOG('Indicador Datos'!H18)&lt;H$37,0,10-(H$36-LOG('Indicador Datos'!H18))/(H$36-H$37)*10))),1)</f>
        <v>5.3</v>
      </c>
      <c r="I16" s="44">
        <f>ROUND(IF('Indicador Datos'!I18=0,0,IF(LOG('Indicador Datos'!I18)&gt;I$36,10,IF(LOG('Indicador Datos'!I18)&lt;I$37,0,10-(I$36-LOG('Indicador Datos'!I18))/(I$36-I$37)*10))),1)</f>
        <v>6.7</v>
      </c>
      <c r="J16" s="44">
        <f t="shared" si="1"/>
        <v>6</v>
      </c>
      <c r="K16" s="44">
        <f>ROUND(IF('Indicador Datos'!J18=0,0,IF(LOG('Indicador Datos'!J18)&gt;K$36,10,IF(LOG('Indicador Datos'!J18)&lt;K$37,0,10-(K$36-LOG('Indicador Datos'!J18))/(K$36-K$37)*10))),1)</f>
        <v>6.7</v>
      </c>
      <c r="L16" s="44">
        <f t="shared" si="2"/>
        <v>6.4</v>
      </c>
      <c r="M16" s="44">
        <f>ROUND(IF('Indicador Datos'!K18=0,0,IF(LOG('Indicador Datos'!K18)&gt;M$36,10,IF(LOG('Indicador Datos'!K18)&lt;M$37,0,10-(M$36-LOG('Indicador Datos'!K18))/(M$36-M$37)*10))),1)</f>
        <v>0</v>
      </c>
      <c r="N16" s="133">
        <f>IF('Indicador Datos'!N18="No data","x",ROUND(IF('Indicador Datos'!N18=0,0,IF(LOG('Indicador Datos'!N18)&gt;N$36,10,IF(LOG('Indicador Datos'!N18)&lt;N$37,0.1,10-(N$36-LOG('Indicador Datos'!N18))/(N$36-N$37)*10))),1))</f>
        <v>0.1</v>
      </c>
      <c r="O16" s="133">
        <f>IF('Indicador Datos'!O18="No data","x",ROUND(IF('Indicador Datos'!O18=0,0,IF(LOG('Indicador Datos'!O18)&gt;O$36,10,IF(LOG('Indicador Datos'!O18)&lt;O$37,0.1,10-(O$36-LOG('Indicador Datos'!O18))/(O$36-O$37)*10))),1))</f>
        <v>3.9</v>
      </c>
      <c r="P16" s="133">
        <f t="shared" si="30"/>
        <v>2.2000000000000002</v>
      </c>
      <c r="Q16" s="45">
        <f>'Indicador Datos'!D18/'Indicador Datos'!$CF18</f>
        <v>8.6035819725430271E-4</v>
      </c>
      <c r="R16" s="45">
        <f>'Indicador Datos'!E18/'Indicador Datos'!$CF18</f>
        <v>0</v>
      </c>
      <c r="S16" s="45">
        <f>IF(F16=0.1,0,'Indicador Datos'!F18/'Indicador Datos'!$CF18)</f>
        <v>1.6379017304018771E-2</v>
      </c>
      <c r="T16" s="45">
        <f>'Indicador Datos'!G18/'Indicador Datos'!$CF18</f>
        <v>2.908708505455227E-7</v>
      </c>
      <c r="U16" s="45">
        <f>'Indicador Datos'!H18/'Indicador Datos'!$CF18</f>
        <v>1.0734291388102824E-2</v>
      </c>
      <c r="V16" s="45">
        <f>'Indicador Datos'!I18/'Indicador Datos'!$CF18</f>
        <v>1.3214722646812868E-3</v>
      </c>
      <c r="W16" s="45">
        <f>'Indicador Datos'!J18/'Indicador Datos'!$CF18</f>
        <v>1.3210937303347532E-2</v>
      </c>
      <c r="X16" s="45">
        <f>'Indicador Datos'!K18/'Indicador Datos'!$CF18</f>
        <v>0</v>
      </c>
      <c r="Y16" s="45">
        <f>IF('Indicador Datos'!N18="No data","x",'Indicador Datos'!N18/'Indicador Datos'!$CF18)</f>
        <v>1.7871776297941249E-3</v>
      </c>
      <c r="Z16" s="45">
        <f>IF('Indicador Datos'!O18="No data","x",'Indicador Datos'!O18/'Indicador Datos'!$CF18)</f>
        <v>0.10202574766394348</v>
      </c>
      <c r="AA16" s="44">
        <f t="shared" si="3"/>
        <v>4.3</v>
      </c>
      <c r="AB16" s="44">
        <f t="shared" si="4"/>
        <v>0</v>
      </c>
      <c r="AC16" s="44">
        <f t="shared" si="5"/>
        <v>2.4</v>
      </c>
      <c r="AD16" s="44">
        <f t="shared" si="6"/>
        <v>10</v>
      </c>
      <c r="AE16" s="44">
        <f t="shared" si="7"/>
        <v>1.5</v>
      </c>
      <c r="AF16" s="44">
        <f t="shared" si="8"/>
        <v>7.2</v>
      </c>
      <c r="AG16" s="44">
        <f t="shared" si="9"/>
        <v>5.3</v>
      </c>
      <c r="AH16" s="44">
        <f t="shared" si="10"/>
        <v>6.3</v>
      </c>
      <c r="AI16" s="44">
        <f t="shared" si="11"/>
        <v>10</v>
      </c>
      <c r="AJ16" s="44">
        <f t="shared" si="12"/>
        <v>8.8000000000000007</v>
      </c>
      <c r="AK16" s="44">
        <f t="shared" si="13"/>
        <v>0</v>
      </c>
      <c r="AL16" s="44">
        <f>ROUND(IF('Indicador Datos'!L18=0,0,IF('Indicador Datos'!L18&gt;AL$36,10,IF('Indicador Datos'!L18&lt;AL$37,0,10-(AL$36-'Indicador Datos'!L18)/(AL$36-AL$37)*10))),1)</f>
        <v>0</v>
      </c>
      <c r="AM16" s="44">
        <f t="shared" si="31"/>
        <v>0.1</v>
      </c>
      <c r="AN16" s="44">
        <f t="shared" si="32"/>
        <v>5.0999999999999996</v>
      </c>
      <c r="AO16" s="44">
        <f t="shared" si="33"/>
        <v>3</v>
      </c>
      <c r="AP16" s="44">
        <f t="shared" si="14"/>
        <v>4</v>
      </c>
      <c r="AQ16" s="44">
        <f t="shared" si="15"/>
        <v>0.1</v>
      </c>
      <c r="AR16" s="44">
        <f t="shared" si="16"/>
        <v>6.3</v>
      </c>
      <c r="AS16" s="44">
        <f t="shared" si="17"/>
        <v>6</v>
      </c>
      <c r="AT16" s="44">
        <f t="shared" si="18"/>
        <v>6.2</v>
      </c>
      <c r="AU16" s="44">
        <f t="shared" si="19"/>
        <v>8.4</v>
      </c>
      <c r="AV16" s="44">
        <f t="shared" si="20"/>
        <v>0</v>
      </c>
      <c r="AW16" s="44">
        <f t="shared" si="21"/>
        <v>2.2999999999999998</v>
      </c>
      <c r="AX16" s="46">
        <f t="shared" si="22"/>
        <v>8.4</v>
      </c>
      <c r="AY16" s="44">
        <f t="shared" si="23"/>
        <v>2</v>
      </c>
      <c r="AZ16" s="169">
        <f t="shared" si="34"/>
        <v>2.2000000000000002</v>
      </c>
      <c r="BA16" s="46">
        <f t="shared" si="24"/>
        <v>7.8</v>
      </c>
      <c r="BB16" s="44">
        <f t="shared" si="25"/>
        <v>0</v>
      </c>
      <c r="BC16" s="44" t="str">
        <f>IF('Indicador Datos'!P18="No data","x",ROUND(IF('Indicador Datos'!P18&gt;BC$36,10,IF('Indicador Datos'!P18&lt;BC$37,0,10-(BC$36-'Indicador Datos'!P18)/(BC$36-BC$37)*10)),1))</f>
        <v>x</v>
      </c>
      <c r="BD16" s="44">
        <f t="shared" si="26"/>
        <v>0</v>
      </c>
      <c r="BE16" s="44">
        <f t="shared" si="27"/>
        <v>2.6</v>
      </c>
      <c r="BF16" s="44">
        <f>IF('Indicador Datos'!M18="No data","x", ROUND(IF('Indicador Datos'!M18&gt;BF$36,0,IF('Indicador Datos'!M18&lt;BF$37,10,(BF$36-'Indicador Datos'!M18)/(BF$36-BF$37)*10)),1))</f>
        <v>6.2</v>
      </c>
      <c r="BG16" s="46">
        <f t="shared" si="35"/>
        <v>2.9</v>
      </c>
      <c r="BH16" s="47">
        <f t="shared" si="36"/>
        <v>6</v>
      </c>
      <c r="BI16" s="44">
        <f>ROUND(IF('Indicador Datos'!Q18=0,0,IF('Indicador Datos'!Q18&gt;BI$36,10,IF('Indicador Datos'!Q18&lt;BI$37,0,10-(BI$36-'Indicador Datos'!Q18)/(BI$36-BI$37)*10))),1)</f>
        <v>0.5</v>
      </c>
      <c r="BJ16" s="44">
        <f>ROUND(IF('Indicador Datos'!R18=0,0,IF(LOG('Indicador Datos'!R18)&gt;LOG(BJ$36),10,IF(LOG('Indicador Datos'!R18)&lt;LOG(BJ$37),0,10-(LOG(BJ$36)-LOG('Indicador Datos'!R18))/(LOG(BJ$36)-LOG(BJ$37))*10))),1)</f>
        <v>1.4</v>
      </c>
      <c r="BK16" s="44">
        <f t="shared" si="28"/>
        <v>1</v>
      </c>
      <c r="BL16" s="44">
        <f>'Indicador Datos'!S18</f>
        <v>0</v>
      </c>
      <c r="BM16" s="44">
        <f>'Indicador Datos'!T18</f>
        <v>0</v>
      </c>
      <c r="BN16" s="44">
        <f t="shared" si="29"/>
        <v>0</v>
      </c>
      <c r="BO16" s="136">
        <f t="shared" si="37"/>
        <v>0.7</v>
      </c>
      <c r="BP16" s="44">
        <f>IF('Indicador Datos'!U18="No data","x",ROUND(IF('Indicador Datos'!U18&gt;BP$36,10,IF('Indicador Datos'!U18&lt;BP$37,0,10-(BP$36-'Indicador Datos'!U18)/(BP$36-BP$37)*10)),1))</f>
        <v>10</v>
      </c>
      <c r="BQ16" s="44">
        <f>IF('Indicador Datos'!V18="No data","x",ROUND(IF(LOG('Indicador Datos'!V18)&gt;BQ$36,10,IF(LOG('Indicador Datos'!V18)&lt;BQ$37,0,10-(BQ$36-LOG('Indicador Datos'!V18))/(BQ$36-BQ$37)*10)),1))</f>
        <v>4.5999999999999996</v>
      </c>
      <c r="BR16" s="136">
        <f t="shared" si="38"/>
        <v>8.4</v>
      </c>
      <c r="BS16" s="45">
        <f>IF('Indicador Datos'!W18="No data", "x",'Indicador Datos'!W18/'Indicador Datos'!CF18)</f>
        <v>2.0137212730074648E-4</v>
      </c>
      <c r="BT16" s="44">
        <f t="shared" si="39"/>
        <v>3.4</v>
      </c>
      <c r="BU16" s="44">
        <f>IF('Indicador Datos'!W18="No data","x",ROUND(IF(LOG('Indicador Datos'!W18)&gt;BU$36,10,IF(LOG('Indicador Datos'!W18)&lt;BU$37,0,10-(BU$36-LOG('Indicador Datos'!W18))/(BU$36-BU$37)*10)),1))</f>
        <v>2.9</v>
      </c>
      <c r="BV16" s="46">
        <f t="shared" si="40"/>
        <v>3.2</v>
      </c>
      <c r="BW16" s="47">
        <f t="shared" si="41"/>
        <v>5</v>
      </c>
    </row>
    <row r="17" spans="1:75" s="3" customFormat="1" x14ac:dyDescent="0.25">
      <c r="A17" s="99" t="s">
        <v>18</v>
      </c>
      <c r="B17" s="86" t="s">
        <v>17</v>
      </c>
      <c r="C17" s="44">
        <f>ROUND(IF('Indicador Datos'!D19=0,0.1,IF(LOG('Indicador Datos'!D19)&gt;C$36,10,IF(LOG('Indicador Datos'!D19)&lt;C$37,0,10-(C$36-LOG('Indicador Datos'!D19))/(C$36-C$37)*10))),1)</f>
        <v>7.5</v>
      </c>
      <c r="D17" s="44">
        <f>ROUND(IF('Indicador Datos'!E19=0,0.1,IF(LOG('Indicador Datos'!E19)&gt;D$36,10,IF(LOG('Indicador Datos'!E19)&lt;D$37,0,10-(D$36-LOG('Indicador Datos'!E19))/(D$36-D$37)*10))),1)</f>
        <v>10</v>
      </c>
      <c r="E17" s="44">
        <f t="shared" si="0"/>
        <v>9.1</v>
      </c>
      <c r="F17" s="44">
        <f>ROUND(IF('Indicador Datos'!F19="No data",0.1,IF('Indicador Datos'!F19=0,0,IF(LOG('Indicador Datos'!F19)&gt;F$36,10,IF(LOG('Indicador Datos'!F19)&lt;F$37,0,10-(F$36-LOG('Indicador Datos'!F19))/(F$36-F$37)*10)))),1)</f>
        <v>5.0999999999999996</v>
      </c>
      <c r="G17" s="44">
        <f>ROUND(IF('Indicador Datos'!G19=0,0,IF(LOG('Indicador Datos'!G19)&gt;G$36,10,IF(LOG('Indicador Datos'!G19)&lt;G$37,0,10-(G$36-LOG('Indicador Datos'!G19))/(G$36-G$37)*10))),1)</f>
        <v>10</v>
      </c>
      <c r="H17" s="44">
        <f>ROUND(IF('Indicador Datos'!H19=0,0,IF(LOG('Indicador Datos'!H19)&gt;H$36,10,IF(LOG('Indicador Datos'!H19)&lt;H$37,0,10-(H$36-LOG('Indicador Datos'!H19))/(H$36-H$37)*10))),1)</f>
        <v>4.5</v>
      </c>
      <c r="I17" s="44">
        <f>ROUND(IF('Indicador Datos'!I19=0,0,IF(LOG('Indicador Datos'!I19)&gt;I$36,10,IF(LOG('Indicador Datos'!I19)&lt;I$37,0,10-(I$36-LOG('Indicador Datos'!I19))/(I$36-I$37)*10))),1)</f>
        <v>0</v>
      </c>
      <c r="J17" s="44">
        <f t="shared" si="1"/>
        <v>2.5</v>
      </c>
      <c r="K17" s="44">
        <f>ROUND(IF('Indicador Datos'!J19=0,0,IF(LOG('Indicador Datos'!J19)&gt;K$36,10,IF(LOG('Indicador Datos'!J19)&lt;K$37,0,10-(K$36-LOG('Indicador Datos'!J19))/(K$36-K$37)*10))),1)</f>
        <v>5.7</v>
      </c>
      <c r="L17" s="44">
        <f t="shared" si="2"/>
        <v>4.3</v>
      </c>
      <c r="M17" s="44">
        <f>ROUND(IF('Indicador Datos'!K19=0,0,IF(LOG('Indicador Datos'!K19)&gt;M$36,10,IF(LOG('Indicador Datos'!K19)&lt;M$37,0,10-(M$36-LOG('Indicador Datos'!K19))/(M$36-M$37)*10))),1)</f>
        <v>0</v>
      </c>
      <c r="N17" s="133">
        <f>IF('Indicador Datos'!N19="No data","x",ROUND(IF('Indicador Datos'!N19=0,0,IF(LOG('Indicador Datos'!N19)&gt;N$36,10,IF(LOG('Indicador Datos'!N19)&lt;N$37,0.1,10-(N$36-LOG('Indicador Datos'!N19))/(N$36-N$37)*10))),1))</f>
        <v>5.7</v>
      </c>
      <c r="O17" s="133">
        <f>IF('Indicador Datos'!O19="No data","x",ROUND(IF('Indicador Datos'!O19=0,0,IF(LOG('Indicador Datos'!O19)&gt;O$36,10,IF(LOG('Indicador Datos'!O19)&lt;O$37,0.1,10-(O$36-LOG('Indicador Datos'!O19))/(O$36-O$37)*10))),1))</f>
        <v>7.9</v>
      </c>
      <c r="P17" s="133">
        <f t="shared" si="30"/>
        <v>6.9</v>
      </c>
      <c r="Q17" s="45">
        <f>'Indicador Datos'!D19/'Indicador Datos'!$CF19</f>
        <v>2.0388094350098501E-3</v>
      </c>
      <c r="R17" s="45">
        <f>'Indicador Datos'!E19/'Indicador Datos'!$CF19</f>
        <v>2.0302893075673585E-3</v>
      </c>
      <c r="S17" s="45">
        <f>IF(F17=0.1,0,'Indicador Datos'!F19/'Indicador Datos'!$CF19)</f>
        <v>2.2888737195937191E-3</v>
      </c>
      <c r="T17" s="45">
        <f>'Indicador Datos'!G19/'Indicador Datos'!$CF19</f>
        <v>5.9030368143029247E-5</v>
      </c>
      <c r="U17" s="45">
        <f>'Indicador Datos'!H19/'Indicador Datos'!$CF19</f>
        <v>4.8181079087894734E-4</v>
      </c>
      <c r="V17" s="45">
        <f>'Indicador Datos'!I19/'Indicador Datos'!$CF19</f>
        <v>0</v>
      </c>
      <c r="W17" s="45">
        <f>'Indicador Datos'!J19/'Indicador Datos'!$CF19</f>
        <v>4.0197427772100921E-4</v>
      </c>
      <c r="X17" s="45">
        <f>'Indicador Datos'!K19/'Indicador Datos'!$CF19</f>
        <v>0</v>
      </c>
      <c r="Y17" s="45">
        <f>IF('Indicador Datos'!N19="No data","x",'Indicador Datos'!N19/'Indicador Datos'!$CF19)</f>
        <v>4.0510109635360045E-2</v>
      </c>
      <c r="Z17" s="45">
        <f>IF('Indicador Datos'!O19="No data","x",'Indicador Datos'!O19/'Indicador Datos'!$CF19)</f>
        <v>0.30876298141382341</v>
      </c>
      <c r="AA17" s="44">
        <f t="shared" si="3"/>
        <v>10</v>
      </c>
      <c r="AB17" s="44">
        <f t="shared" si="4"/>
        <v>10</v>
      </c>
      <c r="AC17" s="44">
        <f t="shared" si="5"/>
        <v>10</v>
      </c>
      <c r="AD17" s="44">
        <f t="shared" si="6"/>
        <v>3.3</v>
      </c>
      <c r="AE17" s="44">
        <f t="shared" si="7"/>
        <v>9.1999999999999993</v>
      </c>
      <c r="AF17" s="44">
        <f t="shared" si="8"/>
        <v>0.3</v>
      </c>
      <c r="AG17" s="44">
        <f t="shared" si="9"/>
        <v>0</v>
      </c>
      <c r="AH17" s="44">
        <f t="shared" si="10"/>
        <v>0.2</v>
      </c>
      <c r="AI17" s="44">
        <f t="shared" si="11"/>
        <v>1</v>
      </c>
      <c r="AJ17" s="44">
        <f t="shared" si="12"/>
        <v>0.6</v>
      </c>
      <c r="AK17" s="44">
        <f t="shared" si="13"/>
        <v>0</v>
      </c>
      <c r="AL17" s="44">
        <f>ROUND(IF('Indicador Datos'!L19=0,0,IF('Indicador Datos'!L19&gt;AL$36,10,IF('Indicador Datos'!L19&lt;AL$37,0,10-(AL$36-'Indicador Datos'!L19)/(AL$36-AL$37)*10))),1)</f>
        <v>4.5999999999999996</v>
      </c>
      <c r="AM17" s="44">
        <f t="shared" si="31"/>
        <v>2</v>
      </c>
      <c r="AN17" s="44">
        <f t="shared" si="32"/>
        <v>10</v>
      </c>
      <c r="AO17" s="44">
        <f t="shared" si="33"/>
        <v>7.9</v>
      </c>
      <c r="AP17" s="44">
        <f t="shared" si="14"/>
        <v>8.8000000000000007</v>
      </c>
      <c r="AQ17" s="44">
        <f t="shared" si="15"/>
        <v>10</v>
      </c>
      <c r="AR17" s="44">
        <f t="shared" si="16"/>
        <v>2.4</v>
      </c>
      <c r="AS17" s="44">
        <f t="shared" si="17"/>
        <v>0</v>
      </c>
      <c r="AT17" s="44">
        <f t="shared" si="18"/>
        <v>1.3</v>
      </c>
      <c r="AU17" s="44">
        <f t="shared" si="19"/>
        <v>3.4</v>
      </c>
      <c r="AV17" s="44">
        <f t="shared" si="20"/>
        <v>0</v>
      </c>
      <c r="AW17" s="44">
        <f t="shared" si="21"/>
        <v>9.6</v>
      </c>
      <c r="AX17" s="46">
        <f t="shared" si="22"/>
        <v>4.3</v>
      </c>
      <c r="AY17" s="44">
        <f t="shared" si="23"/>
        <v>9.6999999999999993</v>
      </c>
      <c r="AZ17" s="169">
        <f t="shared" si="34"/>
        <v>9.6999999999999993</v>
      </c>
      <c r="BA17" s="46">
        <f t="shared" si="24"/>
        <v>2.6</v>
      </c>
      <c r="BB17" s="44">
        <f t="shared" si="25"/>
        <v>2.2999999999999998</v>
      </c>
      <c r="BC17" s="44">
        <f>IF('Indicador Datos'!P19="No data","x",ROUND(IF('Indicador Datos'!P19&gt;BC$36,10,IF('Indicador Datos'!P19&lt;BC$37,0,10-(BC$36-'Indicador Datos'!P19)/(BC$36-BC$37)*10)),1))</f>
        <v>1.2</v>
      </c>
      <c r="BD17" s="44">
        <f t="shared" si="26"/>
        <v>1.8</v>
      </c>
      <c r="BE17" s="44">
        <f t="shared" si="27"/>
        <v>7.4</v>
      </c>
      <c r="BF17" s="44">
        <f>IF('Indicador Datos'!M19="No data","x", ROUND(IF('Indicador Datos'!M19&gt;BF$36,0,IF('Indicador Datos'!M19&lt;BF$37,10,(BF$36-'Indicador Datos'!M19)/(BF$36-BF$37)*10)),1))</f>
        <v>0</v>
      </c>
      <c r="BG17" s="46">
        <f t="shared" si="35"/>
        <v>4.2</v>
      </c>
      <c r="BH17" s="47">
        <f t="shared" si="36"/>
        <v>6.2</v>
      </c>
      <c r="BI17" s="44">
        <f>ROUND(IF('Indicador Datos'!Q19=0,0,IF('Indicador Datos'!Q19&gt;BI$36,10,IF('Indicador Datos'!Q19&lt;BI$37,0,10-(BI$36-'Indicador Datos'!Q19)/(BI$36-BI$37)*10))),1)</f>
        <v>0.1</v>
      </c>
      <c r="BJ17" s="44">
        <f>ROUND(IF('Indicador Datos'!R19=0,0,IF(LOG('Indicador Datos'!R19)&gt;LOG(BJ$36),10,IF(LOG('Indicador Datos'!R19)&lt;LOG(BJ$37),0,10-(LOG(BJ$36)-LOG('Indicador Datos'!R19))/(LOG(BJ$36)-LOG(BJ$37))*10))),1)</f>
        <v>0</v>
      </c>
      <c r="BK17" s="44">
        <f t="shared" si="28"/>
        <v>0.1</v>
      </c>
      <c r="BL17" s="44">
        <f>'Indicador Datos'!S19</f>
        <v>0</v>
      </c>
      <c r="BM17" s="44">
        <f>'Indicador Datos'!T19</f>
        <v>0</v>
      </c>
      <c r="BN17" s="44">
        <f t="shared" si="29"/>
        <v>0</v>
      </c>
      <c r="BO17" s="136">
        <f t="shared" si="37"/>
        <v>0.1</v>
      </c>
      <c r="BP17" s="44">
        <f>IF('Indicador Datos'!U19="No data","x",ROUND(IF('Indicador Datos'!U19&gt;BP$36,10,IF('Indicador Datos'!U19&lt;BP$37,0,10-(BP$36-'Indicador Datos'!U19)/(BP$36-BP$37)*10)),1))</f>
        <v>3.9</v>
      </c>
      <c r="BQ17" s="44">
        <f>IF('Indicador Datos'!V19="No data","x",ROUND(IF(LOG('Indicador Datos'!V19)&gt;BQ$36,10,IF(LOG('Indicador Datos'!V19)&lt;BQ$37,0,10-(BQ$36-LOG('Indicador Datos'!V19))/(BQ$36-BQ$37)*10)),1))</f>
        <v>6.1</v>
      </c>
      <c r="BR17" s="136">
        <f t="shared" si="38"/>
        <v>5.0999999999999996</v>
      </c>
      <c r="BS17" s="45">
        <f>IF('Indicador Datos'!W19="No data", "x",'Indicador Datos'!W19/'Indicador Datos'!CF19)</f>
        <v>2.3856065059256163E-5</v>
      </c>
      <c r="BT17" s="44">
        <f t="shared" si="39"/>
        <v>0.4</v>
      </c>
      <c r="BU17" s="44">
        <f>IF('Indicador Datos'!W19="No data","x",ROUND(IF(LOG('Indicador Datos'!W19)&gt;BU$36,10,IF(LOG('Indicador Datos'!W19)&lt;BU$37,0,10-(BU$36-LOG('Indicador Datos'!W19))/(BU$36-BU$37)*10)),1))</f>
        <v>3.5</v>
      </c>
      <c r="BV17" s="46">
        <f>IF(AND(BT17="x", BU17="x"), "x", ROUND((10-GEOMEAN(((10-BT17)/10*9+1),((10-BU17)/10*9+1)))/9*10,1))</f>
        <v>2.1</v>
      </c>
      <c r="BW17" s="47">
        <f t="shared" si="41"/>
        <v>2.7</v>
      </c>
    </row>
    <row r="18" spans="1:75" s="3" customFormat="1" x14ac:dyDescent="0.25">
      <c r="A18" s="99" t="s">
        <v>28</v>
      </c>
      <c r="B18" s="86" t="s">
        <v>27</v>
      </c>
      <c r="C18" s="44">
        <f>ROUND(IF('Indicador Datos'!D20=0,0.1,IF(LOG('Indicador Datos'!D20)&gt;C$36,10,IF(LOG('Indicador Datos'!D20)&lt;C$37,0,10-(C$36-LOG('Indicador Datos'!D20))/(C$36-C$37)*10))),1)</f>
        <v>7.7</v>
      </c>
      <c r="D18" s="44">
        <f>ROUND(IF('Indicador Datos'!E20=0,0.1,IF(LOG('Indicador Datos'!E20)&gt;D$36,10,IF(LOG('Indicador Datos'!E20)&lt;D$37,0,10-(D$36-LOG('Indicador Datos'!E20))/(D$36-D$37)*10))),1)</f>
        <v>9</v>
      </c>
      <c r="E18" s="44">
        <f t="shared" si="0"/>
        <v>8.4</v>
      </c>
      <c r="F18" s="44">
        <f>ROUND(IF('Indicador Datos'!F20="No data",0.1,IF('Indicador Datos'!F20=0,0,IF(LOG('Indicador Datos'!F20)&gt;F$36,10,IF(LOG('Indicador Datos'!F20)&lt;F$37,0,10-(F$36-LOG('Indicador Datos'!F20))/(F$36-F$37)*10)))),1)</f>
        <v>5.0999999999999996</v>
      </c>
      <c r="G18" s="44">
        <f>ROUND(IF('Indicador Datos'!G20=0,0,IF(LOG('Indicador Datos'!G20)&gt;G$36,10,IF(LOG('Indicador Datos'!G20)&lt;G$37,0,10-(G$36-LOG('Indicador Datos'!G20))/(G$36-G$37)*10))),1)</f>
        <v>10</v>
      </c>
      <c r="H18" s="44">
        <f>ROUND(IF('Indicador Datos'!H20=0,0,IF(LOG('Indicador Datos'!H20)&gt;H$36,10,IF(LOG('Indicador Datos'!H20)&lt;H$37,0,10-(H$36-LOG('Indicador Datos'!H20))/(H$36-H$37)*10))),1)</f>
        <v>8.5</v>
      </c>
      <c r="I18" s="44">
        <f>ROUND(IF('Indicador Datos'!I20=0,0,IF(LOG('Indicador Datos'!I20)&gt;I$36,10,IF(LOG('Indicador Datos'!I20)&lt;I$37,0,10-(I$36-LOG('Indicador Datos'!I20))/(I$36-I$37)*10))),1)</f>
        <v>7.1</v>
      </c>
      <c r="J18" s="44">
        <f t="shared" si="1"/>
        <v>7.9</v>
      </c>
      <c r="K18" s="44">
        <f>ROUND(IF('Indicador Datos'!J20=0,0,IF(LOG('Indicador Datos'!J20)&gt;K$36,10,IF(LOG('Indicador Datos'!J20)&lt;K$37,0,10-(K$36-LOG('Indicador Datos'!J20))/(K$36-K$37)*10))),1)</f>
        <v>5.6</v>
      </c>
      <c r="L18" s="44">
        <f t="shared" si="2"/>
        <v>6.9</v>
      </c>
      <c r="M18" s="44">
        <f>ROUND(IF('Indicador Datos'!K20=0,0,IF(LOG('Indicador Datos'!K20)&gt;M$36,10,IF(LOG('Indicador Datos'!K20)&lt;M$37,0,10-(M$36-LOG('Indicador Datos'!K20))/(M$36-M$37)*10))),1)</f>
        <v>8.8000000000000007</v>
      </c>
      <c r="N18" s="133">
        <f>IF('Indicador Datos'!N20="No data","x",ROUND(IF('Indicador Datos'!N20=0,0,IF(LOG('Indicador Datos'!N20)&gt;N$36,10,IF(LOG('Indicador Datos'!N20)&lt;N$37,0.1,10-(N$36-LOG('Indicador Datos'!N20))/(N$36-N$37)*10))),1))</f>
        <v>6.5</v>
      </c>
      <c r="O18" s="133">
        <f>IF('Indicador Datos'!O20="No data","x",ROUND(IF('Indicador Datos'!O20=0,0,IF(LOG('Indicador Datos'!O20)&gt;O$36,10,IF(LOG('Indicador Datos'!O20)&lt;O$37,0.1,10-(O$36-LOG('Indicador Datos'!O20))/(O$36-O$37)*10))),1))</f>
        <v>8</v>
      </c>
      <c r="P18" s="133">
        <f t="shared" si="30"/>
        <v>7.3</v>
      </c>
      <c r="Q18" s="45">
        <f>'Indicador Datos'!D20/'Indicador Datos'!$CF20</f>
        <v>1.9180034483946568E-3</v>
      </c>
      <c r="R18" s="45">
        <f>'Indicador Datos'!E20/'Indicador Datos'!$CF20</f>
        <v>8.0794770192051362E-4</v>
      </c>
      <c r="S18" s="45">
        <f>IF(F18=0.1,0,'Indicador Datos'!F20/'Indicador Datos'!$CF20)</f>
        <v>1.7630282596272787E-3</v>
      </c>
      <c r="T18" s="45">
        <f>'Indicador Datos'!G20/'Indicador Datos'!$CF20</f>
        <v>3.5022979955340701E-5</v>
      </c>
      <c r="U18" s="45">
        <f>'Indicador Datos'!H20/'Indicador Datos'!$CF20</f>
        <v>5.9800319236757585E-3</v>
      </c>
      <c r="V18" s="45">
        <f>'Indicador Datos'!I20/'Indicador Datos'!$CF20</f>
        <v>1.4223765441919765E-4</v>
      </c>
      <c r="W18" s="45">
        <f>'Indicador Datos'!J20/'Indicador Datos'!$CF20</f>
        <v>2.9430506432636983E-4</v>
      </c>
      <c r="X18" s="45">
        <f>'Indicador Datos'!K20/'Indicador Datos'!$CF20</f>
        <v>5.453250641594987E-3</v>
      </c>
      <c r="Y18" s="45">
        <f>IF('Indicador Datos'!N20="No data","x",'Indicador Datos'!N20/'Indicador Datos'!$CF20)</f>
        <v>6.7017248749734359E-2</v>
      </c>
      <c r="Z18" s="45">
        <f>IF('Indicador Datos'!O20="No data","x",'Indicador Datos'!O20/'Indicador Datos'!$CF20)</f>
        <v>0.25101002028465924</v>
      </c>
      <c r="AA18" s="44">
        <f t="shared" si="3"/>
        <v>9.6</v>
      </c>
      <c r="AB18" s="44">
        <f t="shared" si="4"/>
        <v>10</v>
      </c>
      <c r="AC18" s="44">
        <f t="shared" si="5"/>
        <v>9.8000000000000007</v>
      </c>
      <c r="AD18" s="44">
        <f t="shared" si="6"/>
        <v>2.5</v>
      </c>
      <c r="AE18" s="44">
        <f t="shared" si="7"/>
        <v>8.5</v>
      </c>
      <c r="AF18" s="44">
        <f t="shared" si="8"/>
        <v>4</v>
      </c>
      <c r="AG18" s="44">
        <f t="shared" si="9"/>
        <v>0.6</v>
      </c>
      <c r="AH18" s="44">
        <f t="shared" si="10"/>
        <v>2.5</v>
      </c>
      <c r="AI18" s="44">
        <f t="shared" si="11"/>
        <v>0.7</v>
      </c>
      <c r="AJ18" s="44">
        <f t="shared" si="12"/>
        <v>1.6</v>
      </c>
      <c r="AK18" s="44">
        <f t="shared" si="13"/>
        <v>7.8</v>
      </c>
      <c r="AL18" s="44">
        <f>ROUND(IF('Indicador Datos'!L20=0,0,IF('Indicador Datos'!L20&gt;AL$36,10,IF('Indicador Datos'!L20&lt;AL$37,0,10-(AL$36-'Indicador Datos'!L20)/(AL$36-AL$37)*10))),1)</f>
        <v>7.6</v>
      </c>
      <c r="AM18" s="44">
        <f t="shared" si="31"/>
        <v>3.4</v>
      </c>
      <c r="AN18" s="44">
        <f t="shared" si="32"/>
        <v>10</v>
      </c>
      <c r="AO18" s="44">
        <f t="shared" si="33"/>
        <v>8.1999999999999993</v>
      </c>
      <c r="AP18" s="44">
        <f t="shared" si="14"/>
        <v>8.6999999999999993</v>
      </c>
      <c r="AQ18" s="44">
        <f t="shared" si="15"/>
        <v>9.5</v>
      </c>
      <c r="AR18" s="44">
        <f t="shared" si="16"/>
        <v>6.3</v>
      </c>
      <c r="AS18" s="44">
        <f t="shared" si="17"/>
        <v>3.9</v>
      </c>
      <c r="AT18" s="44">
        <f t="shared" si="18"/>
        <v>5.2</v>
      </c>
      <c r="AU18" s="44">
        <f t="shared" si="19"/>
        <v>3.2</v>
      </c>
      <c r="AV18" s="44">
        <f t="shared" si="20"/>
        <v>8.3000000000000007</v>
      </c>
      <c r="AW18" s="44">
        <f t="shared" si="21"/>
        <v>9.1999999999999993</v>
      </c>
      <c r="AX18" s="46">
        <f t="shared" si="22"/>
        <v>3.9</v>
      </c>
      <c r="AY18" s="44">
        <f t="shared" si="23"/>
        <v>9.4</v>
      </c>
      <c r="AZ18" s="169">
        <f t="shared" si="34"/>
        <v>9.3000000000000007</v>
      </c>
      <c r="BA18" s="46">
        <f t="shared" si="24"/>
        <v>4.8</v>
      </c>
      <c r="BB18" s="44">
        <f t="shared" si="25"/>
        <v>8</v>
      </c>
      <c r="BC18" s="44" t="str">
        <f>IF('Indicador Datos'!P20="No data","x",ROUND(IF('Indicador Datos'!P20&gt;BC$36,10,IF('Indicador Datos'!P20&lt;BC$37,0,10-(BC$36-'Indicador Datos'!P20)/(BC$36-BC$37)*10)),1))</f>
        <v>x</v>
      </c>
      <c r="BD18" s="44">
        <f t="shared" si="26"/>
        <v>8</v>
      </c>
      <c r="BE18" s="44">
        <f t="shared" si="27"/>
        <v>7.8</v>
      </c>
      <c r="BF18" s="44">
        <f>IF('Indicador Datos'!M20="No data","x", ROUND(IF('Indicador Datos'!M20&gt;BF$36,0,IF('Indicador Datos'!M20&lt;BF$37,10,(BF$36-'Indicador Datos'!M20)/(BF$36-BF$37)*10)),1))</f>
        <v>10</v>
      </c>
      <c r="BG18" s="46">
        <f t="shared" si="35"/>
        <v>8.4</v>
      </c>
      <c r="BH18" s="47">
        <f t="shared" si="36"/>
        <v>7.2</v>
      </c>
      <c r="BI18" s="44">
        <f>ROUND(IF('Indicador Datos'!Q20=0,0,IF('Indicador Datos'!Q20&gt;BI$36,10,IF('Indicador Datos'!Q20&lt;BI$37,0,10-(BI$36-'Indicador Datos'!Q20)/(BI$36-BI$37)*10))),1)</f>
        <v>8.9</v>
      </c>
      <c r="BJ18" s="44">
        <f>ROUND(IF('Indicador Datos'!R20=0,0,IF(LOG('Indicador Datos'!R20)&gt;LOG(BJ$36),10,IF(LOG('Indicador Datos'!R20)&lt;LOG(BJ$37),0,10-(LOG(BJ$36)-LOG('Indicador Datos'!R20))/(LOG(BJ$36)-LOG(BJ$37))*10))),1)</f>
        <v>8.8000000000000007</v>
      </c>
      <c r="BK18" s="44">
        <f t="shared" si="28"/>
        <v>8.9</v>
      </c>
      <c r="BL18" s="44">
        <f>'Indicador Datos'!S20</f>
        <v>0</v>
      </c>
      <c r="BM18" s="44">
        <f>'Indicador Datos'!T20</f>
        <v>4</v>
      </c>
      <c r="BN18" s="44">
        <f t="shared" si="29"/>
        <v>7</v>
      </c>
      <c r="BO18" s="136">
        <f t="shared" si="37"/>
        <v>7</v>
      </c>
      <c r="BP18" s="44">
        <f>IF('Indicador Datos'!U20="No data","x",ROUND(IF('Indicador Datos'!U20&gt;BP$36,10,IF('Indicador Datos'!U20&lt;BP$37,0,10-(BP$36-'Indicador Datos'!U20)/(BP$36-BP$37)*10)),1))</f>
        <v>10</v>
      </c>
      <c r="BQ18" s="44">
        <f>IF('Indicador Datos'!V20="No data","x",ROUND(IF(LOG('Indicador Datos'!V20)&gt;BQ$36,10,IF(LOG('Indicador Datos'!V20)&lt;BQ$37,0,10-(BQ$36-LOG('Indicador Datos'!V20))/(BQ$36-BQ$37)*10)),1))</f>
        <v>8.5</v>
      </c>
      <c r="BR18" s="136">
        <f t="shared" si="38"/>
        <v>9.4</v>
      </c>
      <c r="BS18" s="45">
        <f>IF('Indicador Datos'!W20="No data", "x",'Indicador Datos'!W20/'Indicador Datos'!CF20)</f>
        <v>7.0841706201765853E-3</v>
      </c>
      <c r="BT18" s="44">
        <f t="shared" si="39"/>
        <v>10</v>
      </c>
      <c r="BU18" s="44">
        <f>IF('Indicador Datos'!W20="No data","x",ROUND(IF(LOG('Indicador Datos'!W20)&gt;BU$36,10,IF(LOG('Indicador Datos'!W20)&lt;BU$37,0,10-(BU$36-LOG('Indicador Datos'!W20))/(BU$36-BU$37)*10)),1))</f>
        <v>10</v>
      </c>
      <c r="BV18" s="46">
        <f t="shared" si="40"/>
        <v>10</v>
      </c>
      <c r="BW18" s="47">
        <f t="shared" si="41"/>
        <v>9.1</v>
      </c>
    </row>
    <row r="19" spans="1:75" s="3" customFormat="1" x14ac:dyDescent="0.25">
      <c r="A19" s="99" t="s">
        <v>32</v>
      </c>
      <c r="B19" s="86" t="s">
        <v>31</v>
      </c>
      <c r="C19" s="44">
        <f>ROUND(IF('Indicador Datos'!D21=0,0.1,IF(LOG('Indicador Datos'!D21)&gt;C$36,10,IF(LOG('Indicador Datos'!D21)&lt;C$37,0,10-(C$36-LOG('Indicador Datos'!D21))/(C$36-C$37)*10))),1)</f>
        <v>8.8000000000000007</v>
      </c>
      <c r="D19" s="44">
        <f>ROUND(IF('Indicador Datos'!E21=0,0.1,IF(LOG('Indicador Datos'!E21)&gt;D$36,10,IF(LOG('Indicador Datos'!E21)&lt;D$37,0,10-(D$36-LOG('Indicador Datos'!E21))/(D$36-D$37)*10))),1)</f>
        <v>10</v>
      </c>
      <c r="E19" s="44">
        <f t="shared" si="0"/>
        <v>9.5</v>
      </c>
      <c r="F19" s="44">
        <f>ROUND(IF('Indicador Datos'!F21="No data",0.1,IF('Indicador Datos'!F21=0,0,IF(LOG('Indicador Datos'!F21)&gt;F$36,10,IF(LOG('Indicador Datos'!F21)&lt;F$37,0,10-(F$36-LOG('Indicador Datos'!F21))/(F$36-F$37)*10)))),1)</f>
        <v>7.2</v>
      </c>
      <c r="G19" s="44">
        <f>ROUND(IF('Indicador Datos'!G21=0,0,IF(LOG('Indicador Datos'!G21)&gt;G$36,10,IF(LOG('Indicador Datos'!G21)&lt;G$37,0,10-(G$36-LOG('Indicador Datos'!G21))/(G$36-G$37)*10))),1)</f>
        <v>10</v>
      </c>
      <c r="H19" s="44">
        <f>ROUND(IF('Indicador Datos'!H21=0,0,IF(LOG('Indicador Datos'!H21)&gt;H$36,10,IF(LOG('Indicador Datos'!H21)&lt;H$37,0,10-(H$36-LOG('Indicador Datos'!H21))/(H$36-H$37)*10))),1)</f>
        <v>10</v>
      </c>
      <c r="I19" s="44">
        <f>ROUND(IF('Indicador Datos'!I21=0,0,IF(LOG('Indicador Datos'!I21)&gt;I$36,10,IF(LOG('Indicador Datos'!I21)&lt;I$37,0,10-(I$36-LOG('Indicador Datos'!I21))/(I$36-I$37)*10))),1)</f>
        <v>8.5</v>
      </c>
      <c r="J19" s="44">
        <f t="shared" si="1"/>
        <v>9.4</v>
      </c>
      <c r="K19" s="44">
        <f>ROUND(IF('Indicador Datos'!J21=0,0,IF(LOG('Indicador Datos'!J21)&gt;K$36,10,IF(LOG('Indicador Datos'!J21)&lt;K$37,0,10-(K$36-LOG('Indicador Datos'!J21))/(K$36-K$37)*10))),1)</f>
        <v>5.8</v>
      </c>
      <c r="L19" s="44">
        <f t="shared" si="2"/>
        <v>8.1</v>
      </c>
      <c r="M19" s="44">
        <f>ROUND(IF('Indicador Datos'!K21=0,0,IF(LOG('Indicador Datos'!K21)&gt;M$36,10,IF(LOG('Indicador Datos'!K21)&lt;M$37,0,10-(M$36-LOG('Indicador Datos'!K21))/(M$36-M$37)*10))),1)</f>
        <v>10</v>
      </c>
      <c r="N19" s="133">
        <f>IF('Indicador Datos'!N21="No data","x",ROUND(IF('Indicador Datos'!N21=0,0,IF(LOG('Indicador Datos'!N21)&gt;N$36,10,IF(LOG('Indicador Datos'!N21)&lt;N$37,0.1,10-(N$36-LOG('Indicador Datos'!N21))/(N$36-N$37)*10))),1))</f>
        <v>8</v>
      </c>
      <c r="O19" s="133">
        <f>IF('Indicador Datos'!O21="No data","x",ROUND(IF('Indicador Datos'!O21=0,0,IF(LOG('Indicador Datos'!O21)&gt;O$36,10,IF(LOG('Indicador Datos'!O21)&lt;O$37,0.1,10-(O$36-LOG('Indicador Datos'!O21))/(O$36-O$37)*10))),1))</f>
        <v>9.1</v>
      </c>
      <c r="P19" s="133">
        <f t="shared" si="30"/>
        <v>8.6</v>
      </c>
      <c r="Q19" s="45">
        <f>'Indicador Datos'!D21/'Indicador Datos'!$CF21</f>
        <v>2.0571244788114575E-3</v>
      </c>
      <c r="R19" s="45">
        <f>'Indicador Datos'!E21/'Indicador Datos'!$CF21</f>
        <v>9.8092349501644588E-4</v>
      </c>
      <c r="S19" s="45">
        <f>IF(F19=0.1,0,'Indicador Datos'!F21/'Indicador Datos'!$CF21)</f>
        <v>4.6554078027888877E-3</v>
      </c>
      <c r="T19" s="45">
        <f>'Indicador Datos'!G21/'Indicador Datos'!$CF21</f>
        <v>1.0478631610381244E-5</v>
      </c>
      <c r="U19" s="45">
        <f>'Indicador Datos'!H21/'Indicador Datos'!$CF21</f>
        <v>6.672090087243206E-3</v>
      </c>
      <c r="V19" s="45">
        <f>'Indicador Datos'!I21/'Indicador Datos'!$CF21</f>
        <v>5.0723520111743627E-4</v>
      </c>
      <c r="W19" s="45">
        <f>'Indicador Datos'!J21/'Indicador Datos'!$CF21</f>
        <v>1.25224549116661E-4</v>
      </c>
      <c r="X19" s="45">
        <f>'Indicador Datos'!K21/'Indicador Datos'!$CF21</f>
        <v>7.9060551029607237E-3</v>
      </c>
      <c r="Y19" s="45">
        <f>IF('Indicador Datos'!N21="No data","x",'Indicador Datos'!N21/'Indicador Datos'!$CF21)</f>
        <v>9.9992969996238398E-2</v>
      </c>
      <c r="Z19" s="45">
        <f>IF('Indicador Datos'!O21="No data","x",'Indicador Datos'!O21/'Indicador Datos'!$CF21)</f>
        <v>0.25851777584912755</v>
      </c>
      <c r="AA19" s="44">
        <f t="shared" si="3"/>
        <v>10</v>
      </c>
      <c r="AB19" s="44">
        <f t="shared" si="4"/>
        <v>10</v>
      </c>
      <c r="AC19" s="44">
        <f t="shared" si="5"/>
        <v>10</v>
      </c>
      <c r="AD19" s="44">
        <f t="shared" si="6"/>
        <v>6.7</v>
      </c>
      <c r="AE19" s="44">
        <f t="shared" si="7"/>
        <v>6.7</v>
      </c>
      <c r="AF19" s="44">
        <f t="shared" si="8"/>
        <v>4.4000000000000004</v>
      </c>
      <c r="AG19" s="44">
        <f t="shared" si="9"/>
        <v>2</v>
      </c>
      <c r="AH19" s="44">
        <f t="shared" si="10"/>
        <v>3.3</v>
      </c>
      <c r="AI19" s="44">
        <f t="shared" si="11"/>
        <v>0.3</v>
      </c>
      <c r="AJ19" s="44">
        <f t="shared" si="12"/>
        <v>1.9</v>
      </c>
      <c r="AK19" s="44">
        <f t="shared" si="13"/>
        <v>10</v>
      </c>
      <c r="AL19" s="44">
        <f>ROUND(IF('Indicador Datos'!L21=0,0,IF('Indicador Datos'!L21&gt;AL$36,10,IF('Indicador Datos'!L21&lt;AL$37,0,10-(AL$36-'Indicador Datos'!L21)/(AL$36-AL$37)*10))),1)</f>
        <v>9.1</v>
      </c>
      <c r="AM19" s="44">
        <f t="shared" si="31"/>
        <v>5</v>
      </c>
      <c r="AN19" s="44">
        <f t="shared" si="32"/>
        <v>10</v>
      </c>
      <c r="AO19" s="44">
        <f t="shared" si="33"/>
        <v>8.5</v>
      </c>
      <c r="AP19" s="44">
        <f t="shared" si="14"/>
        <v>9.4</v>
      </c>
      <c r="AQ19" s="44">
        <f t="shared" si="15"/>
        <v>10</v>
      </c>
      <c r="AR19" s="44">
        <f t="shared" si="16"/>
        <v>7.2</v>
      </c>
      <c r="AS19" s="44">
        <f t="shared" si="17"/>
        <v>5.3</v>
      </c>
      <c r="AT19" s="44">
        <f t="shared" si="18"/>
        <v>6.3</v>
      </c>
      <c r="AU19" s="44">
        <f t="shared" si="19"/>
        <v>3.1</v>
      </c>
      <c r="AV19" s="44">
        <f t="shared" si="20"/>
        <v>10</v>
      </c>
      <c r="AW19" s="44">
        <f t="shared" si="21"/>
        <v>9.8000000000000007</v>
      </c>
      <c r="AX19" s="46">
        <f t="shared" si="22"/>
        <v>7</v>
      </c>
      <c r="AY19" s="44">
        <f t="shared" si="23"/>
        <v>8.9</v>
      </c>
      <c r="AZ19" s="169">
        <f t="shared" si="34"/>
        <v>9.4</v>
      </c>
      <c r="BA19" s="46">
        <f t="shared" si="24"/>
        <v>5.8</v>
      </c>
      <c r="BB19" s="44">
        <f t="shared" si="25"/>
        <v>9.6</v>
      </c>
      <c r="BC19" s="44" t="str">
        <f>IF('Indicador Datos'!P21="No data","x",ROUND(IF('Indicador Datos'!P21&gt;BC$36,10,IF('Indicador Datos'!P21&lt;BC$37,0,10-(BC$36-'Indicador Datos'!P21)/(BC$36-BC$37)*10)),1))</f>
        <v>x</v>
      </c>
      <c r="BD19" s="44">
        <f t="shared" si="26"/>
        <v>9.6</v>
      </c>
      <c r="BE19" s="44">
        <f t="shared" si="27"/>
        <v>8.6</v>
      </c>
      <c r="BF19" s="44">
        <f>IF('Indicador Datos'!M21="No data","x", ROUND(IF('Indicador Datos'!M21&gt;BF$36,0,IF('Indicador Datos'!M21&lt;BF$37,10,(BF$36-'Indicador Datos'!M21)/(BF$36-BF$37)*10)),1))</f>
        <v>10</v>
      </c>
      <c r="BG19" s="46">
        <f t="shared" si="35"/>
        <v>9.1999999999999993</v>
      </c>
      <c r="BH19" s="47">
        <f t="shared" si="36"/>
        <v>8.1999999999999993</v>
      </c>
      <c r="BI19" s="44">
        <f>ROUND(IF('Indicador Datos'!Q21=0,0,IF('Indicador Datos'!Q21&gt;BI$36,10,IF('Indicador Datos'!Q21&lt;BI$37,0,10-(BI$36-'Indicador Datos'!Q21)/(BI$36-BI$37)*10))),1)</f>
        <v>7.4</v>
      </c>
      <c r="BJ19" s="44">
        <f>ROUND(IF('Indicador Datos'!R21=0,0,IF(LOG('Indicador Datos'!R21)&gt;LOG(BJ$36),10,IF(LOG('Indicador Datos'!R21)&lt;LOG(BJ$37),0,10-(LOG(BJ$36)-LOG('Indicador Datos'!R21))/(LOG(BJ$36)-LOG(BJ$37))*10))),1)</f>
        <v>6.2</v>
      </c>
      <c r="BK19" s="44">
        <f t="shared" si="28"/>
        <v>6.8</v>
      </c>
      <c r="BL19" s="44">
        <f>'Indicador Datos'!S21</f>
        <v>0</v>
      </c>
      <c r="BM19" s="44">
        <f>'Indicador Datos'!T21</f>
        <v>0</v>
      </c>
      <c r="BN19" s="44">
        <f t="shared" si="29"/>
        <v>0</v>
      </c>
      <c r="BO19" s="136">
        <f t="shared" si="37"/>
        <v>4.8</v>
      </c>
      <c r="BP19" s="44">
        <f>IF('Indicador Datos'!U21="No data","x",ROUND(IF('Indicador Datos'!U21&gt;BP$36,10,IF('Indicador Datos'!U21&lt;BP$37,0,10-(BP$36-'Indicador Datos'!U21)/(BP$36-BP$37)*10)),1))</f>
        <v>10</v>
      </c>
      <c r="BQ19" s="44">
        <f>IF('Indicador Datos'!V21="No data","x",ROUND(IF(LOG('Indicador Datos'!V21)&gt;BQ$36,10,IF(LOG('Indicador Datos'!V21)&lt;BQ$37,0,10-(BQ$36-LOG('Indicador Datos'!V21))/(BQ$36-BQ$37)*10)),1))</f>
        <v>8.1999999999999993</v>
      </c>
      <c r="BR19" s="136">
        <f t="shared" si="38"/>
        <v>9.3000000000000007</v>
      </c>
      <c r="BS19" s="45">
        <f>IF('Indicador Datos'!W21="No data", "x",'Indicador Datos'!W21/'Indicador Datos'!CF21)</f>
        <v>1.6352426725399711E-3</v>
      </c>
      <c r="BT19" s="44">
        <f t="shared" si="39"/>
        <v>10</v>
      </c>
      <c r="BU19" s="44">
        <f>IF('Indicador Datos'!W21="No data","x",ROUND(IF(LOG('Indicador Datos'!W21)&gt;BU$36,10,IF(LOG('Indicador Datos'!W21)&lt;BU$37,0,10-(BU$36-LOG('Indicador Datos'!W21))/(BU$36-BU$37)*10)),1))</f>
        <v>10</v>
      </c>
      <c r="BV19" s="46">
        <f t="shared" si="40"/>
        <v>10</v>
      </c>
      <c r="BW19" s="47">
        <f t="shared" si="41"/>
        <v>8.8000000000000007</v>
      </c>
    </row>
    <row r="20" spans="1:75" s="3" customFormat="1" x14ac:dyDescent="0.25">
      <c r="A20" s="99" t="s">
        <v>38</v>
      </c>
      <c r="B20" s="86" t="s">
        <v>37</v>
      </c>
      <c r="C20" s="44">
        <f>ROUND(IF('Indicador Datos'!D22=0,0.1,IF(LOG('Indicador Datos'!D22)&gt;C$36,10,IF(LOG('Indicador Datos'!D22)&lt;C$37,0,10-(C$36-LOG('Indicador Datos'!D22))/(C$36-C$37)*10))),1)</f>
        <v>8.1</v>
      </c>
      <c r="D20" s="44">
        <f>ROUND(IF('Indicador Datos'!E22=0,0.1,IF(LOG('Indicador Datos'!E22)&gt;D$36,10,IF(LOG('Indicador Datos'!E22)&lt;D$37,0,10-(D$36-LOG('Indicador Datos'!E22))/(D$36-D$37)*10))),1)</f>
        <v>0.1</v>
      </c>
      <c r="E20" s="44">
        <f t="shared" si="0"/>
        <v>5.4</v>
      </c>
      <c r="F20" s="44">
        <f>ROUND(IF('Indicador Datos'!F22="No data",0.1,IF('Indicador Datos'!F22=0,0,IF(LOG('Indicador Datos'!F22)&gt;F$36,10,IF(LOG('Indicador Datos'!F22)&lt;F$37,0,10-(F$36-LOG('Indicador Datos'!F22))/(F$36-F$37)*10)))),1)</f>
        <v>6.7</v>
      </c>
      <c r="G20" s="44">
        <f>ROUND(IF('Indicador Datos'!G22=0,0,IF(LOG('Indicador Datos'!G22)&gt;G$36,10,IF(LOG('Indicador Datos'!G22)&lt;G$37,0,10-(G$36-LOG('Indicador Datos'!G22))/(G$36-G$37)*10))),1)</f>
        <v>9.5</v>
      </c>
      <c r="H20" s="44">
        <f>ROUND(IF('Indicador Datos'!H22=0,0,IF(LOG('Indicador Datos'!H22)&gt;H$36,10,IF(LOG('Indicador Datos'!H22)&lt;H$37,0,10-(H$36-LOG('Indicador Datos'!H22))/(H$36-H$37)*10))),1)</f>
        <v>9.1</v>
      </c>
      <c r="I20" s="44">
        <f>ROUND(IF('Indicador Datos'!I22=0,0,IF(LOG('Indicador Datos'!I22)&gt;I$36,10,IF(LOG('Indicador Datos'!I22)&lt;I$37,0,10-(I$36-LOG('Indicador Datos'!I22))/(I$36-I$37)*10))),1)</f>
        <v>8</v>
      </c>
      <c r="J20" s="44">
        <f t="shared" si="1"/>
        <v>8.6</v>
      </c>
      <c r="K20" s="44">
        <f>ROUND(IF('Indicador Datos'!J22=0,0,IF(LOG('Indicador Datos'!J22)&gt;K$36,10,IF(LOG('Indicador Datos'!J22)&lt;K$37,0,10-(K$36-LOG('Indicador Datos'!J22))/(K$36-K$37)*10))),1)</f>
        <v>6.1</v>
      </c>
      <c r="L20" s="44">
        <f t="shared" si="2"/>
        <v>7.6</v>
      </c>
      <c r="M20" s="44">
        <f>ROUND(IF('Indicador Datos'!K22=0,0,IF(LOG('Indicador Datos'!K22)&gt;M$36,10,IF(LOG('Indicador Datos'!K22)&lt;M$37,0,10-(M$36-LOG('Indicador Datos'!K22))/(M$36-M$37)*10))),1)</f>
        <v>8.9</v>
      </c>
      <c r="N20" s="133">
        <f>IF('Indicador Datos'!N22="No data","x",ROUND(IF('Indicador Datos'!N22=0,0,IF(LOG('Indicador Datos'!N22)&gt;N$36,10,IF(LOG('Indicador Datos'!N22)&lt;N$37,0.1,10-(N$36-LOG('Indicador Datos'!N22))/(N$36-N$37)*10))),1))</f>
        <v>8.1</v>
      </c>
      <c r="O20" s="133">
        <f>IF('Indicador Datos'!O22="No data","x",ROUND(IF('Indicador Datos'!O22=0,0,IF(LOG('Indicador Datos'!O22)&gt;O$36,10,IF(LOG('Indicador Datos'!O22)&lt;O$37,0.1,10-(O$36-LOG('Indicador Datos'!O22))/(O$36-O$37)*10))),1))</f>
        <v>8.5</v>
      </c>
      <c r="P20" s="133">
        <f t="shared" si="30"/>
        <v>8.3000000000000007</v>
      </c>
      <c r="Q20" s="45">
        <f>'Indicador Datos'!D22/'Indicador Datos'!$CF22</f>
        <v>2.1074505951839315E-3</v>
      </c>
      <c r="R20" s="45">
        <f>'Indicador Datos'!E22/'Indicador Datos'!$CF22</f>
        <v>0</v>
      </c>
      <c r="S20" s="45">
        <f>IF(F20=0.1,0,'Indicador Datos'!F22/'Indicador Datos'!$CF22)</f>
        <v>5.992361518066717E-3</v>
      </c>
      <c r="T20" s="45">
        <f>'Indicador Datos'!G22/'Indicador Datos'!$CF22</f>
        <v>8.1287081354869154E-6</v>
      </c>
      <c r="U20" s="45">
        <f>'Indicador Datos'!H22/'Indicador Datos'!$CF22</f>
        <v>6.7765269975695545E-3</v>
      </c>
      <c r="V20" s="45">
        <f>'Indicador Datos'!I22/'Indicador Datos'!$CF22</f>
        <v>4.8541117361786102E-4</v>
      </c>
      <c r="W20" s="45">
        <f>'Indicador Datos'!J22/'Indicador Datos'!$CF22</f>
        <v>3.4610882160086918E-4</v>
      </c>
      <c r="X20" s="45">
        <f>'Indicador Datos'!K22/'Indicador Datos'!$CF22</f>
        <v>4.4435856581277258E-3</v>
      </c>
      <c r="Y20" s="45">
        <f>IF('Indicador Datos'!N22="No data","x",'Indicador Datos'!N22/'Indicador Datos'!$CF22)</f>
        <v>0.21479307297325551</v>
      </c>
      <c r="Z20" s="45">
        <f>IF('Indicador Datos'!O22="No data","x",'Indicador Datos'!O22/'Indicador Datos'!$CF22)</f>
        <v>0.32788834651605525</v>
      </c>
      <c r="AA20" s="44">
        <f t="shared" si="3"/>
        <v>10</v>
      </c>
      <c r="AB20" s="44">
        <f t="shared" si="4"/>
        <v>0</v>
      </c>
      <c r="AC20" s="44">
        <f t="shared" si="5"/>
        <v>7.6</v>
      </c>
      <c r="AD20" s="44">
        <f t="shared" si="6"/>
        <v>8.6</v>
      </c>
      <c r="AE20" s="44">
        <f t="shared" si="7"/>
        <v>6.4</v>
      </c>
      <c r="AF20" s="44">
        <f t="shared" si="8"/>
        <v>4.5</v>
      </c>
      <c r="AG20" s="44">
        <f t="shared" si="9"/>
        <v>1.9</v>
      </c>
      <c r="AH20" s="44">
        <f t="shared" si="10"/>
        <v>3.3</v>
      </c>
      <c r="AI20" s="44">
        <f t="shared" si="11"/>
        <v>0.9</v>
      </c>
      <c r="AJ20" s="44">
        <f t="shared" si="12"/>
        <v>2.2000000000000002</v>
      </c>
      <c r="AK20" s="44">
        <f t="shared" si="13"/>
        <v>6.3</v>
      </c>
      <c r="AL20" s="44">
        <f>ROUND(IF('Indicador Datos'!L22=0,0,IF('Indicador Datos'!L22&gt;AL$36,10,IF('Indicador Datos'!L22&lt;AL$37,0,10-(AL$36-'Indicador Datos'!L22)/(AL$36-AL$37)*10))),1)</f>
        <v>10</v>
      </c>
      <c r="AM20" s="44">
        <f t="shared" si="31"/>
        <v>10</v>
      </c>
      <c r="AN20" s="44">
        <f t="shared" si="32"/>
        <v>10</v>
      </c>
      <c r="AO20" s="44">
        <f t="shared" si="33"/>
        <v>10</v>
      </c>
      <c r="AP20" s="44">
        <f t="shared" si="14"/>
        <v>9.1</v>
      </c>
      <c r="AQ20" s="44">
        <f t="shared" si="15"/>
        <v>0.1</v>
      </c>
      <c r="AR20" s="44">
        <f t="shared" si="16"/>
        <v>6.8</v>
      </c>
      <c r="AS20" s="44">
        <f t="shared" si="17"/>
        <v>5</v>
      </c>
      <c r="AT20" s="44">
        <f t="shared" si="18"/>
        <v>6</v>
      </c>
      <c r="AU20" s="44">
        <f t="shared" si="19"/>
        <v>3.5</v>
      </c>
      <c r="AV20" s="44">
        <f t="shared" si="20"/>
        <v>7.8</v>
      </c>
      <c r="AW20" s="44">
        <f t="shared" si="21"/>
        <v>6.6</v>
      </c>
      <c r="AX20" s="46">
        <f t="shared" si="22"/>
        <v>7.8</v>
      </c>
      <c r="AY20" s="44">
        <f t="shared" si="23"/>
        <v>8.4</v>
      </c>
      <c r="AZ20" s="169">
        <f t="shared" si="34"/>
        <v>7.6</v>
      </c>
      <c r="BA20" s="46">
        <f t="shared" si="24"/>
        <v>5.5</v>
      </c>
      <c r="BB20" s="44">
        <f t="shared" si="25"/>
        <v>8.9</v>
      </c>
      <c r="BC20" s="44" t="str">
        <f>IF('Indicador Datos'!P22="No data","x",ROUND(IF('Indicador Datos'!P22&gt;BC$36,10,IF('Indicador Datos'!P22&lt;BC$37,0,10-(BC$36-'Indicador Datos'!P22)/(BC$36-BC$37)*10)),1))</f>
        <v>x</v>
      </c>
      <c r="BD20" s="44">
        <f t="shared" si="26"/>
        <v>8.9</v>
      </c>
      <c r="BE20" s="44">
        <f t="shared" si="27"/>
        <v>9.3000000000000007</v>
      </c>
      <c r="BF20" s="44">
        <f>IF('Indicador Datos'!M22="No data","x", ROUND(IF('Indicador Datos'!M22&gt;BF$36,0,IF('Indicador Datos'!M22&lt;BF$37,10,(BF$36-'Indicador Datos'!M22)/(BF$36-BF$37)*10)),1))</f>
        <v>10</v>
      </c>
      <c r="BG20" s="46">
        <f t="shared" si="35"/>
        <v>9.4</v>
      </c>
      <c r="BH20" s="47">
        <f t="shared" si="36"/>
        <v>7.9</v>
      </c>
      <c r="BI20" s="44">
        <f>ROUND(IF('Indicador Datos'!Q22=0,0,IF('Indicador Datos'!Q22&gt;BI$36,10,IF('Indicador Datos'!Q22&lt;BI$37,0,10-(BI$36-'Indicador Datos'!Q22)/(BI$36-BI$37)*10))),1)</f>
        <v>5.7</v>
      </c>
      <c r="BJ20" s="44">
        <f>ROUND(IF('Indicador Datos'!R22=0,0,IF(LOG('Indicador Datos'!R22)&gt;LOG(BJ$36),10,IF(LOG('Indicador Datos'!R22)&lt;LOG(BJ$37),0,10-(LOG(BJ$36)-LOG('Indicador Datos'!R22))/(LOG(BJ$36)-LOG(BJ$37))*10))),1)</f>
        <v>3.5</v>
      </c>
      <c r="BK20" s="44">
        <f t="shared" si="28"/>
        <v>4.7</v>
      </c>
      <c r="BL20" s="44">
        <f>'Indicador Datos'!S22</f>
        <v>0</v>
      </c>
      <c r="BM20" s="44">
        <f>'Indicador Datos'!T22</f>
        <v>0</v>
      </c>
      <c r="BN20" s="44">
        <f t="shared" si="29"/>
        <v>0</v>
      </c>
      <c r="BO20" s="136">
        <f t="shared" si="37"/>
        <v>3.3</v>
      </c>
      <c r="BP20" s="44">
        <f>IF('Indicador Datos'!U22="No data","x",ROUND(IF('Indicador Datos'!U22&gt;BP$36,10,IF('Indicador Datos'!U22&lt;BP$37,0,10-(BP$36-'Indicador Datos'!U22)/(BP$36-BP$37)*10)),1))</f>
        <v>10</v>
      </c>
      <c r="BQ20" s="44">
        <f>IF('Indicador Datos'!V22="No data","x",ROUND(IF(LOG('Indicador Datos'!V22)&gt;BQ$36,10,IF(LOG('Indicador Datos'!V22)&lt;BQ$37,0,10-(BQ$36-LOG('Indicador Datos'!V22))/(BQ$36-BQ$37)*10)),1))</f>
        <v>8.1999999999999993</v>
      </c>
      <c r="BR20" s="136">
        <f t="shared" si="38"/>
        <v>9.3000000000000007</v>
      </c>
      <c r="BS20" s="45">
        <f>IF('Indicador Datos'!W22="No data", "x",'Indicador Datos'!W22/'Indicador Datos'!CF22)</f>
        <v>3.164360086286907E-3</v>
      </c>
      <c r="BT20" s="44">
        <f t="shared" si="39"/>
        <v>10</v>
      </c>
      <c r="BU20" s="44">
        <f>IF('Indicador Datos'!W22="No data","x",ROUND(IF(LOG('Indicador Datos'!W22)&gt;BU$36,10,IF(LOG('Indicador Datos'!W22)&lt;BU$37,0,10-(BU$36-LOG('Indicador Datos'!W22))/(BU$36-BU$37)*10)),1))</f>
        <v>10</v>
      </c>
      <c r="BV20" s="46">
        <f t="shared" si="40"/>
        <v>10</v>
      </c>
      <c r="BW20" s="47">
        <f t="shared" si="41"/>
        <v>8.6</v>
      </c>
    </row>
    <row r="21" spans="1:75" s="3" customFormat="1" x14ac:dyDescent="0.25">
      <c r="A21" s="99" t="s">
        <v>42</v>
      </c>
      <c r="B21" s="86" t="s">
        <v>41</v>
      </c>
      <c r="C21" s="44">
        <f>ROUND(IF('Indicador Datos'!D23=0,0.1,IF(LOG('Indicador Datos'!D23)&gt;C$36,10,IF(LOG('Indicador Datos'!D23)&lt;C$37,0,10-(C$36-LOG('Indicador Datos'!D23))/(C$36-C$37)*10))),1)</f>
        <v>10</v>
      </c>
      <c r="D21" s="44">
        <f>ROUND(IF('Indicador Datos'!E23=0,0.1,IF(LOG('Indicador Datos'!E23)&gt;D$36,10,IF(LOG('Indicador Datos'!E23)&lt;D$37,0,10-(D$36-LOG('Indicador Datos'!E23))/(D$36-D$37)*10))),1)</f>
        <v>10</v>
      </c>
      <c r="E21" s="44">
        <f t="shared" si="0"/>
        <v>10</v>
      </c>
      <c r="F21" s="44">
        <f>ROUND(IF('Indicador Datos'!F23="No data",0.1,IF('Indicador Datos'!F23=0,0,IF(LOG('Indicador Datos'!F23)&gt;F$36,10,IF(LOG('Indicador Datos'!F23)&lt;F$37,0,10-(F$36-LOG('Indicador Datos'!F23))/(F$36-F$37)*10)))),1)</f>
        <v>9.4</v>
      </c>
      <c r="G21" s="44">
        <f>ROUND(IF('Indicador Datos'!G23=0,0,IF(LOG('Indicador Datos'!G23)&gt;G$36,10,IF(LOG('Indicador Datos'!G23)&lt;G$37,0,10-(G$36-LOG('Indicador Datos'!G23))/(G$36-G$37)*10))),1)</f>
        <v>10</v>
      </c>
      <c r="H21" s="44">
        <f>ROUND(IF('Indicador Datos'!H23=0,0,IF(LOG('Indicador Datos'!H23)&gt;H$36,10,IF(LOG('Indicador Datos'!H23)&lt;H$37,0,10-(H$36-LOG('Indicador Datos'!H23))/(H$36-H$37)*10))),1)</f>
        <v>10</v>
      </c>
      <c r="I21" s="44">
        <f>ROUND(IF('Indicador Datos'!I23=0,0,IF(LOG('Indicador Datos'!I23)&gt;I$36,10,IF(LOG('Indicador Datos'!I23)&lt;I$37,0,10-(I$36-LOG('Indicador Datos'!I23))/(I$36-I$37)*10))),1)</f>
        <v>10</v>
      </c>
      <c r="J21" s="44">
        <f t="shared" si="1"/>
        <v>10</v>
      </c>
      <c r="K21" s="44">
        <f>ROUND(IF('Indicador Datos'!J23=0,0,IF(LOG('Indicador Datos'!J23)&gt;K$36,10,IF(LOG('Indicador Datos'!J23)&lt;K$37,0,10-(K$36-LOG('Indicador Datos'!J23))/(K$36-K$37)*10))),1)</f>
        <v>9.9</v>
      </c>
      <c r="L21" s="44">
        <f t="shared" si="2"/>
        <v>10</v>
      </c>
      <c r="M21" s="44">
        <f>ROUND(IF('Indicador Datos'!K23=0,0,IF(LOG('Indicador Datos'!K23)&gt;M$36,10,IF(LOG('Indicador Datos'!K23)&lt;M$37,0,10-(M$36-LOG('Indicador Datos'!K23))/(M$36-M$37)*10))),1)</f>
        <v>9.6999999999999993</v>
      </c>
      <c r="N21" s="133">
        <f>IF('Indicador Datos'!N23="No data","x",ROUND(IF('Indicador Datos'!N23=0,0,IF(LOG('Indicador Datos'!N23)&gt;N$36,10,IF(LOG('Indicador Datos'!N23)&lt;N$37,0.1,10-(N$36-LOG('Indicador Datos'!N23))/(N$36-N$37)*10))),1))</f>
        <v>9.8000000000000007</v>
      </c>
      <c r="O21" s="133">
        <f>IF('Indicador Datos'!O23="No data","x",ROUND(IF('Indicador Datos'!O23=0,0,IF(LOG('Indicador Datos'!O23)&gt;O$36,10,IF(LOG('Indicador Datos'!O23)&lt;O$37,0.1,10-(O$36-LOG('Indicador Datos'!O23))/(O$36-O$37)*10))),1))</f>
        <v>10</v>
      </c>
      <c r="P21" s="133">
        <f t="shared" si="30"/>
        <v>9.9</v>
      </c>
      <c r="Q21" s="45">
        <f>'Indicador Datos'!D23/'Indicador Datos'!$CF23</f>
        <v>1.3780933661023227E-3</v>
      </c>
      <c r="R21" s="45">
        <f>'Indicador Datos'!E23/'Indicador Datos'!$CF23</f>
        <v>2.2553678653414026E-4</v>
      </c>
      <c r="S21" s="45">
        <f>IF(F21=0.1,0,'Indicador Datos'!F23/'Indicador Datos'!$CF23)</f>
        <v>4.3920007810961019E-3</v>
      </c>
      <c r="T21" s="45">
        <f>'Indicador Datos'!G23/'Indicador Datos'!$CF23</f>
        <v>9.8418172320152874E-7</v>
      </c>
      <c r="U21" s="45">
        <f>'Indicador Datos'!H23/'Indicador Datos'!$CF23</f>
        <v>1.2191820893248696E-2</v>
      </c>
      <c r="V21" s="45">
        <f>'Indicador Datos'!I23/'Indicador Datos'!$CF23</f>
        <v>4.1050201094137697E-3</v>
      </c>
      <c r="W21" s="45">
        <f>'Indicador Datos'!J23/'Indicador Datos'!$CF23</f>
        <v>6.9519248827320797E-4</v>
      </c>
      <c r="X21" s="45">
        <f>'Indicador Datos'!K23/'Indicador Datos'!$CF23</f>
        <v>6.1767241133716506E-4</v>
      </c>
      <c r="Y21" s="45">
        <f>IF('Indicador Datos'!N23="No data","x",'Indicador Datos'!N23/'Indicador Datos'!$CF23)</f>
        <v>6.5535148533856669E-2</v>
      </c>
      <c r="Z21" s="45">
        <f>IF('Indicador Datos'!O23="No data","x",'Indicador Datos'!O23/'Indicador Datos'!$CF23)</f>
        <v>0.13551424532080389</v>
      </c>
      <c r="AA21" s="44">
        <f t="shared" si="3"/>
        <v>6.9</v>
      </c>
      <c r="AB21" s="44">
        <f t="shared" si="4"/>
        <v>4.5</v>
      </c>
      <c r="AC21" s="44">
        <f t="shared" si="5"/>
        <v>5.8</v>
      </c>
      <c r="AD21" s="44">
        <f t="shared" si="6"/>
        <v>6.3</v>
      </c>
      <c r="AE21" s="44">
        <f t="shared" si="7"/>
        <v>3.3</v>
      </c>
      <c r="AF21" s="44">
        <f t="shared" si="8"/>
        <v>8.1</v>
      </c>
      <c r="AG21" s="44">
        <f t="shared" si="9"/>
        <v>10</v>
      </c>
      <c r="AH21" s="44">
        <f t="shared" si="10"/>
        <v>9.3000000000000007</v>
      </c>
      <c r="AI21" s="44">
        <f t="shared" si="11"/>
        <v>1.7</v>
      </c>
      <c r="AJ21" s="44">
        <f t="shared" si="12"/>
        <v>7</v>
      </c>
      <c r="AK21" s="44">
        <f t="shared" si="13"/>
        <v>0.9</v>
      </c>
      <c r="AL21" s="44">
        <f>ROUND(IF('Indicador Datos'!L23=0,0,IF('Indicador Datos'!L23&gt;AL$36,10,IF('Indicador Datos'!L23&lt;AL$37,0,10-(AL$36-'Indicador Datos'!L23)/(AL$36-AL$37)*10))),1)</f>
        <v>9.1</v>
      </c>
      <c r="AM21" s="44">
        <f t="shared" si="31"/>
        <v>3.3</v>
      </c>
      <c r="AN21" s="44">
        <f t="shared" si="32"/>
        <v>6.8</v>
      </c>
      <c r="AO21" s="44">
        <f t="shared" si="33"/>
        <v>5.3</v>
      </c>
      <c r="AP21" s="44">
        <f t="shared" si="14"/>
        <v>8.5</v>
      </c>
      <c r="AQ21" s="44">
        <f t="shared" si="15"/>
        <v>7.3</v>
      </c>
      <c r="AR21" s="44">
        <f t="shared" si="16"/>
        <v>9.1</v>
      </c>
      <c r="AS21" s="44">
        <f t="shared" si="17"/>
        <v>10</v>
      </c>
      <c r="AT21" s="44">
        <f t="shared" si="18"/>
        <v>9.6</v>
      </c>
      <c r="AU21" s="44">
        <f t="shared" si="19"/>
        <v>5.8</v>
      </c>
      <c r="AV21" s="44">
        <f t="shared" si="20"/>
        <v>7.3</v>
      </c>
      <c r="AW21" s="44">
        <f t="shared" si="21"/>
        <v>8.6999999999999993</v>
      </c>
      <c r="AX21" s="46">
        <f t="shared" si="22"/>
        <v>8.1999999999999993</v>
      </c>
      <c r="AY21" s="44">
        <f t="shared" si="23"/>
        <v>8.1999999999999993</v>
      </c>
      <c r="AZ21" s="169">
        <f t="shared" si="34"/>
        <v>8.5</v>
      </c>
      <c r="BA21" s="46">
        <f t="shared" si="24"/>
        <v>9</v>
      </c>
      <c r="BB21" s="44">
        <f t="shared" si="25"/>
        <v>8.1999999999999993</v>
      </c>
      <c r="BC21" s="44">
        <f>IF('Indicador Datos'!P23="No data","x",ROUND(IF('Indicador Datos'!P23&gt;BC$36,10,IF('Indicador Datos'!P23&lt;BC$37,0,10-(BC$36-'Indicador Datos'!P23)/(BC$36-BC$37)*10)),1))</f>
        <v>10</v>
      </c>
      <c r="BD21" s="44">
        <f t="shared" si="26"/>
        <v>9.1</v>
      </c>
      <c r="BE21" s="44">
        <f t="shared" si="27"/>
        <v>8.5</v>
      </c>
      <c r="BF21" s="44">
        <f>IF('Indicador Datos'!M23="No data","x", ROUND(IF('Indicador Datos'!M23&gt;BF$36,0,IF('Indicador Datos'!M23&lt;BF$37,10,(BF$36-'Indicador Datos'!M23)/(BF$36-BF$37)*10)),1))</f>
        <v>2.1</v>
      </c>
      <c r="BG21" s="46">
        <f t="shared" si="35"/>
        <v>7.1</v>
      </c>
      <c r="BH21" s="47">
        <f t="shared" si="36"/>
        <v>8.3000000000000007</v>
      </c>
      <c r="BI21" s="44">
        <f>ROUND(IF('Indicador Datos'!Q23=0,0,IF('Indicador Datos'!Q23&gt;BI$36,10,IF('Indicador Datos'!Q23&lt;BI$37,0,10-(BI$36-'Indicador Datos'!Q23)/(BI$36-BI$37)*10))),1)</f>
        <v>10</v>
      </c>
      <c r="BJ21" s="44">
        <f>ROUND(IF('Indicador Datos'!R23=0,0,IF(LOG('Indicador Datos'!R23)&gt;LOG(BJ$36),10,IF(LOG('Indicador Datos'!R23)&lt;LOG(BJ$37),0,10-(LOG(BJ$36)-LOG('Indicador Datos'!R23))/(LOG(BJ$36)-LOG(BJ$37))*10))),1)</f>
        <v>10</v>
      </c>
      <c r="BK21" s="44">
        <f t="shared" si="28"/>
        <v>10</v>
      </c>
      <c r="BL21" s="44">
        <f>'Indicador Datos'!S23</f>
        <v>0</v>
      </c>
      <c r="BM21" s="44">
        <f>'Indicador Datos'!T23</f>
        <v>5</v>
      </c>
      <c r="BN21" s="44">
        <f t="shared" si="29"/>
        <v>9</v>
      </c>
      <c r="BO21" s="136">
        <f t="shared" si="37"/>
        <v>9</v>
      </c>
      <c r="BP21" s="44">
        <f>IF('Indicador Datos'!U23="No data","x",ROUND(IF('Indicador Datos'!U23&gt;BP$36,10,IF('Indicador Datos'!U23&lt;BP$37,0,10-(BP$36-'Indicador Datos'!U23)/(BP$36-BP$37)*10)),1))</f>
        <v>5.5</v>
      </c>
      <c r="BQ21" s="44">
        <f>IF('Indicador Datos'!V23="No data","x",ROUND(IF(LOG('Indicador Datos'!V23)&gt;BQ$36,10,IF(LOG('Indicador Datos'!V23)&lt;BQ$37,0,10-(BQ$36-LOG('Indicador Datos'!V23))/(BQ$36-BQ$37)*10)),1))</f>
        <v>9.6</v>
      </c>
      <c r="BR21" s="136">
        <f t="shared" si="38"/>
        <v>8.1999999999999993</v>
      </c>
      <c r="BS21" s="45">
        <f>IF('Indicador Datos'!W23="No data", "x",'Indicador Datos'!W23/'Indicador Datos'!CF23)</f>
        <v>2.2425560549017455E-4</v>
      </c>
      <c r="BT21" s="44">
        <f t="shared" si="39"/>
        <v>3.7</v>
      </c>
      <c r="BU21" s="44">
        <f>IF('Indicador Datos'!W23="No data","x",ROUND(IF(LOG('Indicador Datos'!W23)&gt;BU$36,10,IF(LOG('Indicador Datos'!W23)&lt;BU$37,0,10-(BU$36-LOG('Indicador Datos'!W23))/(BU$36-BU$37)*10)),1))</f>
        <v>10</v>
      </c>
      <c r="BV21" s="46">
        <f t="shared" si="40"/>
        <v>8.1999999999999993</v>
      </c>
      <c r="BW21" s="47">
        <f t="shared" si="41"/>
        <v>8.5</v>
      </c>
    </row>
    <row r="22" spans="1:75" s="3" customFormat="1" x14ac:dyDescent="0.25">
      <c r="A22" s="99" t="s">
        <v>44</v>
      </c>
      <c r="B22" s="86" t="s">
        <v>43</v>
      </c>
      <c r="C22" s="44">
        <f>ROUND(IF('Indicador Datos'!D24=0,0.1,IF(LOG('Indicador Datos'!D24)&gt;C$36,10,IF(LOG('Indicador Datos'!D24)&lt;C$37,0,10-(C$36-LOG('Indicador Datos'!D24))/(C$36-C$37)*10))),1)</f>
        <v>7.7</v>
      </c>
      <c r="D22" s="44">
        <f>ROUND(IF('Indicador Datos'!E24=0,0.1,IF(LOG('Indicador Datos'!E24)&gt;D$36,10,IF(LOG('Indicador Datos'!E24)&lt;D$37,0,10-(D$36-LOG('Indicador Datos'!E24))/(D$36-D$37)*10))),1)</f>
        <v>9.1</v>
      </c>
      <c r="E22" s="44">
        <f t="shared" si="0"/>
        <v>8.5</v>
      </c>
      <c r="F22" s="44">
        <f>ROUND(IF('Indicador Datos'!F24="No data",0.1,IF('Indicador Datos'!F24=0,0,IF(LOG('Indicador Datos'!F24)&gt;F$36,10,IF(LOG('Indicador Datos'!F24)&lt;F$37,0,10-(F$36-LOG('Indicador Datos'!F24))/(F$36-F$37)*10)))),1)</f>
        <v>6.5</v>
      </c>
      <c r="G22" s="44">
        <f>ROUND(IF('Indicador Datos'!G24=0,0,IF(LOG('Indicador Datos'!G24)&gt;G$36,10,IF(LOG('Indicador Datos'!G24)&lt;G$37,0,10-(G$36-LOG('Indicador Datos'!G24))/(G$36-G$37)*10))),1)</f>
        <v>10</v>
      </c>
      <c r="H22" s="44">
        <f>ROUND(IF('Indicador Datos'!H24=0,0,IF(LOG('Indicador Datos'!H24)&gt;H$36,10,IF(LOG('Indicador Datos'!H24)&lt;H$37,0,10-(H$36-LOG('Indicador Datos'!H24))/(H$36-H$37)*10))),1)</f>
        <v>7.6</v>
      </c>
      <c r="I22" s="44">
        <f>ROUND(IF('Indicador Datos'!I24=0,0,IF(LOG('Indicador Datos'!I24)&gt;I$36,10,IF(LOG('Indicador Datos'!I24)&lt;I$37,0,10-(I$36-LOG('Indicador Datos'!I24))/(I$36-I$37)*10))),1)</f>
        <v>6.4</v>
      </c>
      <c r="J22" s="44">
        <f t="shared" si="1"/>
        <v>7</v>
      </c>
      <c r="K22" s="44">
        <f>ROUND(IF('Indicador Datos'!J24=0,0,IF(LOG('Indicador Datos'!J24)&gt;K$36,10,IF(LOG('Indicador Datos'!J24)&lt;K$37,0,10-(K$36-LOG('Indicador Datos'!J24))/(K$36-K$37)*10))),1)</f>
        <v>6.6</v>
      </c>
      <c r="L22" s="44">
        <f t="shared" si="2"/>
        <v>6.8</v>
      </c>
      <c r="M22" s="44">
        <f>ROUND(IF('Indicador Datos'!K24=0,0,IF(LOG('Indicador Datos'!K24)&gt;M$36,10,IF(LOG('Indicador Datos'!K24)&lt;M$37,0,10-(M$36-LOG('Indicador Datos'!K24))/(M$36-M$37)*10))),1)</f>
        <v>8.6999999999999993</v>
      </c>
      <c r="N22" s="133">
        <f>IF('Indicador Datos'!N24="No data","x",ROUND(IF('Indicador Datos'!N24=0,0,IF(LOG('Indicador Datos'!N24)&gt;N$36,10,IF(LOG('Indicador Datos'!N24)&lt;N$37,0.1,10-(N$36-LOG('Indicador Datos'!N24))/(N$36-N$37)*10))),1))</f>
        <v>7.7</v>
      </c>
      <c r="O22" s="133">
        <f>IF('Indicador Datos'!O24="No data","x",ROUND(IF('Indicador Datos'!O24=0,0,IF(LOG('Indicador Datos'!O24)&gt;O$36,10,IF(LOG('Indicador Datos'!O24)&lt;O$37,0.1,10-(O$36-LOG('Indicador Datos'!O24))/(O$36-O$37)*10))),1))</f>
        <v>8.3000000000000007</v>
      </c>
      <c r="P22" s="133">
        <f t="shared" si="30"/>
        <v>8</v>
      </c>
      <c r="Q22" s="45">
        <f>'Indicador Datos'!D24/'Indicador Datos'!$CF24</f>
        <v>1.9213085654596451E-3</v>
      </c>
      <c r="R22" s="45">
        <f>'Indicador Datos'!E24/'Indicador Datos'!$CF24</f>
        <v>8.8709202487293175E-4</v>
      </c>
      <c r="S22" s="45">
        <f>IF(F22=0.1,0,'Indicador Datos'!F24/'Indicador Datos'!$CF24)</f>
        <v>6.4505006243592037E-3</v>
      </c>
      <c r="T22" s="45">
        <f>'Indicador Datos'!G24/'Indicador Datos'!$CF24</f>
        <v>4.0915384085546934E-5</v>
      </c>
      <c r="U22" s="45">
        <f>'Indicador Datos'!H24/'Indicador Datos'!$CF24</f>
        <v>3.1542286863270115E-3</v>
      </c>
      <c r="V22" s="45">
        <f>'Indicador Datos'!I24/'Indicador Datos'!$CF24</f>
        <v>4.6051687265988894E-5</v>
      </c>
      <c r="W22" s="45">
        <f>'Indicador Datos'!J24/'Indicador Datos'!$CF24</f>
        <v>7.162128404108874E-4</v>
      </c>
      <c r="X22" s="45">
        <f>'Indicador Datos'!K24/'Indicador Datos'!$CF24</f>
        <v>5.0581499391459872E-3</v>
      </c>
      <c r="Y22" s="45">
        <f>IF('Indicador Datos'!N24="No data","x",'Indicador Datos'!N24/'Indicador Datos'!$CF24)</f>
        <v>0.20081692351245473</v>
      </c>
      <c r="Z22" s="45">
        <f>IF('Indicador Datos'!O24="No data","x",'Indicador Datos'!O24/'Indicador Datos'!$CF24)</f>
        <v>0.33107680788159155</v>
      </c>
      <c r="AA22" s="44">
        <f t="shared" si="3"/>
        <v>9.6</v>
      </c>
      <c r="AB22" s="44">
        <f t="shared" si="4"/>
        <v>10</v>
      </c>
      <c r="AC22" s="44">
        <f t="shared" si="5"/>
        <v>9.8000000000000007</v>
      </c>
      <c r="AD22" s="44">
        <f t="shared" si="6"/>
        <v>9.1999999999999993</v>
      </c>
      <c r="AE22" s="44">
        <f t="shared" si="7"/>
        <v>8.6999999999999993</v>
      </c>
      <c r="AF22" s="44">
        <f t="shared" si="8"/>
        <v>2.1</v>
      </c>
      <c r="AG22" s="44">
        <f t="shared" si="9"/>
        <v>0.2</v>
      </c>
      <c r="AH22" s="44">
        <f t="shared" si="10"/>
        <v>1.2</v>
      </c>
      <c r="AI22" s="44">
        <f t="shared" si="11"/>
        <v>1.8</v>
      </c>
      <c r="AJ22" s="44">
        <f t="shared" si="12"/>
        <v>1.5</v>
      </c>
      <c r="AK22" s="44">
        <f t="shared" si="13"/>
        <v>7.2</v>
      </c>
      <c r="AL22" s="44">
        <f>ROUND(IF('Indicador Datos'!L24=0,0,IF('Indicador Datos'!L24&gt;AL$36,10,IF('Indicador Datos'!L24&lt;AL$37,0,10-(AL$36-'Indicador Datos'!L24)/(AL$36-AL$37)*10))),1)</f>
        <v>7.6</v>
      </c>
      <c r="AM22" s="44">
        <f t="shared" si="31"/>
        <v>10</v>
      </c>
      <c r="AN22" s="44">
        <f t="shared" si="32"/>
        <v>10</v>
      </c>
      <c r="AO22" s="44">
        <f t="shared" si="33"/>
        <v>10</v>
      </c>
      <c r="AP22" s="44">
        <f t="shared" si="14"/>
        <v>8.6999999999999993</v>
      </c>
      <c r="AQ22" s="44">
        <f t="shared" si="15"/>
        <v>9.6</v>
      </c>
      <c r="AR22" s="44">
        <f t="shared" si="16"/>
        <v>4.9000000000000004</v>
      </c>
      <c r="AS22" s="44">
        <f t="shared" si="17"/>
        <v>3.3</v>
      </c>
      <c r="AT22" s="44">
        <f t="shared" si="18"/>
        <v>4.0999999999999996</v>
      </c>
      <c r="AU22" s="44">
        <f t="shared" si="19"/>
        <v>4.2</v>
      </c>
      <c r="AV22" s="44">
        <f t="shared" si="20"/>
        <v>8</v>
      </c>
      <c r="AW22" s="44">
        <f t="shared" si="21"/>
        <v>9.3000000000000007</v>
      </c>
      <c r="AX22" s="46">
        <f t="shared" si="22"/>
        <v>8.1</v>
      </c>
      <c r="AY22" s="44">
        <f t="shared" si="23"/>
        <v>9.5</v>
      </c>
      <c r="AZ22" s="169">
        <f t="shared" si="34"/>
        <v>9.4</v>
      </c>
      <c r="BA22" s="46">
        <f t="shared" si="24"/>
        <v>4.7</v>
      </c>
      <c r="BB22" s="44">
        <f t="shared" si="25"/>
        <v>7.8</v>
      </c>
      <c r="BC22" s="44">
        <f>IF('Indicador Datos'!P24="No data","x",ROUND(IF('Indicador Datos'!P24&gt;BC$36,10,IF('Indicador Datos'!P24&lt;BC$37,0,10-(BC$36-'Indicador Datos'!P24)/(BC$36-BC$37)*10)),1))</f>
        <v>0.7</v>
      </c>
      <c r="BD22" s="44">
        <f t="shared" si="26"/>
        <v>4.3</v>
      </c>
      <c r="BE22" s="44">
        <f t="shared" si="27"/>
        <v>9.3000000000000007</v>
      </c>
      <c r="BF22" s="44">
        <f>IF('Indicador Datos'!M24="No data","x", ROUND(IF('Indicador Datos'!M24&gt;BF$36,0,IF('Indicador Datos'!M24&lt;BF$37,10,(BF$36-'Indicador Datos'!M24)/(BF$36-BF$37)*10)),1))</f>
        <v>10</v>
      </c>
      <c r="BG22" s="46">
        <f t="shared" si="35"/>
        <v>8.1999999999999993</v>
      </c>
      <c r="BH22" s="47">
        <f t="shared" si="36"/>
        <v>8</v>
      </c>
      <c r="BI22" s="44">
        <f>ROUND(IF('Indicador Datos'!Q24=0,0,IF('Indicador Datos'!Q24&gt;BI$36,10,IF('Indicador Datos'!Q24&lt;BI$37,0,10-(BI$36-'Indicador Datos'!Q24)/(BI$36-BI$37)*10))),1)</f>
        <v>4.5999999999999996</v>
      </c>
      <c r="BJ22" s="44">
        <f>ROUND(IF('Indicador Datos'!R24=0,0,IF(LOG('Indicador Datos'!R24)&gt;LOG(BJ$36),10,IF(LOG('Indicador Datos'!R24)&lt;LOG(BJ$37),0,10-(LOG(BJ$36)-LOG('Indicador Datos'!R24))/(LOG(BJ$36)-LOG(BJ$37))*10))),1)</f>
        <v>4.9000000000000004</v>
      </c>
      <c r="BK22" s="44">
        <f t="shared" si="28"/>
        <v>4.8</v>
      </c>
      <c r="BL22" s="44">
        <f>'Indicador Datos'!S24</f>
        <v>0</v>
      </c>
      <c r="BM22" s="44">
        <f>'Indicador Datos'!T24</f>
        <v>0</v>
      </c>
      <c r="BN22" s="44">
        <f t="shared" si="29"/>
        <v>0</v>
      </c>
      <c r="BO22" s="136">
        <f t="shared" si="37"/>
        <v>3.4</v>
      </c>
      <c r="BP22" s="44">
        <f>IF('Indicador Datos'!U24="No data","x",ROUND(IF('Indicador Datos'!U24&gt;BP$36,10,IF('Indicador Datos'!U24&lt;BP$37,0,10-(BP$36-'Indicador Datos'!U24)/(BP$36-BP$37)*10)),1))</f>
        <v>3.8</v>
      </c>
      <c r="BQ22" s="44">
        <f>IF('Indicador Datos'!V24="No data","x",ROUND(IF(LOG('Indicador Datos'!V24)&gt;BQ$36,10,IF(LOG('Indicador Datos'!V24)&lt;BQ$37,0,10-(BQ$36-LOG('Indicador Datos'!V24))/(BQ$36-BQ$37)*10)),1))</f>
        <v>6.3</v>
      </c>
      <c r="BR22" s="136">
        <f t="shared" si="38"/>
        <v>5.2</v>
      </c>
      <c r="BS22" s="45">
        <f>IF('Indicador Datos'!W24="No data", "x",'Indicador Datos'!W24/'Indicador Datos'!CF24)</f>
        <v>2.6892431263637775E-4</v>
      </c>
      <c r="BT22" s="44">
        <f t="shared" si="39"/>
        <v>4.5</v>
      </c>
      <c r="BU22" s="44">
        <f>IF('Indicador Datos'!W24="No data","x",ROUND(IF(LOG('Indicador Datos'!W24)&gt;BU$36,10,IF(LOG('Indicador Datos'!W24)&lt;BU$37,0,10-(BU$36-LOG('Indicador Datos'!W24))/(BU$36-BU$37)*10)),1))</f>
        <v>7.4</v>
      </c>
      <c r="BV22" s="46">
        <f t="shared" si="40"/>
        <v>6.2</v>
      </c>
      <c r="BW22" s="47">
        <f t="shared" si="41"/>
        <v>5</v>
      </c>
    </row>
    <row r="23" spans="1:75" s="3" customFormat="1" x14ac:dyDescent="0.25">
      <c r="A23" s="99" t="s">
        <v>46</v>
      </c>
      <c r="B23" s="86" t="s">
        <v>45</v>
      </c>
      <c r="C23" s="44">
        <f>ROUND(IF('Indicador Datos'!D25=0,0.1,IF(LOG('Indicador Datos'!D25)&gt;C$36,10,IF(LOG('Indicador Datos'!D25)&lt;C$37,0,10-(C$36-LOG('Indicador Datos'!D25))/(C$36-C$37)*10))),1)</f>
        <v>6.8</v>
      </c>
      <c r="D23" s="44">
        <f>ROUND(IF('Indicador Datos'!E25=0,0.1,IF(LOG('Indicador Datos'!E25)&gt;D$36,10,IF(LOG('Indicador Datos'!E25)&lt;D$37,0,10-(D$36-LOG('Indicador Datos'!E25))/(D$36-D$37)*10))),1)</f>
        <v>6.9</v>
      </c>
      <c r="E23" s="44">
        <f t="shared" si="0"/>
        <v>6.9</v>
      </c>
      <c r="F23" s="44">
        <f>ROUND(IF('Indicador Datos'!F25="No data",0.1,IF('Indicador Datos'!F25=0,0,IF(LOG('Indicador Datos'!F25)&gt;F$36,10,IF(LOG('Indicador Datos'!F25)&lt;F$37,0,10-(F$36-LOG('Indicador Datos'!F25))/(F$36-F$37)*10)))),1)</f>
        <v>4.5</v>
      </c>
      <c r="G23" s="44">
        <f>ROUND(IF('Indicador Datos'!G25=0,0,IF(LOG('Indicador Datos'!G25)&gt;G$36,10,IF(LOG('Indicador Datos'!G25)&lt;G$37,0,10-(G$36-LOG('Indicador Datos'!G25))/(G$36-G$37)*10))),1)</f>
        <v>10</v>
      </c>
      <c r="H23" s="44">
        <f>ROUND(IF('Indicador Datos'!H25=0,0,IF(LOG('Indicador Datos'!H25)&gt;H$36,10,IF(LOG('Indicador Datos'!H25)&lt;H$37,0,10-(H$36-LOG('Indicador Datos'!H25))/(H$36-H$37)*10))),1)</f>
        <v>3.6</v>
      </c>
      <c r="I23" s="44">
        <f>ROUND(IF('Indicador Datos'!I25=0,0,IF(LOG('Indicador Datos'!I25)&gt;I$36,10,IF(LOG('Indicador Datos'!I25)&lt;I$37,0,10-(I$36-LOG('Indicador Datos'!I25))/(I$36-I$37)*10))),1)</f>
        <v>0</v>
      </c>
      <c r="J23" s="44">
        <f t="shared" si="1"/>
        <v>2</v>
      </c>
      <c r="K23" s="44">
        <f>ROUND(IF('Indicador Datos'!J25=0,0,IF(LOG('Indicador Datos'!J25)&gt;K$36,10,IF(LOG('Indicador Datos'!J25)&lt;K$37,0,10-(K$36-LOG('Indicador Datos'!J25))/(K$36-K$37)*10))),1)</f>
        <v>6.4</v>
      </c>
      <c r="L23" s="44">
        <f t="shared" si="2"/>
        <v>4.5999999999999996</v>
      </c>
      <c r="M23" s="44">
        <f>ROUND(IF('Indicador Datos'!K25=0,0,IF(LOG('Indicador Datos'!K25)&gt;M$36,10,IF(LOG('Indicador Datos'!K25)&lt;M$37,0,10-(M$36-LOG('Indicador Datos'!K25))/(M$36-M$37)*10))),1)</f>
        <v>0</v>
      </c>
      <c r="N23" s="133">
        <f>IF('Indicador Datos'!N25="No data","x",ROUND(IF('Indicador Datos'!N25=0,0,IF(LOG('Indicador Datos'!N25)&gt;N$36,10,IF(LOG('Indicador Datos'!N25)&lt;N$37,0.1,10-(N$36-LOG('Indicador Datos'!N25))/(N$36-N$37)*10))),1))</f>
        <v>6.2</v>
      </c>
      <c r="O23" s="133">
        <f>IF('Indicador Datos'!O25="No data","x",ROUND(IF('Indicador Datos'!O25=0,0,IF(LOG('Indicador Datos'!O25)&gt;O$36,10,IF(LOG('Indicador Datos'!O25)&lt;O$37,0.1,10-(O$36-LOG('Indicador Datos'!O25))/(O$36-O$37)*10))),1))</f>
        <v>7.4</v>
      </c>
      <c r="P23" s="133">
        <f t="shared" si="30"/>
        <v>6.8</v>
      </c>
      <c r="Q23" s="45">
        <f>'Indicador Datos'!D25/'Indicador Datos'!$CF25</f>
        <v>1.4057967589908163E-3</v>
      </c>
      <c r="R23" s="45">
        <f>'Indicador Datos'!E25/'Indicador Datos'!$CF25</f>
        <v>3.0905958426596274E-4</v>
      </c>
      <c r="S23" s="45">
        <f>IF(F23=0.1,0,'Indicador Datos'!F25/'Indicador Datos'!$CF25)</f>
        <v>1.6953335112794097E-3</v>
      </c>
      <c r="T23" s="45">
        <f>'Indicador Datos'!G25/'Indicador Datos'!$CF25</f>
        <v>5.7122248435225638E-5</v>
      </c>
      <c r="U23" s="45">
        <f>'Indicador Datos'!H25/'Indicador Datos'!$CF25</f>
        <v>3.1075150888492721E-4</v>
      </c>
      <c r="V23" s="45">
        <f>'Indicador Datos'!I25/'Indicador Datos'!$CF25</f>
        <v>0</v>
      </c>
      <c r="W23" s="45">
        <f>'Indicador Datos'!J25/'Indicador Datos'!$CF25</f>
        <v>9.3420625577394351E-4</v>
      </c>
      <c r="X23" s="45">
        <f>'Indicador Datos'!K25/'Indicador Datos'!$CF25</f>
        <v>0</v>
      </c>
      <c r="Y23" s="45">
        <f>IF('Indicador Datos'!N25="No data","x",'Indicador Datos'!N25/'Indicador Datos'!$CF25)</f>
        <v>7.5083464153126403E-2</v>
      </c>
      <c r="Z23" s="45">
        <f>IF('Indicador Datos'!O25="No data","x",'Indicador Datos'!O25/'Indicador Datos'!$CF25)</f>
        <v>0.24183520912385617</v>
      </c>
      <c r="AA23" s="44">
        <f t="shared" si="3"/>
        <v>7</v>
      </c>
      <c r="AB23" s="44">
        <f t="shared" si="4"/>
        <v>6.2</v>
      </c>
      <c r="AC23" s="44">
        <f t="shared" si="5"/>
        <v>6.6</v>
      </c>
      <c r="AD23" s="44">
        <f t="shared" si="6"/>
        <v>2.4</v>
      </c>
      <c r="AE23" s="44">
        <f t="shared" si="7"/>
        <v>9.1999999999999993</v>
      </c>
      <c r="AF23" s="44">
        <f t="shared" si="8"/>
        <v>0.2</v>
      </c>
      <c r="AG23" s="44">
        <f t="shared" si="9"/>
        <v>0</v>
      </c>
      <c r="AH23" s="44">
        <f t="shared" si="10"/>
        <v>0.1</v>
      </c>
      <c r="AI23" s="44">
        <f t="shared" si="11"/>
        <v>2.2999999999999998</v>
      </c>
      <c r="AJ23" s="44">
        <f t="shared" si="12"/>
        <v>1.3</v>
      </c>
      <c r="AK23" s="44">
        <f t="shared" si="13"/>
        <v>0</v>
      </c>
      <c r="AL23" s="44">
        <f>ROUND(IF('Indicador Datos'!L25=0,0,IF('Indicador Datos'!L25&gt;AL$36,10,IF('Indicador Datos'!L25&lt;AL$37,0,10-(AL$36-'Indicador Datos'!L25)/(AL$36-AL$37)*10))),1)</f>
        <v>3.1</v>
      </c>
      <c r="AM23" s="44">
        <f t="shared" si="31"/>
        <v>3.8</v>
      </c>
      <c r="AN23" s="44">
        <f t="shared" si="32"/>
        <v>10</v>
      </c>
      <c r="AO23" s="44">
        <f t="shared" si="33"/>
        <v>8.3000000000000007</v>
      </c>
      <c r="AP23" s="44">
        <f t="shared" si="14"/>
        <v>6.9</v>
      </c>
      <c r="AQ23" s="44">
        <f t="shared" si="15"/>
        <v>6.6</v>
      </c>
      <c r="AR23" s="44">
        <f t="shared" si="16"/>
        <v>1.9</v>
      </c>
      <c r="AS23" s="44">
        <f t="shared" si="17"/>
        <v>0</v>
      </c>
      <c r="AT23" s="44">
        <f t="shared" si="18"/>
        <v>1</v>
      </c>
      <c r="AU23" s="44">
        <f t="shared" si="19"/>
        <v>4.4000000000000004</v>
      </c>
      <c r="AV23" s="44">
        <f t="shared" si="20"/>
        <v>0</v>
      </c>
      <c r="AW23" s="44">
        <f t="shared" si="21"/>
        <v>6.8</v>
      </c>
      <c r="AX23" s="46">
        <f t="shared" si="22"/>
        <v>3.5</v>
      </c>
      <c r="AY23" s="44">
        <f t="shared" si="23"/>
        <v>9.6999999999999993</v>
      </c>
      <c r="AZ23" s="169">
        <f t="shared" si="34"/>
        <v>8.6</v>
      </c>
      <c r="BA23" s="46">
        <f t="shared" si="24"/>
        <v>3.1</v>
      </c>
      <c r="BB23" s="44">
        <f t="shared" si="25"/>
        <v>1.6</v>
      </c>
      <c r="BC23" s="44">
        <f>IF('Indicador Datos'!P25="No data","x",ROUND(IF('Indicador Datos'!P25&gt;BC$36,10,IF('Indicador Datos'!P25&lt;BC$37,0,10-(BC$36-'Indicador Datos'!P25)/(BC$36-BC$37)*10)),1))</f>
        <v>0.3</v>
      </c>
      <c r="BD23" s="44">
        <f t="shared" si="26"/>
        <v>1</v>
      </c>
      <c r="BE23" s="44">
        <f t="shared" si="27"/>
        <v>7.6</v>
      </c>
      <c r="BF23" s="44">
        <f>IF('Indicador Datos'!M25="No data","x", ROUND(IF('Indicador Datos'!M25&gt;BF$36,0,IF('Indicador Datos'!M25&lt;BF$37,10,(BF$36-'Indicador Datos'!M25)/(BF$36-BF$37)*10)),1))</f>
        <v>3.4</v>
      </c>
      <c r="BG23" s="46">
        <f t="shared" si="35"/>
        <v>4.9000000000000004</v>
      </c>
      <c r="BH23" s="47">
        <f t="shared" si="36"/>
        <v>5.6</v>
      </c>
      <c r="BI23" s="44">
        <f>ROUND(IF('Indicador Datos'!Q25=0,0,IF('Indicador Datos'!Q25&gt;BI$36,10,IF('Indicador Datos'!Q25&lt;BI$37,0,10-(BI$36-'Indicador Datos'!Q25)/(BI$36-BI$37)*10))),1)</f>
        <v>0.4</v>
      </c>
      <c r="BJ23" s="44">
        <f>ROUND(IF('Indicador Datos'!R25=0,0,IF(LOG('Indicador Datos'!R25)&gt;LOG(BJ$36),10,IF(LOG('Indicador Datos'!R25)&lt;LOG(BJ$37),0,10-(LOG(BJ$36)-LOG('Indicador Datos'!R25))/(LOG(BJ$36)-LOG(BJ$37))*10))),1)</f>
        <v>0</v>
      </c>
      <c r="BK23" s="44">
        <f t="shared" si="28"/>
        <v>0.2</v>
      </c>
      <c r="BL23" s="44">
        <f>'Indicador Datos'!S25</f>
        <v>0</v>
      </c>
      <c r="BM23" s="44">
        <f>'Indicador Datos'!T25</f>
        <v>0</v>
      </c>
      <c r="BN23" s="44">
        <f t="shared" si="29"/>
        <v>0</v>
      </c>
      <c r="BO23" s="136">
        <f t="shared" si="37"/>
        <v>0.1</v>
      </c>
      <c r="BP23" s="44">
        <f>IF('Indicador Datos'!U25="No data","x",ROUND(IF('Indicador Datos'!U25&gt;BP$36,10,IF('Indicador Datos'!U25&lt;BP$37,0,10-(BP$36-'Indicador Datos'!U25)/(BP$36-BP$37)*10)),1))</f>
        <v>3.8</v>
      </c>
      <c r="BQ23" s="44">
        <f>IF('Indicador Datos'!V25="No data","x",ROUND(IF(LOG('Indicador Datos'!V25)&gt;BQ$36,10,IF(LOG('Indicador Datos'!V25)&lt;BQ$37,0,10-(BQ$36-LOG('Indicador Datos'!V25))/(BQ$36-BQ$37)*10)),1))</f>
        <v>5.9</v>
      </c>
      <c r="BR23" s="136">
        <f t="shared" si="38"/>
        <v>4.9000000000000004</v>
      </c>
      <c r="BS23" s="45">
        <f>IF('Indicador Datos'!W25="No data", "x",'Indicador Datos'!W25/'Indicador Datos'!CF25)</f>
        <v>7.5298193830014069E-6</v>
      </c>
      <c r="BT23" s="44">
        <f t="shared" si="39"/>
        <v>0.1</v>
      </c>
      <c r="BU23" s="44">
        <f>IF('Indicador Datos'!W25="No data","x",ROUND(IF(LOG('Indicador Datos'!W25)&gt;BU$36,10,IF(LOG('Indicador Datos'!W25)&lt;BU$37,0,10-(BU$36-LOG('Indicador Datos'!W25))/(BU$36-BU$37)*10)),1))</f>
        <v>1.5</v>
      </c>
      <c r="BV23" s="46">
        <f t="shared" si="40"/>
        <v>0.8</v>
      </c>
      <c r="BW23" s="47">
        <f t="shared" si="41"/>
        <v>2.2000000000000002</v>
      </c>
    </row>
    <row r="24" spans="1:75" s="3" customFormat="1" x14ac:dyDescent="0.25">
      <c r="A24" s="99" t="s">
        <v>3</v>
      </c>
      <c r="B24" s="86" t="s">
        <v>2</v>
      </c>
      <c r="C24" s="44">
        <f>ROUND(IF('Indicador Datos'!D26=0,0.1,IF(LOG('Indicador Datos'!D26)&gt;C$36,10,IF(LOG('Indicador Datos'!D26)&lt;C$37,0,10-(C$36-LOG('Indicador Datos'!D26))/(C$36-C$37)*10))),1)</f>
        <v>8.1999999999999993</v>
      </c>
      <c r="D24" s="44">
        <f>ROUND(IF('Indicador Datos'!E26=0,0.1,IF(LOG('Indicador Datos'!E26)&gt;D$36,10,IF(LOG('Indicador Datos'!E26)&lt;D$37,0,10-(D$36-LOG('Indicador Datos'!E26))/(D$36-D$37)*10))),1)</f>
        <v>6.5</v>
      </c>
      <c r="E24" s="44">
        <f t="shared" si="0"/>
        <v>7.4</v>
      </c>
      <c r="F24" s="44">
        <f>ROUND(IF('Indicador Datos'!F26="No data",0.1,IF('Indicador Datos'!F26=0,0,IF(LOG('Indicador Datos'!F26)&gt;F$36,10,IF(LOG('Indicador Datos'!F26)&lt;F$37,0,10-(F$36-LOG('Indicador Datos'!F26))/(F$36-F$37)*10)))),1)</f>
        <v>8.4</v>
      </c>
      <c r="G24" s="44">
        <f>ROUND(IF('Indicador Datos'!G26=0,0,IF(LOG('Indicador Datos'!G26)&gt;G$36,10,IF(LOG('Indicador Datos'!G26)&lt;G$37,0,10-(G$36-LOG('Indicador Datos'!G26))/(G$36-G$37)*10))),1)</f>
        <v>0</v>
      </c>
      <c r="H24" s="44">
        <f>ROUND(IF('Indicador Datos'!H26=0,0,IF(LOG('Indicador Datos'!H26)&gt;H$36,10,IF(LOG('Indicador Datos'!H26)&lt;H$37,0,10-(H$36-LOG('Indicador Datos'!H26))/(H$36-H$37)*10))),1)</f>
        <v>0</v>
      </c>
      <c r="I24" s="44">
        <f>ROUND(IF('Indicador Datos'!I26=0,0,IF(LOG('Indicador Datos'!I26)&gt;I$36,10,IF(LOG('Indicador Datos'!I26)&lt;I$37,0,10-(I$36-LOG('Indicador Datos'!I26))/(I$36-I$37)*10))),1)</f>
        <v>0</v>
      </c>
      <c r="J24" s="44">
        <f t="shared" si="1"/>
        <v>0</v>
      </c>
      <c r="K24" s="44">
        <f>ROUND(IF('Indicador Datos'!J26=0,0,IF(LOG('Indicador Datos'!J26)&gt;K$36,10,IF(LOG('Indicador Datos'!J26)&lt;K$37,0,10-(K$36-LOG('Indicador Datos'!J26))/(K$36-K$37)*10))),1)</f>
        <v>0</v>
      </c>
      <c r="L24" s="44">
        <f t="shared" si="2"/>
        <v>0</v>
      </c>
      <c r="M24" s="44">
        <f>ROUND(IF('Indicador Datos'!K26=0,0,IF(LOG('Indicador Datos'!K26)&gt;M$36,10,IF(LOG('Indicador Datos'!K26)&lt;M$37,0,10-(M$36-LOG('Indicador Datos'!K26))/(M$36-M$37)*10))),1)</f>
        <v>0</v>
      </c>
      <c r="N24" s="133">
        <f>IF('Indicador Datos'!N26="No data","x",ROUND(IF('Indicador Datos'!N26=0,0,IF(LOG('Indicador Datos'!N26)&gt;N$36,10,IF(LOG('Indicador Datos'!N26)&lt;N$37,0.1,10-(N$36-LOG('Indicador Datos'!N26))/(N$36-N$37)*10))),1))</f>
        <v>7.5</v>
      </c>
      <c r="O24" s="133">
        <f>IF('Indicador Datos'!O26="No data","x",ROUND(IF('Indicador Datos'!O26=0,0,IF(LOG('Indicador Datos'!O26)&gt;O$36,10,IF(LOG('Indicador Datos'!O26)&lt;O$37,0.1,10-(O$36-LOG('Indicador Datos'!O26))/(O$36-O$37)*10))),1))</f>
        <v>7.9</v>
      </c>
      <c r="P24" s="133">
        <f t="shared" si="30"/>
        <v>7.7</v>
      </c>
      <c r="Q24" s="45">
        <f>'Indicador Datos'!D26/'Indicador Datos'!$CF26</f>
        <v>4.3895054830597421E-4</v>
      </c>
      <c r="R24" s="45">
        <f>'Indicador Datos'!E26/'Indicador Datos'!$CF26</f>
        <v>2.0863703704416078E-5</v>
      </c>
      <c r="S24" s="45">
        <f>IF(F24=0.1,0,'Indicador Datos'!F26/'Indicador Datos'!$CF26)</f>
        <v>5.2503330203124352E-3</v>
      </c>
      <c r="T24" s="45">
        <f>'Indicador Datos'!G26/'Indicador Datos'!$CF26</f>
        <v>0</v>
      </c>
      <c r="U24" s="45">
        <f>'Indicador Datos'!H26/'Indicador Datos'!$CF26</f>
        <v>0</v>
      </c>
      <c r="V24" s="45">
        <f>'Indicador Datos'!I26/'Indicador Datos'!$CF26</f>
        <v>0</v>
      </c>
      <c r="W24" s="45">
        <f>'Indicador Datos'!J26/'Indicador Datos'!$CF26</f>
        <v>0</v>
      </c>
      <c r="X24" s="45">
        <f>'Indicador Datos'!K26/'Indicador Datos'!$CF26</f>
        <v>0</v>
      </c>
      <c r="Y24" s="45">
        <f>IF('Indicador Datos'!N26="No data","x",'Indicador Datos'!N26/'Indicador Datos'!$CF26)</f>
        <v>2.2611426958963423E-2</v>
      </c>
      <c r="Z24" s="45">
        <f>IF('Indicador Datos'!O26="No data","x",'Indicador Datos'!O26/'Indicador Datos'!$CF26)</f>
        <v>3.474131829599441E-2</v>
      </c>
      <c r="AA24" s="44">
        <f t="shared" si="3"/>
        <v>2.2000000000000002</v>
      </c>
      <c r="AB24" s="44">
        <f t="shared" si="4"/>
        <v>0.4</v>
      </c>
      <c r="AC24" s="44">
        <f t="shared" si="5"/>
        <v>1.3</v>
      </c>
      <c r="AD24" s="44">
        <f t="shared" si="6"/>
        <v>7.5</v>
      </c>
      <c r="AE24" s="44">
        <f t="shared" si="7"/>
        <v>0</v>
      </c>
      <c r="AF24" s="44">
        <f t="shared" si="8"/>
        <v>0</v>
      </c>
      <c r="AG24" s="44">
        <f t="shared" si="9"/>
        <v>0</v>
      </c>
      <c r="AH24" s="44">
        <f t="shared" si="10"/>
        <v>0</v>
      </c>
      <c r="AI24" s="44">
        <f t="shared" si="11"/>
        <v>0</v>
      </c>
      <c r="AJ24" s="44">
        <f t="shared" si="12"/>
        <v>0</v>
      </c>
      <c r="AK24" s="44">
        <f t="shared" si="13"/>
        <v>0</v>
      </c>
      <c r="AL24" s="44">
        <f>ROUND(IF('Indicador Datos'!L26=0,0,IF('Indicador Datos'!L26&gt;AL$36,10,IF('Indicador Datos'!L26&lt;AL$37,0,10-(AL$36-'Indicador Datos'!L26)/(AL$36-AL$37)*10))),1)</f>
        <v>3.1</v>
      </c>
      <c r="AM24" s="44">
        <f t="shared" si="31"/>
        <v>1.1000000000000001</v>
      </c>
      <c r="AN24" s="44">
        <f t="shared" si="32"/>
        <v>1.7</v>
      </c>
      <c r="AO24" s="44">
        <f t="shared" si="33"/>
        <v>1.4</v>
      </c>
      <c r="AP24" s="44">
        <f t="shared" si="14"/>
        <v>5.2</v>
      </c>
      <c r="AQ24" s="44">
        <f t="shared" si="15"/>
        <v>3.5</v>
      </c>
      <c r="AR24" s="44">
        <f t="shared" si="16"/>
        <v>0</v>
      </c>
      <c r="AS24" s="44">
        <f t="shared" si="17"/>
        <v>0</v>
      </c>
      <c r="AT24" s="44">
        <f t="shared" si="18"/>
        <v>0</v>
      </c>
      <c r="AU24" s="44">
        <f t="shared" si="19"/>
        <v>0</v>
      </c>
      <c r="AV24" s="44">
        <f t="shared" si="20"/>
        <v>0</v>
      </c>
      <c r="AW24" s="44">
        <f t="shared" si="21"/>
        <v>5.0999999999999996</v>
      </c>
      <c r="AX24" s="46">
        <f t="shared" si="22"/>
        <v>8</v>
      </c>
      <c r="AY24" s="44">
        <f t="shared" si="23"/>
        <v>0</v>
      </c>
      <c r="AZ24" s="169">
        <f t="shared" si="34"/>
        <v>2.9</v>
      </c>
      <c r="BA24" s="46">
        <f t="shared" si="24"/>
        <v>0</v>
      </c>
      <c r="BB24" s="44">
        <f t="shared" si="25"/>
        <v>1.6</v>
      </c>
      <c r="BC24" s="44">
        <f>IF('Indicador Datos'!P26="No data","x",ROUND(IF('Indicador Datos'!P26&gt;BC$36,10,IF('Indicador Datos'!P26&lt;BC$37,0,10-(BC$36-'Indicador Datos'!P26)/(BC$36-BC$37)*10)),1))</f>
        <v>3.2</v>
      </c>
      <c r="BD24" s="44">
        <f t="shared" si="26"/>
        <v>2.4</v>
      </c>
      <c r="BE24" s="44">
        <f t="shared" si="27"/>
        <v>5.4</v>
      </c>
      <c r="BF24" s="44">
        <f>IF('Indicador Datos'!M26="No data","x", ROUND(IF('Indicador Datos'!M26&gt;BF$36,0,IF('Indicador Datos'!M26&lt;BF$37,10,(BF$36-'Indicador Datos'!M26)/(BF$36-BF$37)*10)),1))</f>
        <v>8.8000000000000007</v>
      </c>
      <c r="BG24" s="46">
        <f t="shared" si="35"/>
        <v>5.5</v>
      </c>
      <c r="BH24" s="47">
        <f t="shared" si="36"/>
        <v>4.8</v>
      </c>
      <c r="BI24" s="44">
        <f>ROUND(IF('Indicador Datos'!Q26=0,0,IF('Indicador Datos'!Q26&gt;BI$36,10,IF('Indicador Datos'!Q26&lt;BI$37,0,10-(BI$36-'Indicador Datos'!Q26)/(BI$36-BI$37)*10))),1)</f>
        <v>1.5</v>
      </c>
      <c r="BJ24" s="44">
        <f>ROUND(IF('Indicador Datos'!R26=0,0,IF(LOG('Indicador Datos'!R26)&gt;LOG(BJ$36),10,IF(LOG('Indicador Datos'!R26)&lt;LOG(BJ$37),0,10-(LOG(BJ$36)-LOG('Indicador Datos'!R26))/(LOG(BJ$36)-LOG(BJ$37))*10))),1)</f>
        <v>3.2</v>
      </c>
      <c r="BK24" s="44">
        <f t="shared" si="28"/>
        <v>2.4</v>
      </c>
      <c r="BL24" s="44">
        <f>'Indicador Datos'!S26</f>
        <v>0</v>
      </c>
      <c r="BM24" s="44">
        <f>'Indicador Datos'!T26</f>
        <v>0</v>
      </c>
      <c r="BN24" s="44">
        <f t="shared" si="29"/>
        <v>0</v>
      </c>
      <c r="BO24" s="136">
        <f t="shared" si="37"/>
        <v>1.7</v>
      </c>
      <c r="BP24" s="44">
        <f>IF('Indicador Datos'!U26="No data","x",ROUND(IF('Indicador Datos'!U26&gt;BP$36,10,IF('Indicador Datos'!U26&lt;BP$37,0,10-(BP$36-'Indicador Datos'!U26)/(BP$36-BP$37)*10)),1))</f>
        <v>2.2000000000000002</v>
      </c>
      <c r="BQ24" s="44">
        <f>IF('Indicador Datos'!V26="No data","x",ROUND(IF(LOG('Indicador Datos'!V26)&gt;BQ$36,10,IF(LOG('Indicador Datos'!V26)&lt;BQ$37,0,10-(BQ$36-LOG('Indicador Datos'!V26))/(BQ$36-BQ$37)*10)),1))</f>
        <v>7.7</v>
      </c>
      <c r="BR24" s="136">
        <f t="shared" si="38"/>
        <v>5.6</v>
      </c>
      <c r="BS24" s="45">
        <f>IF('Indicador Datos'!W26="No data", "x",'Indicador Datos'!W26/'Indicador Datos'!CF26)</f>
        <v>2.0816660730063421E-6</v>
      </c>
      <c r="BT24" s="44">
        <f t="shared" si="39"/>
        <v>0</v>
      </c>
      <c r="BU24" s="44">
        <f>IF('Indicador Datos'!W26="No data","x",ROUND(IF(LOG('Indicador Datos'!W26)&gt;BU$36,10,IF(LOG('Indicador Datos'!W26)&lt;BU$37,0,10-(BU$36-LOG('Indicador Datos'!W26))/(BU$36-BU$37)*10)),1))</f>
        <v>3.2</v>
      </c>
      <c r="BV24" s="46">
        <f t="shared" si="40"/>
        <v>1.7</v>
      </c>
      <c r="BW24" s="47">
        <f t="shared" si="41"/>
        <v>3.2</v>
      </c>
    </row>
    <row r="25" spans="1:75" s="3" customFormat="1" x14ac:dyDescent="0.25">
      <c r="A25" s="99" t="s">
        <v>196</v>
      </c>
      <c r="B25" s="86" t="s">
        <v>10</v>
      </c>
      <c r="C25" s="44">
        <f>ROUND(IF('Indicador Datos'!D27=0,0.1,IF(LOG('Indicador Datos'!D27)&gt;C$36,10,IF(LOG('Indicador Datos'!D27)&lt;C$37,0,10-(C$36-LOG('Indicador Datos'!D27))/(C$36-C$37)*10))),1)</f>
        <v>8.3000000000000007</v>
      </c>
      <c r="D25" s="44">
        <f>ROUND(IF('Indicador Datos'!E27=0,0.1,IF(LOG('Indicador Datos'!E27)&gt;D$36,10,IF(LOG('Indicador Datos'!E27)&lt;D$37,0,10-(D$36-LOG('Indicador Datos'!E27))/(D$36-D$37)*10))),1)</f>
        <v>0.1</v>
      </c>
      <c r="E25" s="44">
        <f t="shared" si="0"/>
        <v>5.5</v>
      </c>
      <c r="F25" s="44">
        <f>ROUND(IF('Indicador Datos'!F27="No data",0.1,IF('Indicador Datos'!F27=0,0,IF(LOG('Indicador Datos'!F27)&gt;F$36,10,IF(LOG('Indicador Datos'!F27)&lt;F$37,0,10-(F$36-LOG('Indicador Datos'!F27))/(F$36-F$37)*10)))),1)</f>
        <v>7.2</v>
      </c>
      <c r="G25" s="44">
        <f>ROUND(IF('Indicador Datos'!G27=0,0,IF(LOG('Indicador Datos'!G27)&gt;G$36,10,IF(LOG('Indicador Datos'!G27)&lt;G$37,0,10-(G$36-LOG('Indicador Datos'!G27))/(G$36-G$37)*10))),1)</f>
        <v>0</v>
      </c>
      <c r="H25" s="44">
        <f>ROUND(IF('Indicador Datos'!H27=0,0,IF(LOG('Indicador Datos'!H27)&gt;H$36,10,IF(LOG('Indicador Datos'!H27)&lt;H$37,0,10-(H$36-LOG('Indicador Datos'!H27))/(H$36-H$37)*10))),1)</f>
        <v>0</v>
      </c>
      <c r="I25" s="44">
        <f>ROUND(IF('Indicador Datos'!I27=0,0,IF(LOG('Indicador Datos'!I27)&gt;I$36,10,IF(LOG('Indicador Datos'!I27)&lt;I$37,0,10-(I$36-LOG('Indicador Datos'!I27))/(I$36-I$37)*10))),1)</f>
        <v>0</v>
      </c>
      <c r="J25" s="44">
        <f t="shared" si="1"/>
        <v>0</v>
      </c>
      <c r="K25" s="44">
        <f>ROUND(IF('Indicador Datos'!J27=0,0,IF(LOG('Indicador Datos'!J27)&gt;K$36,10,IF(LOG('Indicador Datos'!J27)&lt;K$37,0,10-(K$36-LOG('Indicador Datos'!J27))/(K$36-K$37)*10))),1)</f>
        <v>0</v>
      </c>
      <c r="L25" s="44">
        <f t="shared" si="2"/>
        <v>0</v>
      </c>
      <c r="M25" s="44">
        <f>ROUND(IF('Indicador Datos'!K27=0,0,IF(LOG('Indicador Datos'!K27)&gt;M$36,10,IF(LOG('Indicador Datos'!K27)&lt;M$37,0,10-(M$36-LOG('Indicador Datos'!K27))/(M$36-M$37)*10))),1)</f>
        <v>9.1999999999999993</v>
      </c>
      <c r="N25" s="133">
        <f>IF('Indicador Datos'!N27="No data","x",ROUND(IF('Indicador Datos'!N27=0,0,IF(LOG('Indicador Datos'!N27)&gt;N$36,10,IF(LOG('Indicador Datos'!N27)&lt;N$37,0.1,10-(N$36-LOG('Indicador Datos'!N27))/(N$36-N$37)*10))),1))</f>
        <v>8</v>
      </c>
      <c r="O25" s="133">
        <f>IF('Indicador Datos'!O27="No data","x",ROUND(IF('Indicador Datos'!O27=0,0,IF(LOG('Indicador Datos'!O27)&gt;O$36,10,IF(LOG('Indicador Datos'!O27)&lt;O$37,0.1,10-(O$36-LOG('Indicador Datos'!O27))/(O$36-O$37)*10))),1))</f>
        <v>8.3000000000000007</v>
      </c>
      <c r="P25" s="133">
        <f t="shared" si="30"/>
        <v>8.1999999999999993</v>
      </c>
      <c r="Q25" s="45">
        <f>'Indicador Datos'!D27/'Indicador Datos'!$CF27</f>
        <v>1.9128363640765001E-3</v>
      </c>
      <c r="R25" s="45">
        <f>'Indicador Datos'!E27/'Indicador Datos'!$CF27</f>
        <v>0</v>
      </c>
      <c r="S25" s="45">
        <f>IF(F25=0.1,0,'Indicador Datos'!F27/'Indicador Datos'!$CF27)</f>
        <v>6.9714932047599794E-3</v>
      </c>
      <c r="T25" s="45">
        <f>'Indicador Datos'!G27/'Indicador Datos'!$CF27</f>
        <v>0</v>
      </c>
      <c r="U25" s="45">
        <f>'Indicador Datos'!H27/'Indicador Datos'!$CF27</f>
        <v>0</v>
      </c>
      <c r="V25" s="45">
        <f>'Indicador Datos'!I27/'Indicador Datos'!$CF27</f>
        <v>0</v>
      </c>
      <c r="W25" s="45">
        <f>'Indicador Datos'!J27/'Indicador Datos'!$CF27</f>
        <v>0</v>
      </c>
      <c r="X25" s="45">
        <f>'Indicador Datos'!K27/'Indicador Datos'!$CF27</f>
        <v>4.4275328996491977E-3</v>
      </c>
      <c r="Y25" s="45">
        <f>IF('Indicador Datos'!N27="No data","x",'Indicador Datos'!N27/'Indicador Datos'!$CF27)</f>
        <v>0.15522397850544661</v>
      </c>
      <c r="Z25" s="45">
        <f>IF('Indicador Datos'!O27="No data","x",'Indicador Datos'!O27/'Indicador Datos'!$CF27)</f>
        <v>0.19737073471332967</v>
      </c>
      <c r="AA25" s="44">
        <f t="shared" si="3"/>
        <v>9.6</v>
      </c>
      <c r="AB25" s="44">
        <f t="shared" si="4"/>
        <v>0</v>
      </c>
      <c r="AC25" s="44">
        <f t="shared" si="5"/>
        <v>7</v>
      </c>
      <c r="AD25" s="44">
        <f t="shared" si="6"/>
        <v>10</v>
      </c>
      <c r="AE25" s="44">
        <f t="shared" si="7"/>
        <v>0</v>
      </c>
      <c r="AF25" s="44">
        <f t="shared" si="8"/>
        <v>0</v>
      </c>
      <c r="AG25" s="44">
        <f t="shared" si="9"/>
        <v>0</v>
      </c>
      <c r="AH25" s="44">
        <f t="shared" si="10"/>
        <v>0</v>
      </c>
      <c r="AI25" s="44">
        <f t="shared" si="11"/>
        <v>0</v>
      </c>
      <c r="AJ25" s="44">
        <f t="shared" si="12"/>
        <v>0</v>
      </c>
      <c r="AK25" s="44">
        <f t="shared" si="13"/>
        <v>6.3</v>
      </c>
      <c r="AL25" s="44">
        <f>ROUND(IF('Indicador Datos'!L27=0,0,IF('Indicador Datos'!L27&gt;AL$36,10,IF('Indicador Datos'!L27&lt;AL$37,0,10-(AL$36-'Indicador Datos'!L27)/(AL$36-AL$37)*10))),1)</f>
        <v>10</v>
      </c>
      <c r="AM25" s="44">
        <f t="shared" si="31"/>
        <v>7.8</v>
      </c>
      <c r="AN25" s="44">
        <f t="shared" si="32"/>
        <v>9.9</v>
      </c>
      <c r="AO25" s="44">
        <f t="shared" si="33"/>
        <v>9.1</v>
      </c>
      <c r="AP25" s="44">
        <f t="shared" si="14"/>
        <v>9</v>
      </c>
      <c r="AQ25" s="44">
        <f t="shared" si="15"/>
        <v>0.1</v>
      </c>
      <c r="AR25" s="44">
        <f t="shared" si="16"/>
        <v>0</v>
      </c>
      <c r="AS25" s="44">
        <f t="shared" si="17"/>
        <v>0</v>
      </c>
      <c r="AT25" s="44">
        <f t="shared" si="18"/>
        <v>0</v>
      </c>
      <c r="AU25" s="44">
        <f t="shared" si="19"/>
        <v>0</v>
      </c>
      <c r="AV25" s="44">
        <f t="shared" si="20"/>
        <v>8.1</v>
      </c>
      <c r="AW25" s="44">
        <f t="shared" si="21"/>
        <v>6.3</v>
      </c>
      <c r="AX25" s="46">
        <f t="shared" si="22"/>
        <v>9</v>
      </c>
      <c r="AY25" s="44">
        <f t="shared" si="23"/>
        <v>0</v>
      </c>
      <c r="AZ25" s="169">
        <f t="shared" si="34"/>
        <v>3.8</v>
      </c>
      <c r="BA25" s="46">
        <f t="shared" si="24"/>
        <v>0</v>
      </c>
      <c r="BB25" s="44">
        <f t="shared" si="25"/>
        <v>9.1</v>
      </c>
      <c r="BC25" s="44">
        <f>IF('Indicador Datos'!P27="No data","x",ROUND(IF('Indicador Datos'!P27&gt;BC$36,10,IF('Indicador Datos'!P27&lt;BC$37,0,10-(BC$36-'Indicador Datos'!P27)/(BC$36-BC$37)*10)),1))</f>
        <v>0.3</v>
      </c>
      <c r="BD25" s="44">
        <f t="shared" si="26"/>
        <v>4.7</v>
      </c>
      <c r="BE25" s="44">
        <f t="shared" si="27"/>
        <v>8.6999999999999993</v>
      </c>
      <c r="BF25" s="44">
        <f>IF('Indicador Datos'!M27="No data","x", ROUND(IF('Indicador Datos'!M27&gt;BF$36,0,IF('Indicador Datos'!M27&lt;BF$37,10,(BF$36-'Indicador Datos'!M27)/(BF$36-BF$37)*10)),1))</f>
        <v>5.0999999999999996</v>
      </c>
      <c r="BG25" s="46">
        <f t="shared" si="35"/>
        <v>6.8</v>
      </c>
      <c r="BH25" s="47">
        <f t="shared" si="36"/>
        <v>5.9</v>
      </c>
      <c r="BI25" s="44">
        <f>ROUND(IF('Indicador Datos'!Q27=0,0,IF('Indicador Datos'!Q27&gt;BI$36,10,IF('Indicador Datos'!Q27&lt;BI$37,0,10-(BI$36-'Indicador Datos'!Q27)/(BI$36-BI$37)*10))),1)</f>
        <v>10</v>
      </c>
      <c r="BJ25" s="44">
        <f>ROUND(IF('Indicador Datos'!R27=0,0,IF(LOG('Indicador Datos'!R27)&gt;LOG(BJ$36),10,IF(LOG('Indicador Datos'!R27)&lt;LOG(BJ$37),0,10-(LOG(BJ$36)-LOG('Indicador Datos'!R27))/(LOG(BJ$36)-LOG(BJ$37))*10))),1)</f>
        <v>4</v>
      </c>
      <c r="BK25" s="44">
        <f t="shared" si="28"/>
        <v>8.3000000000000007</v>
      </c>
      <c r="BL25" s="44">
        <f>'Indicador Datos'!S27</f>
        <v>0</v>
      </c>
      <c r="BM25" s="44">
        <f>'Indicador Datos'!T27</f>
        <v>0</v>
      </c>
      <c r="BN25" s="44">
        <f t="shared" si="29"/>
        <v>0</v>
      </c>
      <c r="BO25" s="136">
        <f t="shared" si="37"/>
        <v>5.8</v>
      </c>
      <c r="BP25" s="44">
        <f>IF('Indicador Datos'!U27="No data","x",ROUND(IF('Indicador Datos'!U27&gt;BP$36,10,IF('Indicador Datos'!U27&lt;BP$37,0,10-(BP$36-'Indicador Datos'!U27)/(BP$36-BP$37)*10)),1))</f>
        <v>4.0999999999999996</v>
      </c>
      <c r="BQ25" s="44">
        <f>IF('Indicador Datos'!V27="No data","x",ROUND(IF(LOG('Indicador Datos'!V27)&gt;BQ$36,10,IF(LOG('Indicador Datos'!V27)&lt;BQ$37,0,10-(BQ$36-LOG('Indicador Datos'!V27))/(BQ$36-BQ$37)*10)),1))</f>
        <v>6.9</v>
      </c>
      <c r="BR25" s="136">
        <f t="shared" si="38"/>
        <v>5.7</v>
      </c>
      <c r="BS25" s="45">
        <f>IF('Indicador Datos'!W27="No data", "x",'Indicador Datos'!W27/'Indicador Datos'!CF27)</f>
        <v>1.8420251073660987E-5</v>
      </c>
      <c r="BT25" s="44">
        <f t="shared" si="39"/>
        <v>0.3</v>
      </c>
      <c r="BU25" s="44">
        <f>IF('Indicador Datos'!W27="No data","x",ROUND(IF(LOG('Indicador Datos'!W27)&gt;BU$36,10,IF(LOG('Indicador Datos'!W27)&lt;BU$37,0,10-(BU$36-LOG('Indicador Datos'!W27))/(BU$36-BU$37)*10)),1))</f>
        <v>4.3</v>
      </c>
      <c r="BV25" s="46">
        <f t="shared" si="40"/>
        <v>2.5</v>
      </c>
      <c r="BW25" s="47">
        <f t="shared" si="41"/>
        <v>4.8</v>
      </c>
    </row>
    <row r="26" spans="1:75" s="3" customFormat="1" x14ac:dyDescent="0.25">
      <c r="A26" s="99" t="s">
        <v>12</v>
      </c>
      <c r="B26" s="86" t="s">
        <v>11</v>
      </c>
      <c r="C26" s="44">
        <f>ROUND(IF('Indicador Datos'!D28=0,0.1,IF(LOG('Indicador Datos'!D28)&gt;C$36,10,IF(LOG('Indicador Datos'!D28)&lt;C$37,0,10-(C$36-LOG('Indicador Datos'!D28))/(C$36-C$37)*10))),1)</f>
        <v>6.8</v>
      </c>
      <c r="D26" s="44">
        <f>ROUND(IF('Indicador Datos'!E28=0,0.1,IF(LOG('Indicador Datos'!E28)&gt;D$36,10,IF(LOG('Indicador Datos'!E28)&lt;D$37,0,10-(D$36-LOG('Indicador Datos'!E28))/(D$36-D$37)*10))),1)</f>
        <v>0.1</v>
      </c>
      <c r="E26" s="44">
        <f t="shared" si="0"/>
        <v>4.2</v>
      </c>
      <c r="F26" s="44">
        <f>ROUND(IF('Indicador Datos'!F28="No data",0.1,IF('Indicador Datos'!F28=0,0,IF(LOG('Indicador Datos'!F28)&gt;F$36,10,IF(LOG('Indicador Datos'!F28)&lt;F$37,0,10-(F$36-LOG('Indicador Datos'!F28))/(F$36-F$37)*10)))),1)</f>
        <v>9.9</v>
      </c>
      <c r="G26" s="44">
        <f>ROUND(IF('Indicador Datos'!G28=0,0,IF(LOG('Indicador Datos'!G28)&gt;G$36,10,IF(LOG('Indicador Datos'!G28)&lt;G$37,0,10-(G$36-LOG('Indicador Datos'!G28))/(G$36-G$37)*10))),1)</f>
        <v>0</v>
      </c>
      <c r="H26" s="44">
        <f>ROUND(IF('Indicador Datos'!H28=0,0,IF(LOG('Indicador Datos'!H28)&gt;H$36,10,IF(LOG('Indicador Datos'!H28)&lt;H$37,0,10-(H$36-LOG('Indicador Datos'!H28))/(H$36-H$37)*10))),1)</f>
        <v>0</v>
      </c>
      <c r="I26" s="44">
        <f>ROUND(IF('Indicador Datos'!I28=0,0,IF(LOG('Indicador Datos'!I28)&gt;I$36,10,IF(LOG('Indicador Datos'!I28)&lt;I$37,0,10-(I$36-LOG('Indicador Datos'!I28))/(I$36-I$37)*10))),1)</f>
        <v>0</v>
      </c>
      <c r="J26" s="44">
        <f t="shared" si="1"/>
        <v>0</v>
      </c>
      <c r="K26" s="44">
        <f>ROUND(IF('Indicador Datos'!J28=0,0,IF(LOG('Indicador Datos'!J28)&gt;K$36,10,IF(LOG('Indicador Datos'!J28)&lt;K$37,0,10-(K$36-LOG('Indicador Datos'!J28))/(K$36-K$37)*10))),1)</f>
        <v>0</v>
      </c>
      <c r="L26" s="44">
        <f t="shared" si="2"/>
        <v>0</v>
      </c>
      <c r="M26" s="44">
        <f>ROUND(IF('Indicador Datos'!K28=0,0,IF(LOG('Indicador Datos'!K28)&gt;M$36,10,IF(LOG('Indicador Datos'!K28)&lt;M$37,0,10-(M$36-LOG('Indicador Datos'!K28))/(M$36-M$37)*10))),1)</f>
        <v>10</v>
      </c>
      <c r="N26" s="133">
        <f>IF('Indicador Datos'!N28="No data","x",ROUND(IF('Indicador Datos'!N28=0,0,IF(LOG('Indicador Datos'!N28)&gt;N$36,10,IF(LOG('Indicador Datos'!N28)&lt;N$37,0.1,10-(N$36-LOG('Indicador Datos'!N28))/(N$36-N$37)*10))),1))</f>
        <v>10</v>
      </c>
      <c r="O26" s="133">
        <f>IF('Indicador Datos'!O28="No data","x",ROUND(IF('Indicador Datos'!O28=0,0,IF(LOG('Indicador Datos'!O28)&gt;O$36,10,IF(LOG('Indicador Datos'!O28)&lt;O$37,0.1,10-(O$36-LOG('Indicador Datos'!O28))/(O$36-O$37)*10))),1))</f>
        <v>10</v>
      </c>
      <c r="P26" s="133">
        <f t="shared" si="30"/>
        <v>10</v>
      </c>
      <c r="Q26" s="45">
        <f>'Indicador Datos'!D28/'Indicador Datos'!$CF28</f>
        <v>2.6227925563530086E-5</v>
      </c>
      <c r="R26" s="45">
        <f>'Indicador Datos'!E28/'Indicador Datos'!$CF28</f>
        <v>0</v>
      </c>
      <c r="S26" s="45">
        <f>IF(F26=0.1,0,'Indicador Datos'!F28/'Indicador Datos'!$CF28)</f>
        <v>4.7554845804819437E-3</v>
      </c>
      <c r="T26" s="45">
        <f>'Indicador Datos'!G28/'Indicador Datos'!$CF28</f>
        <v>0</v>
      </c>
      <c r="U26" s="45">
        <f>'Indicador Datos'!H28/'Indicador Datos'!$CF28</f>
        <v>0</v>
      </c>
      <c r="V26" s="45">
        <f>'Indicador Datos'!I28/'Indicador Datos'!$CF28</f>
        <v>0</v>
      </c>
      <c r="W26" s="45">
        <f>'Indicador Datos'!J28/'Indicador Datos'!$CF28</f>
        <v>0</v>
      </c>
      <c r="X26" s="45">
        <f>'Indicador Datos'!K28/'Indicador Datos'!$CF28</f>
        <v>6.6309566999380566E-3</v>
      </c>
      <c r="Y26" s="45">
        <f>IF('Indicador Datos'!N28="No data","x",'Indicador Datos'!N28/'Indicador Datos'!$CF28)</f>
        <v>6.396463640262752E-2</v>
      </c>
      <c r="Z26" s="45">
        <f>IF('Indicador Datos'!O28="No data","x",'Indicador Datos'!O28/'Indicador Datos'!$CF28)</f>
        <v>6.2228632483776448E-2</v>
      </c>
      <c r="AA26" s="44">
        <f t="shared" si="3"/>
        <v>0.1</v>
      </c>
      <c r="AB26" s="44">
        <f t="shared" si="4"/>
        <v>0</v>
      </c>
      <c r="AC26" s="44">
        <f t="shared" si="5"/>
        <v>0.1</v>
      </c>
      <c r="AD26" s="44">
        <f t="shared" si="6"/>
        <v>6.8</v>
      </c>
      <c r="AE26" s="44">
        <f t="shared" si="7"/>
        <v>0</v>
      </c>
      <c r="AF26" s="44">
        <f t="shared" si="8"/>
        <v>0</v>
      </c>
      <c r="AG26" s="44">
        <f t="shared" si="9"/>
        <v>0</v>
      </c>
      <c r="AH26" s="44">
        <f t="shared" si="10"/>
        <v>0</v>
      </c>
      <c r="AI26" s="44">
        <f t="shared" si="11"/>
        <v>0</v>
      </c>
      <c r="AJ26" s="44">
        <f t="shared" si="12"/>
        <v>0</v>
      </c>
      <c r="AK26" s="44">
        <f t="shared" si="13"/>
        <v>9.5</v>
      </c>
      <c r="AL26" s="44">
        <f>ROUND(IF('Indicador Datos'!L28=0,0,IF('Indicador Datos'!L28&gt;AL$36,10,IF('Indicador Datos'!L28&lt;AL$37,0,10-(AL$36-'Indicador Datos'!L28)/(AL$36-AL$37)*10))),1)</f>
        <v>10</v>
      </c>
      <c r="AM26" s="44">
        <f t="shared" si="31"/>
        <v>3.2</v>
      </c>
      <c r="AN26" s="44">
        <f t="shared" si="32"/>
        <v>3.1</v>
      </c>
      <c r="AO26" s="44">
        <f t="shared" si="33"/>
        <v>3.2</v>
      </c>
      <c r="AP26" s="44">
        <f t="shared" si="14"/>
        <v>3.5</v>
      </c>
      <c r="AQ26" s="44">
        <f t="shared" si="15"/>
        <v>0.1</v>
      </c>
      <c r="AR26" s="44">
        <f t="shared" si="16"/>
        <v>0</v>
      </c>
      <c r="AS26" s="44">
        <f t="shared" si="17"/>
        <v>0</v>
      </c>
      <c r="AT26" s="44">
        <f t="shared" si="18"/>
        <v>0</v>
      </c>
      <c r="AU26" s="44">
        <f t="shared" si="19"/>
        <v>0</v>
      </c>
      <c r="AV26" s="44">
        <f t="shared" si="20"/>
        <v>9.8000000000000007</v>
      </c>
      <c r="AW26" s="44">
        <f t="shared" si="21"/>
        <v>2.4</v>
      </c>
      <c r="AX26" s="46">
        <f t="shared" si="22"/>
        <v>8.8000000000000007</v>
      </c>
      <c r="AY26" s="44">
        <f t="shared" si="23"/>
        <v>0</v>
      </c>
      <c r="AZ26" s="169">
        <f t="shared" si="34"/>
        <v>1.3</v>
      </c>
      <c r="BA26" s="46">
        <f t="shared" si="24"/>
        <v>0</v>
      </c>
      <c r="BB26" s="44">
        <f t="shared" si="25"/>
        <v>9.9</v>
      </c>
      <c r="BC26" s="44">
        <f>IF('Indicador Datos'!P28="No data","x",ROUND(IF('Indicador Datos'!P28&gt;BC$36,10,IF('Indicador Datos'!P28&lt;BC$37,0,10-(BC$36-'Indicador Datos'!P28)/(BC$36-BC$37)*10)),1))</f>
        <v>0.5</v>
      </c>
      <c r="BD26" s="44">
        <f t="shared" si="26"/>
        <v>5.2</v>
      </c>
      <c r="BE26" s="44">
        <f t="shared" si="27"/>
        <v>8.1</v>
      </c>
      <c r="BF26" s="44">
        <f>IF('Indicador Datos'!M28="No data","x", ROUND(IF('Indicador Datos'!M28&gt;BF$36,0,IF('Indicador Datos'!M28&lt;BF$37,10,(BF$36-'Indicador Datos'!M28)/(BF$36-BF$37)*10)),1))</f>
        <v>3.9</v>
      </c>
      <c r="BG26" s="46">
        <f t="shared" si="35"/>
        <v>6.3</v>
      </c>
      <c r="BH26" s="47">
        <f t="shared" si="36"/>
        <v>5.2</v>
      </c>
      <c r="BI26" s="44">
        <f>ROUND(IF('Indicador Datos'!Q28=0,0,IF('Indicador Datos'!Q28&gt;BI$36,10,IF('Indicador Datos'!Q28&lt;BI$37,0,10-(BI$36-'Indicador Datos'!Q28)/(BI$36-BI$37)*10))),1)</f>
        <v>10</v>
      </c>
      <c r="BJ26" s="44">
        <f>ROUND(IF('Indicador Datos'!R28=0,0,IF(LOG('Indicador Datos'!R28)&gt;LOG(BJ$36),10,IF(LOG('Indicador Datos'!R28)&lt;LOG(BJ$37),0,10-(LOG(BJ$36)-LOG('Indicador Datos'!R28))/(LOG(BJ$36)-LOG(BJ$37))*10))),1)</f>
        <v>9</v>
      </c>
      <c r="BK26" s="44">
        <f t="shared" si="28"/>
        <v>9.6</v>
      </c>
      <c r="BL26" s="44">
        <f>'Indicador Datos'!S28</f>
        <v>0</v>
      </c>
      <c r="BM26" s="44">
        <f>'Indicador Datos'!T28</f>
        <v>4</v>
      </c>
      <c r="BN26" s="44">
        <f t="shared" si="29"/>
        <v>7</v>
      </c>
      <c r="BO26" s="136">
        <f t="shared" si="37"/>
        <v>7</v>
      </c>
      <c r="BP26" s="44">
        <f>IF('Indicador Datos'!U28="No data","x",ROUND(IF('Indicador Datos'!U28&gt;BP$36,10,IF('Indicador Datos'!U28&lt;BP$37,0,10-(BP$36-'Indicador Datos'!U28)/(BP$36-BP$37)*10)),1))</f>
        <v>8.9</v>
      </c>
      <c r="BQ26" s="44">
        <f>IF('Indicador Datos'!V28="No data","x",ROUND(IF(LOG('Indicador Datos'!V28)&gt;BQ$36,10,IF(LOG('Indicador Datos'!V28)&lt;BQ$37,0,10-(BQ$36-LOG('Indicador Datos'!V28))/(BQ$36-BQ$37)*10)),1))</f>
        <v>10</v>
      </c>
      <c r="BR26" s="136">
        <f t="shared" si="38"/>
        <v>9.5</v>
      </c>
      <c r="BS26" s="45">
        <f>IF('Indicador Datos'!W28="No data", "x",'Indicador Datos'!W28/'Indicador Datos'!CF28)</f>
        <v>8.9602393424770599E-6</v>
      </c>
      <c r="BT26" s="44">
        <f t="shared" si="39"/>
        <v>0.1</v>
      </c>
      <c r="BU26" s="44">
        <f>IF('Indicador Datos'!W28="No data","x",ROUND(IF(LOG('Indicador Datos'!W28)&gt;BU$36,10,IF(LOG('Indicador Datos'!W28)&lt;BU$37,0,10-(BU$36-LOG('Indicador Datos'!W28))/(BU$36-BU$37)*10)),1))</f>
        <v>7.5</v>
      </c>
      <c r="BV26" s="46">
        <f t="shared" si="40"/>
        <v>4.8</v>
      </c>
      <c r="BW26" s="47">
        <f t="shared" si="41"/>
        <v>7.6</v>
      </c>
    </row>
    <row r="27" spans="1:75" s="3" customFormat="1" x14ac:dyDescent="0.25">
      <c r="A27" s="99" t="s">
        <v>14</v>
      </c>
      <c r="B27" s="86" t="s">
        <v>13</v>
      </c>
      <c r="C27" s="44">
        <f>ROUND(IF('Indicador Datos'!D29=0,0.1,IF(LOG('Indicador Datos'!D29)&gt;C$36,10,IF(LOG('Indicador Datos'!D29)&lt;C$37,0,10-(C$36-LOG('Indicador Datos'!D29))/(C$36-C$37)*10))),1)</f>
        <v>8.9</v>
      </c>
      <c r="D27" s="44">
        <f>ROUND(IF('Indicador Datos'!E29=0,0.1,IF(LOG('Indicador Datos'!E29)&gt;D$36,10,IF(LOG('Indicador Datos'!E29)&lt;D$37,0,10-(D$36-LOG('Indicador Datos'!E29))/(D$36-D$37)*10))),1)</f>
        <v>10</v>
      </c>
      <c r="E27" s="44">
        <f t="shared" si="0"/>
        <v>9.5</v>
      </c>
      <c r="F27" s="44">
        <f>ROUND(IF('Indicador Datos'!F29="No data",0.1,IF('Indicador Datos'!F29=0,0,IF(LOG('Indicador Datos'!F29)&gt;F$36,10,IF(LOG('Indicador Datos'!F29)&lt;F$37,0,10-(F$36-LOG('Indicador Datos'!F29))/(F$36-F$37)*10)))),1)</f>
        <v>7.4</v>
      </c>
      <c r="G27" s="44">
        <f>ROUND(IF('Indicador Datos'!G29=0,0,IF(LOG('Indicador Datos'!G29)&gt;G$36,10,IF(LOG('Indicador Datos'!G29)&lt;G$37,0,10-(G$36-LOG('Indicador Datos'!G29))/(G$36-G$37)*10))),1)</f>
        <v>10</v>
      </c>
      <c r="H27" s="44">
        <f>ROUND(IF('Indicador Datos'!H29=0,0,IF(LOG('Indicador Datos'!H29)&gt;H$36,10,IF(LOG('Indicador Datos'!H29)&lt;H$37,0,10-(H$36-LOG('Indicador Datos'!H29))/(H$36-H$37)*10))),1)</f>
        <v>0</v>
      </c>
      <c r="I27" s="44">
        <f>ROUND(IF('Indicador Datos'!I29=0,0,IF(LOG('Indicador Datos'!I29)&gt;I$36,10,IF(LOG('Indicador Datos'!I29)&lt;I$37,0,10-(I$36-LOG('Indicador Datos'!I29))/(I$36-I$37)*10))),1)</f>
        <v>0</v>
      </c>
      <c r="J27" s="44">
        <f t="shared" si="1"/>
        <v>0</v>
      </c>
      <c r="K27" s="44">
        <f>ROUND(IF('Indicador Datos'!J29=0,0,IF(LOG('Indicador Datos'!J29)&gt;K$36,10,IF(LOG('Indicador Datos'!J29)&lt;K$37,0,10-(K$36-LOG('Indicador Datos'!J29))/(K$36-K$37)*10))),1)</f>
        <v>0</v>
      </c>
      <c r="L27" s="44">
        <f t="shared" si="2"/>
        <v>0</v>
      </c>
      <c r="M27" s="44">
        <f>ROUND(IF('Indicador Datos'!K29=0,0,IF(LOG('Indicador Datos'!K29)&gt;M$36,10,IF(LOG('Indicador Datos'!K29)&lt;M$37,0,10-(M$36-LOG('Indicador Datos'!K29))/(M$36-M$37)*10))),1)</f>
        <v>0</v>
      </c>
      <c r="N27" s="133">
        <f>IF('Indicador Datos'!N29="No data","x",ROUND(IF('Indicador Datos'!N29=0,0,IF(LOG('Indicador Datos'!N29)&gt;N$36,10,IF(LOG('Indicador Datos'!N29)&lt;N$37,0.1,10-(N$36-LOG('Indicador Datos'!N29))/(N$36-N$37)*10))),1))</f>
        <v>8.3000000000000007</v>
      </c>
      <c r="O27" s="133">
        <f>IF('Indicador Datos'!O29="No data","x",ROUND(IF('Indicador Datos'!O29=0,0,IF(LOG('Indicador Datos'!O29)&gt;O$36,10,IF(LOG('Indicador Datos'!O29)&lt;O$37,0.1,10-(O$36-LOG('Indicador Datos'!O29))/(O$36-O$37)*10))),1))</f>
        <v>8</v>
      </c>
      <c r="P27" s="133">
        <f t="shared" si="30"/>
        <v>8.1999999999999993</v>
      </c>
      <c r="Q27" s="45">
        <f>'Indicador Datos'!D29/'Indicador Datos'!$CF29</f>
        <v>1.9840495522890317E-3</v>
      </c>
      <c r="R27" s="45">
        <f>'Indicador Datos'!E29/'Indicador Datos'!$CF29</f>
        <v>1.556566511967129E-3</v>
      </c>
      <c r="S27" s="45">
        <f>IF(F27=0.1,0,'Indicador Datos'!F29/'Indicador Datos'!$CF29)</f>
        <v>4.8735188874449824E-3</v>
      </c>
      <c r="T27" s="45">
        <f>'Indicador Datos'!G29/'Indicador Datos'!$CF29</f>
        <v>5.3230641408566935E-5</v>
      </c>
      <c r="U27" s="45">
        <f>'Indicador Datos'!H29/'Indicador Datos'!$CF29</f>
        <v>0</v>
      </c>
      <c r="V27" s="45">
        <f>'Indicador Datos'!I29/'Indicador Datos'!$CF29</f>
        <v>0</v>
      </c>
      <c r="W27" s="45">
        <f>'Indicador Datos'!J29/'Indicador Datos'!$CF29</f>
        <v>0</v>
      </c>
      <c r="X27" s="45">
        <f>'Indicador Datos'!K29/'Indicador Datos'!$CF29</f>
        <v>0</v>
      </c>
      <c r="Y27" s="45">
        <f>IF('Indicador Datos'!N29="No data","x",'Indicador Datos'!N29/'Indicador Datos'!$CF29)</f>
        <v>0.11730415351121218</v>
      </c>
      <c r="Z27" s="45">
        <f>IF('Indicador Datos'!O29="No data","x",'Indicador Datos'!O29/'Indicador Datos'!$CF29)</f>
        <v>8.8113181870276752E-2</v>
      </c>
      <c r="AA27" s="44">
        <f t="shared" si="3"/>
        <v>9.9</v>
      </c>
      <c r="AB27" s="44">
        <f t="shared" si="4"/>
        <v>10</v>
      </c>
      <c r="AC27" s="44">
        <f t="shared" si="5"/>
        <v>10</v>
      </c>
      <c r="AD27" s="44">
        <f t="shared" si="6"/>
        <v>7</v>
      </c>
      <c r="AE27" s="44">
        <f t="shared" si="7"/>
        <v>9.1</v>
      </c>
      <c r="AF27" s="44">
        <f t="shared" si="8"/>
        <v>0</v>
      </c>
      <c r="AG27" s="44">
        <f t="shared" si="9"/>
        <v>0</v>
      </c>
      <c r="AH27" s="44">
        <f t="shared" si="10"/>
        <v>0</v>
      </c>
      <c r="AI27" s="44">
        <f t="shared" si="11"/>
        <v>0</v>
      </c>
      <c r="AJ27" s="44">
        <f t="shared" si="12"/>
        <v>0</v>
      </c>
      <c r="AK27" s="44">
        <f t="shared" si="13"/>
        <v>0</v>
      </c>
      <c r="AL27" s="44">
        <f>ROUND(IF('Indicador Datos'!L29=0,0,IF('Indicador Datos'!L29&gt;AL$36,10,IF('Indicador Datos'!L29&lt;AL$37,0,10-(AL$36-'Indicador Datos'!L29)/(AL$36-AL$37)*10))),1)</f>
        <v>1.5</v>
      </c>
      <c r="AM27" s="44">
        <f t="shared" si="31"/>
        <v>5.9</v>
      </c>
      <c r="AN27" s="44">
        <f t="shared" si="32"/>
        <v>4.4000000000000004</v>
      </c>
      <c r="AO27" s="44">
        <f t="shared" si="33"/>
        <v>5.2</v>
      </c>
      <c r="AP27" s="44">
        <f t="shared" si="14"/>
        <v>9.4</v>
      </c>
      <c r="AQ27" s="44">
        <f t="shared" si="15"/>
        <v>10</v>
      </c>
      <c r="AR27" s="44">
        <f t="shared" si="16"/>
        <v>0</v>
      </c>
      <c r="AS27" s="44">
        <f t="shared" si="17"/>
        <v>0</v>
      </c>
      <c r="AT27" s="44">
        <f t="shared" si="18"/>
        <v>0</v>
      </c>
      <c r="AU27" s="44">
        <f t="shared" si="19"/>
        <v>0</v>
      </c>
      <c r="AV27" s="44">
        <f t="shared" si="20"/>
        <v>0</v>
      </c>
      <c r="AW27" s="44">
        <f t="shared" si="21"/>
        <v>9.8000000000000007</v>
      </c>
      <c r="AX27" s="46">
        <f t="shared" si="22"/>
        <v>7.2</v>
      </c>
      <c r="AY27" s="44">
        <f t="shared" si="23"/>
        <v>9.6</v>
      </c>
      <c r="AZ27" s="169">
        <f t="shared" si="34"/>
        <v>9.6999999999999993</v>
      </c>
      <c r="BA27" s="46">
        <f t="shared" si="24"/>
        <v>0</v>
      </c>
      <c r="BB27" s="44">
        <f t="shared" si="25"/>
        <v>0.8</v>
      </c>
      <c r="BC27" s="44" t="str">
        <f>IF('Indicador Datos'!P29="No data","x",ROUND(IF('Indicador Datos'!P29&gt;BC$36,10,IF('Indicador Datos'!P29&lt;BC$37,0,10-(BC$36-'Indicador Datos'!P29)/(BC$36-BC$37)*10)),1))</f>
        <v>x</v>
      </c>
      <c r="BD27" s="44">
        <f t="shared" si="26"/>
        <v>0.8</v>
      </c>
      <c r="BE27" s="44">
        <f t="shared" si="27"/>
        <v>7</v>
      </c>
      <c r="BF27" s="44">
        <f>IF('Indicador Datos'!M29="No data","x", ROUND(IF('Indicador Datos'!M29&gt;BF$36,0,IF('Indicador Datos'!M29&lt;BF$37,10,(BF$36-'Indicador Datos'!M29)/(BF$36-BF$37)*10)),1))</f>
        <v>0</v>
      </c>
      <c r="BG27" s="46">
        <f t="shared" si="35"/>
        <v>3.7</v>
      </c>
      <c r="BH27" s="47">
        <f t="shared" si="36"/>
        <v>6.5</v>
      </c>
      <c r="BI27" s="44">
        <f>ROUND(IF('Indicador Datos'!Q29=0,0,IF('Indicador Datos'!Q29&gt;BI$36,10,IF('Indicador Datos'!Q29&lt;BI$37,0,10-(BI$36-'Indicador Datos'!Q29)/(BI$36-BI$37)*10))),1)</f>
        <v>1.2</v>
      </c>
      <c r="BJ27" s="44">
        <f>ROUND(IF('Indicador Datos'!R29=0,0,IF(LOG('Indicador Datos'!R29)&gt;LOG(BJ$36),10,IF(LOG('Indicador Datos'!R29)&lt;LOG(BJ$37),0,10-(LOG(BJ$36)-LOG('Indicador Datos'!R29))/(LOG(BJ$36)-LOG(BJ$37))*10))),1)</f>
        <v>3.9</v>
      </c>
      <c r="BK27" s="44">
        <f t="shared" si="28"/>
        <v>2.7</v>
      </c>
      <c r="BL27" s="44">
        <f>'Indicador Datos'!S29</f>
        <v>0</v>
      </c>
      <c r="BM27" s="44">
        <f>'Indicador Datos'!T29</f>
        <v>0</v>
      </c>
      <c r="BN27" s="44">
        <f t="shared" si="29"/>
        <v>0</v>
      </c>
      <c r="BO27" s="136">
        <f t="shared" si="37"/>
        <v>1.9</v>
      </c>
      <c r="BP27" s="44">
        <f>IF('Indicador Datos'!U29="No data","x",ROUND(IF('Indicador Datos'!U29&gt;BP$36,10,IF('Indicador Datos'!U29&lt;BP$37,0,10-(BP$36-'Indicador Datos'!U29)/(BP$36-BP$37)*10)),1))</f>
        <v>1.2</v>
      </c>
      <c r="BQ27" s="44">
        <f>IF('Indicador Datos'!V29="No data","x",ROUND(IF(LOG('Indicador Datos'!V29)&gt;BQ$36,10,IF(LOG('Indicador Datos'!V29)&lt;BQ$37,0,10-(BQ$36-LOG('Indicador Datos'!V29))/(BQ$36-BQ$37)*10)),1))</f>
        <v>6.2</v>
      </c>
      <c r="BR27" s="136">
        <f t="shared" si="38"/>
        <v>4.0999999999999996</v>
      </c>
      <c r="BS27" s="45">
        <f>IF('Indicador Datos'!W29="No data", "x",'Indicador Datos'!W29/'Indicador Datos'!CF29)</f>
        <v>8.446040901547186E-6</v>
      </c>
      <c r="BT27" s="44">
        <f t="shared" si="39"/>
        <v>0.1</v>
      </c>
      <c r="BU27" s="44">
        <f>IF('Indicador Datos'!W29="No data","x",ROUND(IF(LOG('Indicador Datos'!W29)&gt;BU$36,10,IF(LOG('Indicador Datos'!W29)&lt;BU$37,0,10-(BU$36-LOG('Indicador Datos'!W29))/(BU$36-BU$37)*10)),1))</f>
        <v>3.9</v>
      </c>
      <c r="BV27" s="46">
        <f t="shared" si="40"/>
        <v>2.2000000000000002</v>
      </c>
      <c r="BW27" s="47">
        <f t="shared" si="41"/>
        <v>2.8</v>
      </c>
    </row>
    <row r="28" spans="1:75" s="3" customFormat="1" x14ac:dyDescent="0.25">
      <c r="A28" s="99" t="s">
        <v>16</v>
      </c>
      <c r="B28" s="86" t="s">
        <v>15</v>
      </c>
      <c r="C28" s="44">
        <f>ROUND(IF('Indicador Datos'!D30=0,0.1,IF(LOG('Indicador Datos'!D30)&gt;C$36,10,IF(LOG('Indicador Datos'!D30)&lt;C$37,0,10-(C$36-LOG('Indicador Datos'!D30))/(C$36-C$37)*10))),1)</f>
        <v>10</v>
      </c>
      <c r="D28" s="44">
        <f>ROUND(IF('Indicador Datos'!E30=0,0.1,IF(LOG('Indicador Datos'!E30)&gt;D$36,10,IF(LOG('Indicador Datos'!E30)&lt;D$37,0,10-(D$36-LOG('Indicador Datos'!E30))/(D$36-D$37)*10))),1)</f>
        <v>8.3000000000000007</v>
      </c>
      <c r="E28" s="44">
        <f t="shared" si="0"/>
        <v>9.3000000000000007</v>
      </c>
      <c r="F28" s="44">
        <f>ROUND(IF('Indicador Datos'!F30="No data",0.1,IF('Indicador Datos'!F30=0,0,IF(LOG('Indicador Datos'!F30)&gt;F$36,10,IF(LOG('Indicador Datos'!F30)&lt;F$37,0,10-(F$36-LOG('Indicador Datos'!F30))/(F$36-F$37)*10)))),1)</f>
        <v>8.6</v>
      </c>
      <c r="G28" s="44">
        <f>ROUND(IF('Indicador Datos'!G30=0,0,IF(LOG('Indicador Datos'!G30)&gt;G$36,10,IF(LOG('Indicador Datos'!G30)&lt;G$37,0,10-(G$36-LOG('Indicador Datos'!G30))/(G$36-G$37)*10))),1)</f>
        <v>10</v>
      </c>
      <c r="H28" s="44">
        <f>ROUND(IF('Indicador Datos'!H30=0,0,IF(LOG('Indicador Datos'!H30)&gt;H$36,10,IF(LOG('Indicador Datos'!H30)&lt;H$37,0,10-(H$36-LOG('Indicador Datos'!H30))/(H$36-H$37)*10))),1)</f>
        <v>7.4</v>
      </c>
      <c r="I28" s="44">
        <f>ROUND(IF('Indicador Datos'!I30=0,0,IF(LOG('Indicador Datos'!I30)&gt;I$36,10,IF(LOG('Indicador Datos'!I30)&lt;I$37,0,10-(I$36-LOG('Indicador Datos'!I30))/(I$36-I$37)*10))),1)</f>
        <v>5.6</v>
      </c>
      <c r="J28" s="44">
        <f t="shared" si="1"/>
        <v>6.6</v>
      </c>
      <c r="K28" s="44">
        <f>ROUND(IF('Indicador Datos'!J30=0,0,IF(LOG('Indicador Datos'!J30)&gt;K$36,10,IF(LOG('Indicador Datos'!J30)&lt;K$37,0,10-(K$36-LOG('Indicador Datos'!J30))/(K$36-K$37)*10))),1)</f>
        <v>9.3000000000000007</v>
      </c>
      <c r="L28" s="44">
        <f t="shared" si="2"/>
        <v>8.3000000000000007</v>
      </c>
      <c r="M28" s="44">
        <f>ROUND(IF('Indicador Datos'!K30=0,0,IF(LOG('Indicador Datos'!K30)&gt;M$36,10,IF(LOG('Indicador Datos'!K30)&lt;M$37,0,10-(M$36-LOG('Indicador Datos'!K30))/(M$36-M$37)*10))),1)</f>
        <v>6.2</v>
      </c>
      <c r="N28" s="133">
        <f>IF('Indicador Datos'!N30="No data","x",ROUND(IF('Indicador Datos'!N30=0,0,IF(LOG('Indicador Datos'!N30)&gt;N$36,10,IF(LOG('Indicador Datos'!N30)&lt;N$37,0.1,10-(N$36-LOG('Indicador Datos'!N30))/(N$36-N$37)*10))),1))</f>
        <v>8</v>
      </c>
      <c r="O28" s="133">
        <f>IF('Indicador Datos'!O30="No data","x",ROUND(IF('Indicador Datos'!O30=0,0,IF(LOG('Indicador Datos'!O30)&gt;O$36,10,IF(LOG('Indicador Datos'!O30)&lt;O$37,0.1,10-(O$36-LOG('Indicador Datos'!O30))/(O$36-O$37)*10))),1))</f>
        <v>8.8000000000000007</v>
      </c>
      <c r="P28" s="133">
        <f t="shared" si="30"/>
        <v>8.4</v>
      </c>
      <c r="Q28" s="45">
        <f>'Indicador Datos'!D30/'Indicador Datos'!$CF30</f>
        <v>2.074299328840434E-3</v>
      </c>
      <c r="R28" s="45">
        <f>'Indicador Datos'!E30/'Indicador Datos'!$CF30</f>
        <v>6.5500094241789048E-5</v>
      </c>
      <c r="S28" s="45">
        <f>IF(F28=0.1,0,'Indicador Datos'!F30/'Indicador Datos'!$CF30)</f>
        <v>5.9440946867231025E-3</v>
      </c>
      <c r="T28" s="45">
        <f>'Indicador Datos'!G30/'Indicador Datos'!$CF30</f>
        <v>1.1290989481605318E-5</v>
      </c>
      <c r="U28" s="45">
        <f>'Indicador Datos'!H30/'Indicador Datos'!$CF30</f>
        <v>3.3398711959140031E-4</v>
      </c>
      <c r="V28" s="45">
        <f>'Indicador Datos'!I30/'Indicador Datos'!$CF30</f>
        <v>1.775453996039989E-6</v>
      </c>
      <c r="W28" s="45">
        <f>'Indicador Datos'!J30/'Indicador Datos'!$CF30</f>
        <v>1.1183128592591816E-3</v>
      </c>
      <c r="X28" s="45">
        <f>'Indicador Datos'!K30/'Indicador Datos'!$CF30</f>
        <v>6.3013788539950554E-5</v>
      </c>
      <c r="Y28" s="45">
        <f>IF('Indicador Datos'!N30="No data","x",'Indicador Datos'!N30/'Indicador Datos'!$CF30)</f>
        <v>3.3490747184229896E-2</v>
      </c>
      <c r="Z28" s="45">
        <f>IF('Indicador Datos'!O30="No data","x",'Indicador Datos'!O30/'Indicador Datos'!$CF30)</f>
        <v>6.6727401144571638E-2</v>
      </c>
      <c r="AA28" s="44">
        <f t="shared" si="3"/>
        <v>10</v>
      </c>
      <c r="AB28" s="44">
        <f t="shared" si="4"/>
        <v>1.3</v>
      </c>
      <c r="AC28" s="44">
        <f t="shared" si="5"/>
        <v>7.8</v>
      </c>
      <c r="AD28" s="44">
        <f t="shared" si="6"/>
        <v>8.5</v>
      </c>
      <c r="AE28" s="44">
        <f t="shared" si="7"/>
        <v>6.8</v>
      </c>
      <c r="AF28" s="44">
        <f t="shared" si="8"/>
        <v>0.2</v>
      </c>
      <c r="AG28" s="44">
        <f t="shared" si="9"/>
        <v>0</v>
      </c>
      <c r="AH28" s="44">
        <f t="shared" si="10"/>
        <v>0.1</v>
      </c>
      <c r="AI28" s="44">
        <f t="shared" si="11"/>
        <v>2.8</v>
      </c>
      <c r="AJ28" s="44">
        <f t="shared" si="12"/>
        <v>1.5</v>
      </c>
      <c r="AK28" s="44">
        <f t="shared" si="13"/>
        <v>0.1</v>
      </c>
      <c r="AL28" s="44">
        <f>ROUND(IF('Indicador Datos'!L30=0,0,IF('Indicador Datos'!L30&gt;AL$36,10,IF('Indicador Datos'!L30&lt;AL$37,0,10-(AL$36-'Indicador Datos'!L30)/(AL$36-AL$37)*10))),1)</f>
        <v>3.1</v>
      </c>
      <c r="AM28" s="44">
        <f t="shared" si="31"/>
        <v>1.7</v>
      </c>
      <c r="AN28" s="44">
        <f t="shared" si="32"/>
        <v>3.3</v>
      </c>
      <c r="AO28" s="44">
        <f t="shared" si="33"/>
        <v>2.5</v>
      </c>
      <c r="AP28" s="44">
        <f t="shared" si="14"/>
        <v>10</v>
      </c>
      <c r="AQ28" s="44">
        <f t="shared" si="15"/>
        <v>4.8</v>
      </c>
      <c r="AR28" s="44">
        <f t="shared" si="16"/>
        <v>3.8</v>
      </c>
      <c r="AS28" s="44">
        <f t="shared" si="17"/>
        <v>2.8</v>
      </c>
      <c r="AT28" s="44">
        <f t="shared" si="18"/>
        <v>3.3</v>
      </c>
      <c r="AU28" s="44">
        <f t="shared" si="19"/>
        <v>6.1</v>
      </c>
      <c r="AV28" s="44">
        <f t="shared" si="20"/>
        <v>3.8</v>
      </c>
      <c r="AW28" s="44">
        <f t="shared" si="21"/>
        <v>8.6999999999999993</v>
      </c>
      <c r="AX28" s="46">
        <f t="shared" si="22"/>
        <v>8.6</v>
      </c>
      <c r="AY28" s="44">
        <f t="shared" si="23"/>
        <v>8.9</v>
      </c>
      <c r="AZ28" s="169">
        <f t="shared" si="34"/>
        <v>8.8000000000000007</v>
      </c>
      <c r="BA28" s="46">
        <f t="shared" si="24"/>
        <v>5.9</v>
      </c>
      <c r="BB28" s="44">
        <f t="shared" si="25"/>
        <v>3.5</v>
      </c>
      <c r="BC28" s="44">
        <f>IF('Indicador Datos'!P30="No data","x",ROUND(IF('Indicador Datos'!P30&gt;BC$36,10,IF('Indicador Datos'!P30&lt;BC$37,0,10-(BC$36-'Indicador Datos'!P30)/(BC$36-BC$37)*10)),1))</f>
        <v>0.3</v>
      </c>
      <c r="BD28" s="44">
        <f t="shared" si="26"/>
        <v>1.9</v>
      </c>
      <c r="BE28" s="44">
        <f t="shared" si="27"/>
        <v>6.3</v>
      </c>
      <c r="BF28" s="44">
        <f>IF('Indicador Datos'!M30="No data","x", ROUND(IF('Indicador Datos'!M30&gt;BF$36,0,IF('Indicador Datos'!M30&lt;BF$37,10,(BF$36-'Indicador Datos'!M30)/(BF$36-BF$37)*10)),1))</f>
        <v>3.7</v>
      </c>
      <c r="BG28" s="46">
        <f t="shared" si="35"/>
        <v>4.5999999999999996</v>
      </c>
      <c r="BH28" s="47">
        <f t="shared" si="36"/>
        <v>7.4</v>
      </c>
      <c r="BI28" s="44">
        <f>ROUND(IF('Indicador Datos'!Q30=0,0,IF('Indicador Datos'!Q30&gt;BI$36,10,IF('Indicador Datos'!Q30&lt;BI$37,0,10-(BI$36-'Indicador Datos'!Q30)/(BI$36-BI$37)*10))),1)</f>
        <v>10</v>
      </c>
      <c r="BJ28" s="44">
        <f>ROUND(IF('Indicador Datos'!R30=0,0,IF(LOG('Indicador Datos'!R30)&gt;LOG(BJ$36),10,IF(LOG('Indicador Datos'!R30)&lt;LOG(BJ$37),0,10-(LOG(BJ$36)-LOG('Indicador Datos'!R30))/(LOG(BJ$36)-LOG(BJ$37))*10))),1)</f>
        <v>8.6999999999999993</v>
      </c>
      <c r="BK28" s="44">
        <f t="shared" si="28"/>
        <v>9.5</v>
      </c>
      <c r="BL28" s="44">
        <f>'Indicador Datos'!S30</f>
        <v>0</v>
      </c>
      <c r="BM28" s="44">
        <f>'Indicador Datos'!T30</f>
        <v>4</v>
      </c>
      <c r="BN28" s="44">
        <f t="shared" si="29"/>
        <v>7</v>
      </c>
      <c r="BO28" s="136">
        <f t="shared" si="37"/>
        <v>7</v>
      </c>
      <c r="BP28" s="44">
        <f>IF('Indicador Datos'!U30="No data","x",ROUND(IF('Indicador Datos'!U30&gt;BP$36,10,IF('Indicador Datos'!U30&lt;BP$37,0,10-(BP$36-'Indicador Datos'!U30)/(BP$36-BP$37)*10)),1))</f>
        <v>8.8000000000000007</v>
      </c>
      <c r="BQ28" s="44">
        <f>IF('Indicador Datos'!V30="No data","x",ROUND(IF(LOG('Indicador Datos'!V30)&gt;BQ$36,10,IF(LOG('Indicador Datos'!V30)&lt;BQ$37,0,10-(BQ$36-LOG('Indicador Datos'!V30))/(BQ$36-BQ$37)*10)),1))</f>
        <v>9.1</v>
      </c>
      <c r="BR28" s="136">
        <f t="shared" si="38"/>
        <v>9</v>
      </c>
      <c r="BS28" s="45">
        <f>IF('Indicador Datos'!W30="No data", "x",'Indicador Datos'!W30/'Indicador Datos'!CF30)</f>
        <v>2.3460678168949907E-4</v>
      </c>
      <c r="BT28" s="44">
        <f t="shared" si="39"/>
        <v>3.9</v>
      </c>
      <c r="BU28" s="44">
        <f>IF('Indicador Datos'!W30="No data","x",ROUND(IF(LOG('Indicador Datos'!W30)&gt;BU$36,10,IF(LOG('Indicador Datos'!W30)&lt;BU$37,0,10-(BU$36-LOG('Indicador Datos'!W30))/(BU$36-BU$37)*10)),1))</f>
        <v>10</v>
      </c>
      <c r="BV28" s="46">
        <f>IF(AND(BT28="x", BU28="x"), "x", ROUND((10-GEOMEAN(((10-BT28)/10*9+1),((10-BU28)/10*9+1)))/9*10,1))</f>
        <v>8.3000000000000007</v>
      </c>
      <c r="BW28" s="47">
        <f t="shared" si="41"/>
        <v>8.1999999999999993</v>
      </c>
    </row>
    <row r="29" spans="1:75" s="3" customFormat="1" x14ac:dyDescent="0.25">
      <c r="A29" s="99" t="s">
        <v>26</v>
      </c>
      <c r="B29" s="86" t="s">
        <v>25</v>
      </c>
      <c r="C29" s="44">
        <f>ROUND(IF('Indicador Datos'!D31=0,0.1,IF(LOG('Indicador Datos'!D31)&gt;C$36,10,IF(LOG('Indicador Datos'!D31)&lt;C$37,0,10-(C$36-LOG('Indicador Datos'!D31))/(C$36-C$37)*10))),1)</f>
        <v>8.8000000000000007</v>
      </c>
      <c r="D29" s="44">
        <f>ROUND(IF('Indicador Datos'!E31=0,0.1,IF(LOG('Indicador Datos'!E31)&gt;D$36,10,IF(LOG('Indicador Datos'!E31)&lt;D$37,0,10-(D$36-LOG('Indicador Datos'!E31))/(D$36-D$37)*10))),1)</f>
        <v>10</v>
      </c>
      <c r="E29" s="44">
        <f t="shared" si="0"/>
        <v>9.5</v>
      </c>
      <c r="F29" s="44">
        <f>ROUND(IF('Indicador Datos'!F31="No data",0.1,IF('Indicador Datos'!F31=0,0,IF(LOG('Indicador Datos'!F31)&gt;F$36,10,IF(LOG('Indicador Datos'!F31)&lt;F$37,0,10-(F$36-LOG('Indicador Datos'!F31))/(F$36-F$37)*10)))),1)</f>
        <v>7.8</v>
      </c>
      <c r="G29" s="44">
        <f>ROUND(IF('Indicador Datos'!G31=0,0,IF(LOG('Indicador Datos'!G31)&gt;G$36,10,IF(LOG('Indicador Datos'!G31)&lt;G$37,0,10-(G$36-LOG('Indicador Datos'!G31))/(G$36-G$37)*10))),1)</f>
        <v>10</v>
      </c>
      <c r="H29" s="44">
        <f>ROUND(IF('Indicador Datos'!H31=0,0,IF(LOG('Indicador Datos'!H31)&gt;H$36,10,IF(LOG('Indicador Datos'!H31)&lt;H$37,0,10-(H$36-LOG('Indicador Datos'!H31))/(H$36-H$37)*10))),1)</f>
        <v>0</v>
      </c>
      <c r="I29" s="44">
        <f>ROUND(IF('Indicador Datos'!I31=0,0,IF(LOG('Indicador Datos'!I31)&gt;I$36,10,IF(LOG('Indicador Datos'!I31)&lt;I$37,0,10-(I$36-LOG('Indicador Datos'!I31))/(I$36-I$37)*10))),1)</f>
        <v>0</v>
      </c>
      <c r="J29" s="44">
        <f t="shared" si="1"/>
        <v>0</v>
      </c>
      <c r="K29" s="44">
        <f>ROUND(IF('Indicador Datos'!J31=0,0,IF(LOG('Indicador Datos'!J31)&gt;K$36,10,IF(LOG('Indicador Datos'!J31)&lt;K$37,0,10-(K$36-LOG('Indicador Datos'!J31))/(K$36-K$37)*10))),1)</f>
        <v>0</v>
      </c>
      <c r="L29" s="44">
        <f t="shared" si="2"/>
        <v>0</v>
      </c>
      <c r="M29" s="44">
        <f>ROUND(IF('Indicador Datos'!K31=0,0,IF(LOG('Indicador Datos'!K31)&gt;M$36,10,IF(LOG('Indicador Datos'!K31)&lt;M$37,0,10-(M$36-LOG('Indicador Datos'!K31))/(M$36-M$37)*10))),1)</f>
        <v>6.6</v>
      </c>
      <c r="N29" s="133">
        <f>IF('Indicador Datos'!N31="No data","x",ROUND(IF('Indicador Datos'!N31=0,0,IF(LOG('Indicador Datos'!N31)&gt;N$36,10,IF(LOG('Indicador Datos'!N31)&lt;N$37,0.1,10-(N$36-LOG('Indicador Datos'!N31))/(N$36-N$37)*10))),1))</f>
        <v>7.4</v>
      </c>
      <c r="O29" s="133">
        <f>IF('Indicador Datos'!O31="No data","x",ROUND(IF('Indicador Datos'!O31=0,0,IF(LOG('Indicador Datos'!O31)&gt;O$36,10,IF(LOG('Indicador Datos'!O31)&lt;O$37,0.1,10-(O$36-LOG('Indicador Datos'!O31))/(O$36-O$37)*10))),1))</f>
        <v>8</v>
      </c>
      <c r="P29" s="133">
        <f t="shared" si="30"/>
        <v>7.7</v>
      </c>
      <c r="Q29" s="45">
        <f>'Indicador Datos'!D31/'Indicador Datos'!$CF31</f>
        <v>2.0779291977320678E-3</v>
      </c>
      <c r="R29" s="45">
        <f>'Indicador Datos'!E31/'Indicador Datos'!$CF31</f>
        <v>7.8557426568954766E-4</v>
      </c>
      <c r="S29" s="45">
        <f>IF(F29=0.1,0,'Indicador Datos'!F31/'Indicador Datos'!$CF31)</f>
        <v>8.0760846804280289E-3</v>
      </c>
      <c r="T29" s="45">
        <f>'Indicador Datos'!G31/'Indicador Datos'!$CF31</f>
        <v>5.8595417166382232E-5</v>
      </c>
      <c r="U29" s="45">
        <f>'Indicador Datos'!H31/'Indicador Datos'!$CF31</f>
        <v>0</v>
      </c>
      <c r="V29" s="45">
        <f>'Indicador Datos'!I31/'Indicador Datos'!$CF31</f>
        <v>0</v>
      </c>
      <c r="W29" s="45">
        <f>'Indicador Datos'!J31/'Indicador Datos'!$CF31</f>
        <v>0</v>
      </c>
      <c r="X29" s="45">
        <f>'Indicador Datos'!K31/'Indicador Datos'!$CF31</f>
        <v>2.7586502062378976E-4</v>
      </c>
      <c r="Y29" s="45">
        <f>IF('Indicador Datos'!N31="No data","x",'Indicador Datos'!N31/'Indicador Datos'!$CF31)</f>
        <v>5.9772831480963393E-2</v>
      </c>
      <c r="Z29" s="45">
        <f>IF('Indicador Datos'!O31="No data","x",'Indicador Datos'!O31/'Indicador Datos'!$CF31)</f>
        <v>0.10401552598295402</v>
      </c>
      <c r="AA29" s="44">
        <f t="shared" si="3"/>
        <v>10</v>
      </c>
      <c r="AB29" s="44">
        <f t="shared" si="4"/>
        <v>10</v>
      </c>
      <c r="AC29" s="44">
        <f t="shared" si="5"/>
        <v>10</v>
      </c>
      <c r="AD29" s="44">
        <f t="shared" si="6"/>
        <v>10</v>
      </c>
      <c r="AE29" s="44">
        <f t="shared" si="7"/>
        <v>9.1999999999999993</v>
      </c>
      <c r="AF29" s="44">
        <f t="shared" si="8"/>
        <v>0</v>
      </c>
      <c r="AG29" s="44">
        <f t="shared" si="9"/>
        <v>0</v>
      </c>
      <c r="AH29" s="44">
        <f t="shared" si="10"/>
        <v>0</v>
      </c>
      <c r="AI29" s="44">
        <f t="shared" si="11"/>
        <v>0</v>
      </c>
      <c r="AJ29" s="44">
        <f t="shared" si="12"/>
        <v>0</v>
      </c>
      <c r="AK29" s="44">
        <f t="shared" si="13"/>
        <v>0.4</v>
      </c>
      <c r="AL29" s="44">
        <f>ROUND(IF('Indicador Datos'!L31=0,0,IF('Indicador Datos'!L31&gt;AL$36,10,IF('Indicador Datos'!L31&lt;AL$37,0,10-(AL$36-'Indicador Datos'!L31)/(AL$36-AL$37)*10))),1)</f>
        <v>4.5999999999999996</v>
      </c>
      <c r="AM29" s="44">
        <f t="shared" si="31"/>
        <v>3</v>
      </c>
      <c r="AN29" s="44">
        <f t="shared" si="32"/>
        <v>5.2</v>
      </c>
      <c r="AO29" s="44">
        <f t="shared" si="33"/>
        <v>4.2</v>
      </c>
      <c r="AP29" s="44">
        <f t="shared" si="14"/>
        <v>9.4</v>
      </c>
      <c r="AQ29" s="44">
        <f t="shared" si="15"/>
        <v>10</v>
      </c>
      <c r="AR29" s="44">
        <f t="shared" si="16"/>
        <v>0</v>
      </c>
      <c r="AS29" s="44">
        <f t="shared" si="17"/>
        <v>0</v>
      </c>
      <c r="AT29" s="44">
        <f t="shared" si="18"/>
        <v>0</v>
      </c>
      <c r="AU29" s="44">
        <f t="shared" si="19"/>
        <v>0</v>
      </c>
      <c r="AV29" s="44">
        <f t="shared" si="20"/>
        <v>4.2</v>
      </c>
      <c r="AW29" s="44">
        <f t="shared" si="21"/>
        <v>9.8000000000000007</v>
      </c>
      <c r="AX29" s="46">
        <f t="shared" si="22"/>
        <v>9.1999999999999993</v>
      </c>
      <c r="AY29" s="44">
        <f t="shared" si="23"/>
        <v>9.6999999999999993</v>
      </c>
      <c r="AZ29" s="169">
        <f t="shared" si="34"/>
        <v>9.8000000000000007</v>
      </c>
      <c r="BA29" s="46">
        <f t="shared" si="24"/>
        <v>0</v>
      </c>
      <c r="BB29" s="44">
        <f t="shared" si="25"/>
        <v>4.4000000000000004</v>
      </c>
      <c r="BC29" s="44" t="str">
        <f>IF('Indicador Datos'!P31="No data","x",ROUND(IF('Indicador Datos'!P31&gt;BC$36,10,IF('Indicador Datos'!P31&lt;BC$37,0,10-(BC$36-'Indicador Datos'!P31)/(BC$36-BC$37)*10)),1))</f>
        <v>x</v>
      </c>
      <c r="BD29" s="44">
        <f t="shared" si="26"/>
        <v>4.4000000000000004</v>
      </c>
      <c r="BE29" s="44">
        <f t="shared" si="27"/>
        <v>6.3</v>
      </c>
      <c r="BF29" s="44">
        <f>IF('Indicador Datos'!M31="No data","x", ROUND(IF('Indicador Datos'!M31&gt;BF$36,0,IF('Indicador Datos'!M31&lt;BF$37,10,(BF$36-'Indicador Datos'!M31)/(BF$36-BF$37)*10)),1))</f>
        <v>5.7</v>
      </c>
      <c r="BG29" s="46">
        <f t="shared" si="35"/>
        <v>5.7</v>
      </c>
      <c r="BH29" s="47">
        <f t="shared" si="36"/>
        <v>7.6</v>
      </c>
      <c r="BI29" s="44">
        <f>ROUND(IF('Indicador Datos'!Q31=0,0,IF('Indicador Datos'!Q31&gt;BI$36,10,IF('Indicador Datos'!Q31&lt;BI$37,0,10-(BI$36-'Indicador Datos'!Q31)/(BI$36-BI$37)*10))),1)</f>
        <v>4.5999999999999996</v>
      </c>
      <c r="BJ29" s="44">
        <f>ROUND(IF('Indicador Datos'!R31=0,0,IF(LOG('Indicador Datos'!R31)&gt;LOG(BJ$36),10,IF(LOG('Indicador Datos'!R31)&lt;LOG(BJ$37),0,10-(LOG(BJ$36)-LOG('Indicador Datos'!R31))/(LOG(BJ$36)-LOG(BJ$37))*10))),1)</f>
        <v>3</v>
      </c>
      <c r="BK29" s="44">
        <f t="shared" si="28"/>
        <v>3.8</v>
      </c>
      <c r="BL29" s="44">
        <f>'Indicador Datos'!S31</f>
        <v>0</v>
      </c>
      <c r="BM29" s="44">
        <f>'Indicador Datos'!T31</f>
        <v>0</v>
      </c>
      <c r="BN29" s="44">
        <f t="shared" si="29"/>
        <v>0</v>
      </c>
      <c r="BO29" s="136">
        <f t="shared" si="37"/>
        <v>2.7</v>
      </c>
      <c r="BP29" s="44">
        <f>IF('Indicador Datos'!U31="No data","x",ROUND(IF('Indicador Datos'!U31&gt;BP$36,10,IF('Indicador Datos'!U31&lt;BP$37,0,10-(BP$36-'Indicador Datos'!U31)/(BP$36-BP$37)*10)),1))</f>
        <v>2.7</v>
      </c>
      <c r="BQ29" s="44">
        <f>IF('Indicador Datos'!V31="No data","x",ROUND(IF(LOG('Indicador Datos'!V31)&gt;BQ$36,10,IF(LOG('Indicador Datos'!V31)&lt;BQ$37,0,10-(BQ$36-LOG('Indicador Datos'!V31))/(BQ$36-BQ$37)*10)),1))</f>
        <v>6.9</v>
      </c>
      <c r="BR29" s="136">
        <f t="shared" si="38"/>
        <v>5.2</v>
      </c>
      <c r="BS29" s="45">
        <f>IF('Indicador Datos'!W31="No data", "x",'Indicador Datos'!W31/'Indicador Datos'!CF31)</f>
        <v>2.8606126368586004E-4</v>
      </c>
      <c r="BT29" s="44">
        <f t="shared" si="39"/>
        <v>4.8</v>
      </c>
      <c r="BU29" s="44">
        <f>IF('Indicador Datos'!W31="No data","x",ROUND(IF(LOG('Indicador Datos'!W31)&gt;BU$36,10,IF(LOG('Indicador Datos'!W31)&lt;BU$37,0,10-(BU$36-LOG('Indicador Datos'!W31))/(BU$36-BU$37)*10)),1))</f>
        <v>8.9</v>
      </c>
      <c r="BV29" s="46">
        <f t="shared" si="40"/>
        <v>7.4</v>
      </c>
      <c r="BW29" s="47">
        <f t="shared" si="41"/>
        <v>5.4</v>
      </c>
    </row>
    <row r="30" spans="1:75" s="3" customFormat="1" x14ac:dyDescent="0.25">
      <c r="A30" s="99" t="s">
        <v>34</v>
      </c>
      <c r="B30" s="86" t="s">
        <v>33</v>
      </c>
      <c r="C30" s="44">
        <f>ROUND(IF('Indicador Datos'!D32=0,0.1,IF(LOG('Indicador Datos'!D32)&gt;C$36,10,IF(LOG('Indicador Datos'!D32)&lt;C$37,0,10-(C$36-LOG('Indicador Datos'!D32))/(C$36-C$37)*10))),1)</f>
        <v>0.1</v>
      </c>
      <c r="D30" s="44">
        <f>ROUND(IF('Indicador Datos'!E32=0,0.1,IF(LOG('Indicador Datos'!E32)&gt;D$36,10,IF(LOG('Indicador Datos'!E32)&lt;D$37,0,10-(D$36-LOG('Indicador Datos'!E32))/(D$36-D$37)*10))),1)</f>
        <v>0.1</v>
      </c>
      <c r="E30" s="44">
        <f t="shared" si="0"/>
        <v>0.1</v>
      </c>
      <c r="F30" s="44">
        <f>ROUND(IF('Indicador Datos'!F32="No data",0.1,IF('Indicador Datos'!F32=0,0,IF(LOG('Indicador Datos'!F32)&gt;F$36,10,IF(LOG('Indicador Datos'!F32)&lt;F$37,0,10-(F$36-LOG('Indicador Datos'!F32))/(F$36-F$37)*10)))),1)</f>
        <v>4.4000000000000004</v>
      </c>
      <c r="G30" s="44">
        <f>ROUND(IF('Indicador Datos'!G32=0,0,IF(LOG('Indicador Datos'!G32)&gt;G$36,10,IF(LOG('Indicador Datos'!G32)&lt;G$37,0,10-(G$36-LOG('Indicador Datos'!G32))/(G$36-G$37)*10))),1)</f>
        <v>4</v>
      </c>
      <c r="H30" s="44">
        <f>ROUND(IF('Indicador Datos'!H32=0,0,IF(LOG('Indicador Datos'!H32)&gt;H$36,10,IF(LOG('Indicador Datos'!H32)&lt;H$37,0,10-(H$36-LOG('Indicador Datos'!H32))/(H$36-H$37)*10))),1)</f>
        <v>0</v>
      </c>
      <c r="I30" s="44">
        <f>ROUND(IF('Indicador Datos'!I32=0,0,IF(LOG('Indicador Datos'!I32)&gt;I$36,10,IF(LOG('Indicador Datos'!I32)&lt;I$37,0,10-(I$36-LOG('Indicador Datos'!I32))/(I$36-I$37)*10))),1)</f>
        <v>0</v>
      </c>
      <c r="J30" s="44">
        <f t="shared" si="1"/>
        <v>0</v>
      </c>
      <c r="K30" s="44">
        <f>ROUND(IF('Indicador Datos'!J32=0,0,IF(LOG('Indicador Datos'!J32)&gt;K$36,10,IF(LOG('Indicador Datos'!J32)&lt;K$37,0,10-(K$36-LOG('Indicador Datos'!J32))/(K$36-K$37)*10))),1)</f>
        <v>0</v>
      </c>
      <c r="L30" s="44">
        <f t="shared" si="2"/>
        <v>0</v>
      </c>
      <c r="M30" s="44">
        <f>ROUND(IF('Indicador Datos'!K32=0,0,IF(LOG('Indicador Datos'!K32)&gt;M$36,10,IF(LOG('Indicador Datos'!K32)&lt;M$37,0,10-(M$36-LOG('Indicador Datos'!K32))/(M$36-M$37)*10))),1)</f>
        <v>8.1999999999999993</v>
      </c>
      <c r="N30" s="133">
        <f>IF('Indicador Datos'!N32="No data","x",ROUND(IF('Indicador Datos'!N32=0,0,IF(LOG('Indicador Datos'!N32)&gt;N$36,10,IF(LOG('Indicador Datos'!N32)&lt;N$37,0.1,10-(N$36-LOG('Indicador Datos'!N32))/(N$36-N$37)*10))),1))</f>
        <v>3.8</v>
      </c>
      <c r="O30" s="133">
        <f>IF('Indicador Datos'!O32="No data","x",ROUND(IF('Indicador Datos'!O32=0,0,IF(LOG('Indicador Datos'!O32)&gt;O$36,10,IF(LOG('Indicador Datos'!O32)&lt;O$37,0.1,10-(O$36-LOG('Indicador Datos'!O32))/(O$36-O$37)*10))),1))</f>
        <v>5.3</v>
      </c>
      <c r="P30" s="133">
        <f t="shared" si="30"/>
        <v>4.5999999999999996</v>
      </c>
      <c r="Q30" s="45">
        <f>'Indicador Datos'!D32/'Indicador Datos'!$CF32</f>
        <v>0</v>
      </c>
      <c r="R30" s="45">
        <f>'Indicador Datos'!E32/'Indicador Datos'!$CF32</f>
        <v>0</v>
      </c>
      <c r="S30" s="45">
        <f>IF(F30=0.1,0,'Indicador Datos'!F32/'Indicador Datos'!$CF32)</f>
        <v>7.9806573950232558E-3</v>
      </c>
      <c r="T30" s="45">
        <f>'Indicador Datos'!G32/'Indicador Datos'!$CF32</f>
        <v>5.3123914212927628E-7</v>
      </c>
      <c r="U30" s="45">
        <f>'Indicador Datos'!H32/'Indicador Datos'!$CF32</f>
        <v>0</v>
      </c>
      <c r="V30" s="45">
        <f>'Indicador Datos'!I32/'Indicador Datos'!$CF32</f>
        <v>0</v>
      </c>
      <c r="W30" s="45">
        <f>'Indicador Datos'!J32/'Indicador Datos'!$CF32</f>
        <v>0</v>
      </c>
      <c r="X30" s="45">
        <f>'Indicador Datos'!K32/'Indicador Datos'!$CF32</f>
        <v>2.4683838927218895E-2</v>
      </c>
      <c r="Y30" s="45">
        <f>IF('Indicador Datos'!N32="No data","x",'Indicador Datos'!N32/'Indicador Datos'!$CF32)</f>
        <v>4.3852717972383611E-2</v>
      </c>
      <c r="Z30" s="45">
        <f>IF('Indicador Datos'!O32="No data","x",'Indicador Datos'!O32/'Indicador Datos'!$CF32)</f>
        <v>0.18454925834454614</v>
      </c>
      <c r="AA30" s="44">
        <f t="shared" si="3"/>
        <v>0</v>
      </c>
      <c r="AB30" s="44">
        <f t="shared" si="4"/>
        <v>0</v>
      </c>
      <c r="AC30" s="44">
        <f t="shared" si="5"/>
        <v>0</v>
      </c>
      <c r="AD30" s="44">
        <f t="shared" si="6"/>
        <v>10</v>
      </c>
      <c r="AE30" s="44">
        <f t="shared" si="7"/>
        <v>2.4</v>
      </c>
      <c r="AF30" s="44">
        <f t="shared" si="8"/>
        <v>0</v>
      </c>
      <c r="AG30" s="44">
        <f t="shared" si="9"/>
        <v>0</v>
      </c>
      <c r="AH30" s="44">
        <f t="shared" si="10"/>
        <v>0</v>
      </c>
      <c r="AI30" s="44">
        <f t="shared" si="11"/>
        <v>0</v>
      </c>
      <c r="AJ30" s="44">
        <f t="shared" si="12"/>
        <v>0</v>
      </c>
      <c r="AK30" s="44">
        <f t="shared" si="13"/>
        <v>10</v>
      </c>
      <c r="AL30" s="44">
        <f>ROUND(IF('Indicador Datos'!L32=0,0,IF('Indicador Datos'!L32&gt;AL$36,10,IF('Indicador Datos'!L32&lt;AL$37,0,10-(AL$36-'Indicador Datos'!L32)/(AL$36-AL$37)*10))),1)</f>
        <v>4.5999999999999996</v>
      </c>
      <c r="AM30" s="44">
        <f t="shared" si="31"/>
        <v>2.2000000000000002</v>
      </c>
      <c r="AN30" s="44">
        <f t="shared" si="32"/>
        <v>9.1999999999999993</v>
      </c>
      <c r="AO30" s="44">
        <f t="shared" si="33"/>
        <v>7</v>
      </c>
      <c r="AP30" s="44">
        <f t="shared" si="14"/>
        <v>0.1</v>
      </c>
      <c r="AQ30" s="44">
        <f t="shared" si="15"/>
        <v>0.1</v>
      </c>
      <c r="AR30" s="44">
        <f t="shared" si="16"/>
        <v>0</v>
      </c>
      <c r="AS30" s="44">
        <f t="shared" si="17"/>
        <v>0</v>
      </c>
      <c r="AT30" s="44">
        <f t="shared" si="18"/>
        <v>0</v>
      </c>
      <c r="AU30" s="44">
        <f t="shared" si="19"/>
        <v>0</v>
      </c>
      <c r="AV30" s="44">
        <f t="shared" si="20"/>
        <v>9.3000000000000007</v>
      </c>
      <c r="AW30" s="44">
        <f t="shared" si="21"/>
        <v>0.1</v>
      </c>
      <c r="AX30" s="46">
        <f t="shared" si="22"/>
        <v>8.4</v>
      </c>
      <c r="AY30" s="44">
        <f t="shared" si="23"/>
        <v>3.2</v>
      </c>
      <c r="AZ30" s="169">
        <f t="shared" si="34"/>
        <v>1.8</v>
      </c>
      <c r="BA30" s="46">
        <f t="shared" si="24"/>
        <v>0</v>
      </c>
      <c r="BB30" s="44">
        <f t="shared" si="25"/>
        <v>7</v>
      </c>
      <c r="BC30" s="44">
        <f>IF('Indicador Datos'!P32="No data","x",ROUND(IF('Indicador Datos'!P32&gt;BC$36,10,IF('Indicador Datos'!P32&lt;BC$37,0,10-(BC$36-'Indicador Datos'!P32)/(BC$36-BC$37)*10)),1))</f>
        <v>0.5</v>
      </c>
      <c r="BD30" s="44">
        <f t="shared" si="26"/>
        <v>3.8</v>
      </c>
      <c r="BE30" s="44">
        <f t="shared" si="27"/>
        <v>5.9</v>
      </c>
      <c r="BF30" s="44">
        <f>IF('Indicador Datos'!M32="No data","x", ROUND(IF('Indicador Datos'!M32&gt;BF$36,0,IF('Indicador Datos'!M32&lt;BF$37,10,(BF$36-'Indicador Datos'!M32)/(BF$36-BF$37)*10)),1))</f>
        <v>0.3</v>
      </c>
      <c r="BG30" s="46">
        <f t="shared" si="35"/>
        <v>4</v>
      </c>
      <c r="BH30" s="47">
        <f t="shared" si="36"/>
        <v>4.4000000000000004</v>
      </c>
      <c r="BI30" s="44">
        <f>ROUND(IF('Indicador Datos'!Q32=0,0,IF('Indicador Datos'!Q32&gt;BI$36,10,IF('Indicador Datos'!Q32&lt;BI$37,0,10-(BI$36-'Indicador Datos'!Q32)/(BI$36-BI$37)*10))),1)</f>
        <v>0.9</v>
      </c>
      <c r="BJ30" s="44">
        <f>ROUND(IF('Indicador Datos'!R32=0,0,IF(LOG('Indicador Datos'!R32)&gt;LOG(BJ$36),10,IF(LOG('Indicador Datos'!R32)&lt;LOG(BJ$37),0,10-(LOG(BJ$36)-LOG('Indicador Datos'!R32))/(LOG(BJ$36)-LOG(BJ$37))*10))),1)</f>
        <v>0</v>
      </c>
      <c r="BK30" s="44">
        <f t="shared" si="28"/>
        <v>0.5</v>
      </c>
      <c r="BL30" s="44">
        <f>'Indicador Datos'!S32</f>
        <v>0</v>
      </c>
      <c r="BM30" s="44">
        <f>'Indicador Datos'!T32</f>
        <v>0</v>
      </c>
      <c r="BN30" s="44">
        <f t="shared" si="29"/>
        <v>0</v>
      </c>
      <c r="BO30" s="136">
        <f t="shared" si="37"/>
        <v>0.4</v>
      </c>
      <c r="BP30" s="44">
        <f>IF('Indicador Datos'!U32="No data","x",ROUND(IF('Indicador Datos'!U32&gt;BP$36,10,IF('Indicador Datos'!U32&lt;BP$37,0,10-(BP$36-'Indicador Datos'!U32)/(BP$36-BP$37)*10)),1))</f>
        <v>6.5</v>
      </c>
      <c r="BQ30" s="44">
        <f>IF('Indicador Datos'!V32="No data","x",ROUND(IF(LOG('Indicador Datos'!V32)&gt;BQ$36,10,IF(LOG('Indicador Datos'!V32)&lt;BQ$37,0,10-(BQ$36-LOG('Indicador Datos'!V32))/(BQ$36-BQ$37)*10)),1))</f>
        <v>4.8</v>
      </c>
      <c r="BR30" s="136">
        <f t="shared" si="38"/>
        <v>5.7</v>
      </c>
      <c r="BS30" s="45">
        <f>IF('Indicador Datos'!W32="No data", "x",'Indicador Datos'!W32/'Indicador Datos'!CF32)</f>
        <v>1.9183635688001642E-4</v>
      </c>
      <c r="BT30" s="44">
        <f t="shared" si="39"/>
        <v>3.2</v>
      </c>
      <c r="BU30" s="44">
        <f>IF('Indicador Datos'!W32="No data","x",ROUND(IF(LOG('Indicador Datos'!W32)&gt;BU$36,10,IF(LOG('Indicador Datos'!W32)&lt;BU$37,0,10-(BU$36-LOG('Indicador Datos'!W32))/(BU$36-BU$37)*10)),1))</f>
        <v>3.9</v>
      </c>
      <c r="BV30" s="46">
        <f t="shared" si="40"/>
        <v>3.6</v>
      </c>
      <c r="BW30" s="47">
        <f t="shared" si="41"/>
        <v>3.5</v>
      </c>
    </row>
    <row r="31" spans="1:75" s="3" customFormat="1" x14ac:dyDescent="0.25">
      <c r="A31" s="99" t="s">
        <v>48</v>
      </c>
      <c r="B31" s="86" t="s">
        <v>47</v>
      </c>
      <c r="C31" s="44">
        <f>ROUND(IF('Indicador Datos'!D33=0,0.1,IF(LOG('Indicador Datos'!D33)&gt;C$36,10,IF(LOG('Indicador Datos'!D33)&lt;C$37,0,10-(C$36-LOG('Indicador Datos'!D33))/(C$36-C$37)*10))),1)</f>
        <v>0.1</v>
      </c>
      <c r="D31" s="44">
        <f>ROUND(IF('Indicador Datos'!E33=0,0.1,IF(LOG('Indicador Datos'!E33)&gt;D$36,10,IF(LOG('Indicador Datos'!E33)&lt;D$37,0,10-(D$36-LOG('Indicador Datos'!E33))/(D$36-D$37)*10))),1)</f>
        <v>0.1</v>
      </c>
      <c r="E31" s="44">
        <f t="shared" si="0"/>
        <v>0.1</v>
      </c>
      <c r="F31" s="44">
        <f>ROUND(IF('Indicador Datos'!F33="No data",0.1,IF('Indicador Datos'!F33=0,0,IF(LOG('Indicador Datos'!F33)&gt;F$36,10,IF(LOG('Indicador Datos'!F33)&lt;F$37,0,10-(F$36-LOG('Indicador Datos'!F33))/(F$36-F$37)*10)))),1)</f>
        <v>6.2</v>
      </c>
      <c r="G31" s="44">
        <f>ROUND(IF('Indicador Datos'!G33=0,0,IF(LOG('Indicador Datos'!G33)&gt;G$36,10,IF(LOG('Indicador Datos'!G33)&lt;G$37,0,10-(G$36-LOG('Indicador Datos'!G33))/(G$36-G$37)*10))),1)</f>
        <v>0</v>
      </c>
      <c r="H31" s="44">
        <f>ROUND(IF('Indicador Datos'!H33=0,0,IF(LOG('Indicador Datos'!H33)&gt;H$36,10,IF(LOG('Indicador Datos'!H33)&lt;H$37,0,10-(H$36-LOG('Indicador Datos'!H33))/(H$36-H$37)*10))),1)</f>
        <v>0</v>
      </c>
      <c r="I31" s="44">
        <f>ROUND(IF('Indicador Datos'!I33=0,0,IF(LOG('Indicador Datos'!I33)&gt;I$36,10,IF(LOG('Indicador Datos'!I33)&lt;I$37,0,10-(I$36-LOG('Indicador Datos'!I33))/(I$36-I$37)*10))),1)</f>
        <v>0</v>
      </c>
      <c r="J31" s="44">
        <f t="shared" si="1"/>
        <v>0</v>
      </c>
      <c r="K31" s="44">
        <f>ROUND(IF('Indicador Datos'!J33=0,0,IF(LOG('Indicador Datos'!J33)&gt;K$36,10,IF(LOG('Indicador Datos'!J33)&lt;K$37,0,10-(K$36-LOG('Indicador Datos'!J33))/(K$36-K$37)*10))),1)</f>
        <v>0</v>
      </c>
      <c r="L31" s="44">
        <f t="shared" si="2"/>
        <v>0</v>
      </c>
      <c r="M31" s="44">
        <f>ROUND(IF('Indicador Datos'!K33=0,0,IF(LOG('Indicador Datos'!K33)&gt;M$36,10,IF(LOG('Indicador Datos'!K33)&lt;M$37,0,10-(M$36-LOG('Indicador Datos'!K33))/(M$36-M$37)*10))),1)</f>
        <v>9.3000000000000007</v>
      </c>
      <c r="N31" s="133">
        <f>IF('Indicador Datos'!N33="No data","x",ROUND(IF('Indicador Datos'!N33=0,0,IF(LOG('Indicador Datos'!N33)&gt;N$36,10,IF(LOG('Indicador Datos'!N33)&lt;N$37,0.1,10-(N$36-LOG('Indicador Datos'!N33))/(N$36-N$37)*10))),1))</f>
        <v>6.7</v>
      </c>
      <c r="O31" s="133">
        <f>IF('Indicador Datos'!O33="No data","x",ROUND(IF('Indicador Datos'!O33=0,0,IF(LOG('Indicador Datos'!O33)&gt;O$36,10,IF(LOG('Indicador Datos'!O33)&lt;O$37,0.1,10-(O$36-LOG('Indicador Datos'!O33))/(O$36-O$37)*10))),1))</f>
        <v>7.3</v>
      </c>
      <c r="P31" s="133">
        <f t="shared" si="30"/>
        <v>7</v>
      </c>
      <c r="Q31" s="45">
        <f>'Indicador Datos'!D33/'Indicador Datos'!$CF33</f>
        <v>0</v>
      </c>
      <c r="R31" s="45">
        <f>'Indicador Datos'!E33/'Indicador Datos'!$CF33</f>
        <v>0</v>
      </c>
      <c r="S31" s="45">
        <f>IF(F31=0.1,0,'Indicador Datos'!F33/'Indicador Datos'!$CF33)</f>
        <v>4.3349231171813446E-3</v>
      </c>
      <c r="T31" s="45">
        <f>'Indicador Datos'!G33/'Indicador Datos'!$CF33</f>
        <v>0</v>
      </c>
      <c r="U31" s="45">
        <f>'Indicador Datos'!H33/'Indicador Datos'!$CF33</f>
        <v>0</v>
      </c>
      <c r="V31" s="45">
        <f>'Indicador Datos'!I33/'Indicador Datos'!$CF33</f>
        <v>0</v>
      </c>
      <c r="W31" s="45">
        <f>'Indicador Datos'!J33/'Indicador Datos'!$CF33</f>
        <v>0</v>
      </c>
      <c r="X31" s="45">
        <f>'Indicador Datos'!K33/'Indicador Datos'!$CF33</f>
        <v>8.0147480289670479E-3</v>
      </c>
      <c r="Y31" s="45">
        <f>IF('Indicador Datos'!N33="No data","x",'Indicador Datos'!N33/'Indicador Datos'!$CF33)</f>
        <v>6.9710530359865533E-2</v>
      </c>
      <c r="Z31" s="45">
        <f>IF('Indicador Datos'!O33="No data","x",'Indicador Datos'!O33/'Indicador Datos'!$CF33)</f>
        <v>0.12158019441584425</v>
      </c>
      <c r="AA31" s="44">
        <f t="shared" si="3"/>
        <v>0</v>
      </c>
      <c r="AB31" s="44">
        <f t="shared" si="4"/>
        <v>0</v>
      </c>
      <c r="AC31" s="44">
        <f t="shared" si="5"/>
        <v>0</v>
      </c>
      <c r="AD31" s="44">
        <f t="shared" si="6"/>
        <v>6.2</v>
      </c>
      <c r="AE31" s="44">
        <f t="shared" si="7"/>
        <v>0</v>
      </c>
      <c r="AF31" s="44">
        <f t="shared" si="8"/>
        <v>0</v>
      </c>
      <c r="AG31" s="44">
        <f t="shared" si="9"/>
        <v>0</v>
      </c>
      <c r="AH31" s="44">
        <f t="shared" si="10"/>
        <v>0</v>
      </c>
      <c r="AI31" s="44">
        <f t="shared" si="11"/>
        <v>0</v>
      </c>
      <c r="AJ31" s="44">
        <f t="shared" si="12"/>
        <v>0</v>
      </c>
      <c r="AK31" s="44">
        <f t="shared" si="13"/>
        <v>10</v>
      </c>
      <c r="AL31" s="44">
        <f>ROUND(IF('Indicador Datos'!L33=0,0,IF('Indicador Datos'!L33&gt;AL$36,10,IF('Indicador Datos'!L33&lt;AL$37,0,10-(AL$36-'Indicador Datos'!L33)/(AL$36-AL$37)*10))),1)</f>
        <v>10</v>
      </c>
      <c r="AM31" s="44">
        <f t="shared" si="31"/>
        <v>3.5</v>
      </c>
      <c r="AN31" s="44">
        <f t="shared" si="32"/>
        <v>6.1</v>
      </c>
      <c r="AO31" s="44">
        <f t="shared" si="33"/>
        <v>4.9000000000000004</v>
      </c>
      <c r="AP31" s="44">
        <f t="shared" si="14"/>
        <v>0.1</v>
      </c>
      <c r="AQ31" s="44">
        <f t="shared" si="15"/>
        <v>0.1</v>
      </c>
      <c r="AR31" s="44">
        <f t="shared" si="16"/>
        <v>0</v>
      </c>
      <c r="AS31" s="44">
        <f t="shared" si="17"/>
        <v>0</v>
      </c>
      <c r="AT31" s="44">
        <f t="shared" si="18"/>
        <v>0</v>
      </c>
      <c r="AU31" s="44">
        <f t="shared" si="19"/>
        <v>0</v>
      </c>
      <c r="AV31" s="44">
        <f t="shared" si="20"/>
        <v>9.6999999999999993</v>
      </c>
      <c r="AW31" s="44">
        <f t="shared" si="21"/>
        <v>0.1</v>
      </c>
      <c r="AX31" s="46">
        <f t="shared" si="22"/>
        <v>6.2</v>
      </c>
      <c r="AY31" s="44">
        <f t="shared" si="23"/>
        <v>0</v>
      </c>
      <c r="AZ31" s="169">
        <f t="shared" si="34"/>
        <v>0.1</v>
      </c>
      <c r="BA31" s="46">
        <f t="shared" si="24"/>
        <v>0</v>
      </c>
      <c r="BB31" s="44">
        <f t="shared" si="25"/>
        <v>9.9</v>
      </c>
      <c r="BC31" s="44">
        <f>IF('Indicador Datos'!P33="No data","x",ROUND(IF('Indicador Datos'!P33&gt;BC$36,10,IF('Indicador Datos'!P33&lt;BC$37,0,10-(BC$36-'Indicador Datos'!P33)/(BC$36-BC$37)*10)),1))</f>
        <v>0.5</v>
      </c>
      <c r="BD31" s="44">
        <f t="shared" si="26"/>
        <v>5.2</v>
      </c>
      <c r="BE31" s="44">
        <f t="shared" si="27"/>
        <v>6.1</v>
      </c>
      <c r="BF31" s="44">
        <f>IF('Indicador Datos'!M33="No data","x", ROUND(IF('Indicador Datos'!M33&gt;BF$36,0,IF('Indicador Datos'!M33&lt;BF$37,10,(BF$36-'Indicador Datos'!M33)/(BF$36-BF$37)*10)),1))</f>
        <v>10</v>
      </c>
      <c r="BG31" s="46">
        <f t="shared" si="35"/>
        <v>6.9</v>
      </c>
      <c r="BH31" s="47">
        <f t="shared" si="36"/>
        <v>4</v>
      </c>
      <c r="BI31" s="44">
        <f>ROUND(IF('Indicador Datos'!Q33=0,0,IF('Indicador Datos'!Q33&gt;BI$36,10,IF('Indicador Datos'!Q33&lt;BI$37,0,10-(BI$36-'Indicador Datos'!Q33)/(BI$36-BI$37)*10))),1)</f>
        <v>3</v>
      </c>
      <c r="BJ31" s="44">
        <f>ROUND(IF('Indicador Datos'!R33=0,0,IF(LOG('Indicador Datos'!R33)&gt;LOG(BJ$36),10,IF(LOG('Indicador Datos'!R33)&lt;LOG(BJ$37),0,10-(LOG(BJ$36)-LOG('Indicador Datos'!R33))/(LOG(BJ$36)-LOG(BJ$37))*10))),1)</f>
        <v>4.4000000000000004</v>
      </c>
      <c r="BK31" s="44">
        <f t="shared" si="28"/>
        <v>3.7</v>
      </c>
      <c r="BL31" s="44">
        <f>'Indicador Datos'!S33</f>
        <v>0</v>
      </c>
      <c r="BM31" s="44">
        <f>'Indicador Datos'!T33</f>
        <v>0</v>
      </c>
      <c r="BN31" s="44">
        <f t="shared" si="29"/>
        <v>0</v>
      </c>
      <c r="BO31" s="136">
        <f t="shared" si="37"/>
        <v>2.6</v>
      </c>
      <c r="BP31" s="44">
        <f>IF('Indicador Datos'!U33="No data","x",ROUND(IF('Indicador Datos'!U33&gt;BP$36,10,IF('Indicador Datos'!U33&lt;BP$37,0,10-(BP$36-'Indicador Datos'!U33)/(BP$36-BP$37)*10)),1))</f>
        <v>3.1</v>
      </c>
      <c r="BQ31" s="44">
        <f>IF('Indicador Datos'!V33="No data","x",ROUND(IF(LOG('Indicador Datos'!V33)&gt;BQ$36,10,IF(LOG('Indicador Datos'!V33)&lt;BQ$37,0,10-(BQ$36-LOG('Indicador Datos'!V33))/(BQ$36-BQ$37)*10)),1))</f>
        <v>6.2</v>
      </c>
      <c r="BR31" s="136">
        <f t="shared" si="38"/>
        <v>4.8</v>
      </c>
      <c r="BS31" s="45">
        <f>IF('Indicador Datos'!W33="No data", "x",'Indicador Datos'!W33/'Indicador Datos'!CF33)</f>
        <v>4.6117343646956563E-6</v>
      </c>
      <c r="BT31" s="44">
        <f t="shared" si="39"/>
        <v>0.1</v>
      </c>
      <c r="BU31" s="44">
        <f>IF('Indicador Datos'!W33="No data","x",ROUND(IF(LOG('Indicador Datos'!W33)&gt;BU$36,10,IF(LOG('Indicador Datos'!W33)&lt;BU$37,0,10-(BU$36-LOG('Indicador Datos'!W33))/(BU$36-BU$37)*10)),1))</f>
        <v>1.6</v>
      </c>
      <c r="BV31" s="46">
        <f t="shared" si="40"/>
        <v>0.9</v>
      </c>
      <c r="BW31" s="47">
        <f t="shared" si="41"/>
        <v>2.9</v>
      </c>
    </row>
    <row r="32" spans="1:75" s="3" customFormat="1" x14ac:dyDescent="0.25">
      <c r="A32" s="99" t="s">
        <v>50</v>
      </c>
      <c r="B32" s="86" t="s">
        <v>49</v>
      </c>
      <c r="C32" s="44">
        <f>ROUND(IF('Indicador Datos'!D34=0,0.1,IF(LOG('Indicador Datos'!D34)&gt;C$36,10,IF(LOG('Indicador Datos'!D34)&lt;C$37,0,10-(C$36-LOG('Indicador Datos'!D34))/(C$36-C$37)*10))),1)</f>
        <v>9.3000000000000007</v>
      </c>
      <c r="D32" s="44">
        <f>ROUND(IF('Indicador Datos'!E34=0,0.1,IF(LOG('Indicador Datos'!E34)&gt;D$36,10,IF(LOG('Indicador Datos'!E34)&lt;D$37,0,10-(D$36-LOG('Indicador Datos'!E34))/(D$36-D$37)*10))),1)</f>
        <v>10</v>
      </c>
      <c r="E32" s="44">
        <f t="shared" si="0"/>
        <v>9.6999999999999993</v>
      </c>
      <c r="F32" s="44">
        <f>ROUND(IF('Indicador Datos'!F34="No data",0.1,IF('Indicador Datos'!F34=0,0,IF(LOG('Indicador Datos'!F34)&gt;F$36,10,IF(LOG('Indicador Datos'!F34)&lt;F$37,0,10-(F$36-LOG('Indicador Datos'!F34))/(F$36-F$37)*10)))),1)</f>
        <v>8.1</v>
      </c>
      <c r="G32" s="44">
        <f>ROUND(IF('Indicador Datos'!G34=0,0,IF(LOG('Indicador Datos'!G34)&gt;G$36,10,IF(LOG('Indicador Datos'!G34)&lt;G$37,0,10-(G$36-LOG('Indicador Datos'!G34))/(G$36-G$37)*10))),1)</f>
        <v>10</v>
      </c>
      <c r="H32" s="44">
        <f>ROUND(IF('Indicador Datos'!H34=0,0,IF(LOG('Indicador Datos'!H34)&gt;H$36,10,IF(LOG('Indicador Datos'!H34)&lt;H$37,0,10-(H$36-LOG('Indicador Datos'!H34))/(H$36-H$37)*10))),1)</f>
        <v>0</v>
      </c>
      <c r="I32" s="44">
        <f>ROUND(IF('Indicador Datos'!I34=0,0,IF(LOG('Indicador Datos'!I34)&gt;I$36,10,IF(LOG('Indicador Datos'!I34)&lt;I$37,0,10-(I$36-LOG('Indicador Datos'!I34))/(I$36-I$37)*10))),1)</f>
        <v>0</v>
      </c>
      <c r="J32" s="44">
        <f t="shared" si="1"/>
        <v>0</v>
      </c>
      <c r="K32" s="44">
        <f>ROUND(IF('Indicador Datos'!J34=0,0,IF(LOG('Indicador Datos'!J34)&gt;K$36,10,IF(LOG('Indicador Datos'!J34)&lt;K$37,0,10-(K$36-LOG('Indicador Datos'!J34))/(K$36-K$37)*10))),1)</f>
        <v>0</v>
      </c>
      <c r="L32" s="44">
        <f t="shared" si="2"/>
        <v>0</v>
      </c>
      <c r="M32" s="44">
        <f>ROUND(IF('Indicador Datos'!K34=0,0,IF(LOG('Indicador Datos'!K34)&gt;M$36,10,IF(LOG('Indicador Datos'!K34)&lt;M$37,0,10-(M$36-LOG('Indicador Datos'!K34))/(M$36-M$37)*10))),1)</f>
        <v>10</v>
      </c>
      <c r="N32" s="133">
        <f>IF('Indicador Datos'!N34="No data","x",ROUND(IF('Indicador Datos'!N34=0,0,IF(LOG('Indicador Datos'!N34)&gt;N$36,10,IF(LOG('Indicador Datos'!N34)&lt;N$37,0.1,10-(N$36-LOG('Indicador Datos'!N34))/(N$36-N$37)*10))),1))</f>
        <v>9.1</v>
      </c>
      <c r="O32" s="133">
        <f>IF('Indicador Datos'!O34="No data","x",ROUND(IF('Indicador Datos'!O34=0,0,IF(LOG('Indicador Datos'!O34)&gt;O$36,10,IF(LOG('Indicador Datos'!O34)&lt;O$37,0.1,10-(O$36-LOG('Indicador Datos'!O34))/(O$36-O$37)*10))),1))</f>
        <v>9.1</v>
      </c>
      <c r="P32" s="133">
        <f t="shared" si="30"/>
        <v>9.1</v>
      </c>
      <c r="Q32" s="45">
        <f>'Indicador Datos'!D34/'Indicador Datos'!$CF34</f>
        <v>1.6930379950067383E-3</v>
      </c>
      <c r="R32" s="45">
        <f>'Indicador Datos'!E34/'Indicador Datos'!$CF34</f>
        <v>8.2008217905308255E-4</v>
      </c>
      <c r="S32" s="45">
        <f>IF(F32=0.1,0,'Indicador Datos'!F34/'Indicador Datos'!$CF34)</f>
        <v>5.8603737052725941E-3</v>
      </c>
      <c r="T32" s="45">
        <f>'Indicador Datos'!G34/'Indicador Datos'!$CF34</f>
        <v>5.1652348781896227E-5</v>
      </c>
      <c r="U32" s="45">
        <f>'Indicador Datos'!H34/'Indicador Datos'!$CF34</f>
        <v>0</v>
      </c>
      <c r="V32" s="45">
        <f>'Indicador Datos'!I34/'Indicador Datos'!$CF34</f>
        <v>0</v>
      </c>
      <c r="W32" s="45">
        <f>'Indicador Datos'!J34/'Indicador Datos'!$CF34</f>
        <v>0</v>
      </c>
      <c r="X32" s="45">
        <f>'Indicador Datos'!K34/'Indicador Datos'!$CF34</f>
        <v>3.25153953941019E-3</v>
      </c>
      <c r="Y32" s="45">
        <f>IF('Indicador Datos'!N34="No data","x",'Indicador Datos'!N34/'Indicador Datos'!$CF34)</f>
        <v>0.13879539167901664</v>
      </c>
      <c r="Z32" s="45">
        <f>IF('Indicador Datos'!O34="No data","x",'Indicador Datos'!O34/'Indicador Datos'!$CF34)</f>
        <v>0.14126356510888835</v>
      </c>
      <c r="AA32" s="44">
        <f t="shared" si="3"/>
        <v>8.5</v>
      </c>
      <c r="AB32" s="44">
        <f t="shared" si="4"/>
        <v>10</v>
      </c>
      <c r="AC32" s="44">
        <f t="shared" si="5"/>
        <v>9.4</v>
      </c>
      <c r="AD32" s="44">
        <f t="shared" si="6"/>
        <v>8.4</v>
      </c>
      <c r="AE32" s="44">
        <f t="shared" si="7"/>
        <v>9</v>
      </c>
      <c r="AF32" s="44">
        <f t="shared" si="8"/>
        <v>0</v>
      </c>
      <c r="AG32" s="44">
        <f t="shared" si="9"/>
        <v>0</v>
      </c>
      <c r="AH32" s="44">
        <f t="shared" si="10"/>
        <v>0</v>
      </c>
      <c r="AI32" s="44">
        <f t="shared" si="11"/>
        <v>0</v>
      </c>
      <c r="AJ32" s="44">
        <f t="shared" si="12"/>
        <v>0</v>
      </c>
      <c r="AK32" s="44">
        <f t="shared" si="13"/>
        <v>4.5999999999999996</v>
      </c>
      <c r="AL32" s="44">
        <f>ROUND(IF('Indicador Datos'!L34=0,0,IF('Indicador Datos'!L34&gt;AL$36,10,IF('Indicador Datos'!L34&lt;AL$37,0,10-(AL$36-'Indicador Datos'!L34)/(AL$36-AL$37)*10))),1)</f>
        <v>7.6</v>
      </c>
      <c r="AM32" s="44">
        <f t="shared" si="31"/>
        <v>6.9</v>
      </c>
      <c r="AN32" s="44">
        <f t="shared" si="32"/>
        <v>7.1</v>
      </c>
      <c r="AO32" s="44">
        <f t="shared" si="33"/>
        <v>7</v>
      </c>
      <c r="AP32" s="44">
        <f t="shared" si="14"/>
        <v>8.9</v>
      </c>
      <c r="AQ32" s="44">
        <f t="shared" si="15"/>
        <v>10</v>
      </c>
      <c r="AR32" s="44">
        <f t="shared" si="16"/>
        <v>0</v>
      </c>
      <c r="AS32" s="44">
        <f t="shared" si="17"/>
        <v>0</v>
      </c>
      <c r="AT32" s="44">
        <f t="shared" si="18"/>
        <v>0</v>
      </c>
      <c r="AU32" s="44">
        <f t="shared" si="19"/>
        <v>0</v>
      </c>
      <c r="AV32" s="44">
        <f t="shared" si="20"/>
        <v>8.4</v>
      </c>
      <c r="AW32" s="44">
        <f t="shared" si="21"/>
        <v>9.6</v>
      </c>
      <c r="AX32" s="46">
        <f t="shared" si="22"/>
        <v>8.3000000000000007</v>
      </c>
      <c r="AY32" s="44">
        <f t="shared" si="23"/>
        <v>9.6</v>
      </c>
      <c r="AZ32" s="169">
        <f t="shared" si="34"/>
        <v>9.6</v>
      </c>
      <c r="BA32" s="46">
        <f t="shared" si="24"/>
        <v>0</v>
      </c>
      <c r="BB32" s="44">
        <f t="shared" si="25"/>
        <v>8</v>
      </c>
      <c r="BC32" s="44">
        <f>IF('Indicador Datos'!P34="No data","x",ROUND(IF('Indicador Datos'!P34&gt;BC$36,10,IF('Indicador Datos'!P34&lt;BC$37,0,10-(BC$36-'Indicador Datos'!P34)/(BC$36-BC$37)*10)),1))</f>
        <v>0.6</v>
      </c>
      <c r="BD32" s="44">
        <f t="shared" si="26"/>
        <v>4.3</v>
      </c>
      <c r="BE32" s="44">
        <f t="shared" si="27"/>
        <v>8.1999999999999993</v>
      </c>
      <c r="BF32" s="44">
        <f>IF('Indicador Datos'!M34="No data","x", ROUND(IF('Indicador Datos'!M34&gt;BF$36,0,IF('Indicador Datos'!M34&lt;BF$37,10,(BF$36-'Indicador Datos'!M34)/(BF$36-BF$37)*10)),1))</f>
        <v>2</v>
      </c>
      <c r="BG32" s="46">
        <f t="shared" si="35"/>
        <v>5.7</v>
      </c>
      <c r="BH32" s="47">
        <f t="shared" si="36"/>
        <v>7.1</v>
      </c>
      <c r="BI32" s="44">
        <f>ROUND(IF('Indicador Datos'!Q34=0,0,IF('Indicador Datos'!Q34&gt;BI$36,10,IF('Indicador Datos'!Q34&lt;BI$37,0,10-(BI$36-'Indicador Datos'!Q34)/(BI$36-BI$37)*10))),1)</f>
        <v>4.8</v>
      </c>
      <c r="BJ32" s="44">
        <f>ROUND(IF('Indicador Datos'!R34=0,0,IF(LOG('Indicador Datos'!R34)&gt;LOG(BJ$36),10,IF(LOG('Indicador Datos'!R34)&lt;LOG(BJ$37),0,10-(LOG(BJ$36)-LOG('Indicador Datos'!R34))/(LOG(BJ$36)-LOG(BJ$37))*10))),1)</f>
        <v>2.4</v>
      </c>
      <c r="BK32" s="44">
        <f t="shared" si="28"/>
        <v>3.7</v>
      </c>
      <c r="BL32" s="44">
        <f>'Indicador Datos'!S34</f>
        <v>0</v>
      </c>
      <c r="BM32" s="44">
        <f>'Indicador Datos'!T34</f>
        <v>0</v>
      </c>
      <c r="BN32" s="44">
        <f t="shared" si="29"/>
        <v>0</v>
      </c>
      <c r="BO32" s="136">
        <f t="shared" si="37"/>
        <v>2.6</v>
      </c>
      <c r="BP32" s="44">
        <f>IF('Indicador Datos'!U34="No data","x",ROUND(IF('Indicador Datos'!U34&gt;BP$36,10,IF('Indicador Datos'!U34&lt;BP$37,0,10-(BP$36-'Indicador Datos'!U34)/(BP$36-BP$37)*10)),1))</f>
        <v>2.4</v>
      </c>
      <c r="BQ32" s="44">
        <f>IF('Indicador Datos'!V34="No data","x",ROUND(IF(LOG('Indicador Datos'!V34)&gt;BQ$36,10,IF(LOG('Indicador Datos'!V34)&lt;BQ$37,0,10-(BQ$36-LOG('Indicador Datos'!V34))/(BQ$36-BQ$37)*10)),1))</f>
        <v>7.4</v>
      </c>
      <c r="BR32" s="136">
        <f t="shared" si="38"/>
        <v>5.4</v>
      </c>
      <c r="BS32" s="45">
        <f>IF('Indicador Datos'!W34="No data", "x",'Indicador Datos'!W34/'Indicador Datos'!CF34)</f>
        <v>3.6052479617507744E-5</v>
      </c>
      <c r="BT32" s="44">
        <f t="shared" si="39"/>
        <v>0.6</v>
      </c>
      <c r="BU32" s="44">
        <f>IF('Indicador Datos'!W34="No data","x",ROUND(IF(LOG('Indicador Datos'!W34)&gt;BU$36,10,IF(LOG('Indicador Datos'!W34)&lt;BU$37,0,10-(BU$36-LOG('Indicador Datos'!W34))/(BU$36-BU$37)*10)),1))</f>
        <v>6.8</v>
      </c>
      <c r="BV32" s="46">
        <f t="shared" si="40"/>
        <v>4.4000000000000004</v>
      </c>
      <c r="BW32" s="47">
        <f t="shared" si="41"/>
        <v>4.2</v>
      </c>
    </row>
    <row r="33" spans="1:75" s="3" customFormat="1" x14ac:dyDescent="0.25">
      <c r="A33" s="99" t="s">
        <v>58</v>
      </c>
      <c r="B33" s="86" t="s">
        <v>57</v>
      </c>
      <c r="C33" s="44">
        <f>ROUND(IF('Indicador Datos'!D35=0,0.1,IF(LOG('Indicador Datos'!D35)&gt;C$36,10,IF(LOG('Indicador Datos'!D35)&lt;C$37,0,10-(C$36-LOG('Indicador Datos'!D35))/(C$36-C$37)*10))),1)</f>
        <v>0.1</v>
      </c>
      <c r="D33" s="44">
        <f>ROUND(IF('Indicador Datos'!E35=0,0.1,IF(LOG('Indicador Datos'!E35)&gt;D$36,10,IF(LOG('Indicador Datos'!E35)&lt;D$37,0,10-(D$36-LOG('Indicador Datos'!E35))/(D$36-D$37)*10))),1)</f>
        <v>0.1</v>
      </c>
      <c r="E33" s="44">
        <f t="shared" si="0"/>
        <v>0.1</v>
      </c>
      <c r="F33" s="44">
        <f>ROUND(IF('Indicador Datos'!F35="No data",0.1,IF('Indicador Datos'!F35=0,0,IF(LOG('Indicador Datos'!F35)&gt;F$36,10,IF(LOG('Indicador Datos'!F35)&lt;F$37,0,10-(F$36-LOG('Indicador Datos'!F35))/(F$36-F$37)*10)))),1)</f>
        <v>5.4</v>
      </c>
      <c r="G33" s="44">
        <f>ROUND(IF('Indicador Datos'!G35=0,0,IF(LOG('Indicador Datos'!G35)&gt;G$36,10,IF(LOG('Indicador Datos'!G35)&lt;G$37,0,10-(G$36-LOG('Indicador Datos'!G35))/(G$36-G$37)*10))),1)</f>
        <v>1</v>
      </c>
      <c r="H33" s="44">
        <f>ROUND(IF('Indicador Datos'!H35=0,0,IF(LOG('Indicador Datos'!H35)&gt;H$36,10,IF(LOG('Indicador Datos'!H35)&lt;H$37,0,10-(H$36-LOG('Indicador Datos'!H35))/(H$36-H$37)*10))),1)</f>
        <v>0</v>
      </c>
      <c r="I33" s="44">
        <f>ROUND(IF('Indicador Datos'!I35=0,0,IF(LOG('Indicador Datos'!I35)&gt;I$36,10,IF(LOG('Indicador Datos'!I35)&lt;I$37,0,10-(I$36-LOG('Indicador Datos'!I35))/(I$36-I$37)*10))),1)</f>
        <v>0</v>
      </c>
      <c r="J33" s="44">
        <f t="shared" si="1"/>
        <v>0</v>
      </c>
      <c r="K33" s="44">
        <f>ROUND(IF('Indicador Datos'!J35=0,0,IF(LOG('Indicador Datos'!J35)&gt;K$36,10,IF(LOG('Indicador Datos'!J35)&lt;K$37,0,10-(K$36-LOG('Indicador Datos'!J35))/(K$36-K$37)*10))),1)</f>
        <v>0</v>
      </c>
      <c r="L33" s="44">
        <f t="shared" si="2"/>
        <v>0</v>
      </c>
      <c r="M33" s="44">
        <f>ROUND(IF('Indicador Datos'!K35=0,0,IF(LOG('Indicador Datos'!K35)&gt;M$36,10,IF(LOG('Indicador Datos'!K35)&lt;M$37,0,10-(M$36-LOG('Indicador Datos'!K35))/(M$36-M$37)*10))),1)</f>
        <v>0</v>
      </c>
      <c r="N33" s="133">
        <f>IF('Indicador Datos'!N35="No data","x",ROUND(IF('Indicador Datos'!N35=0,0,IF(LOG('Indicador Datos'!N35)&gt;N$36,10,IF(LOG('Indicador Datos'!N35)&lt;N$37,0.1,10-(N$36-LOG('Indicador Datos'!N35))/(N$36-N$37)*10))),1))</f>
        <v>0.1</v>
      </c>
      <c r="O33" s="133">
        <f>IF('Indicador Datos'!O35="No data","x",ROUND(IF('Indicador Datos'!O35=0,0,IF(LOG('Indicador Datos'!O35)&gt;O$36,10,IF(LOG('Indicador Datos'!O35)&lt;O$37,0.1,10-(O$36-LOG('Indicador Datos'!O35))/(O$36-O$37)*10))),1))</f>
        <v>4</v>
      </c>
      <c r="P33" s="133">
        <f t="shared" si="30"/>
        <v>2.2999999999999998</v>
      </c>
      <c r="Q33" s="45">
        <f>'Indicador Datos'!D35/'Indicador Datos'!$CF35</f>
        <v>0</v>
      </c>
      <c r="R33" s="45">
        <f>'Indicador Datos'!E35/'Indicador Datos'!$CF35</f>
        <v>0</v>
      </c>
      <c r="S33" s="45">
        <f>IF(F33=0.1,0,'Indicador Datos'!F35/'Indicador Datos'!$CF35)</f>
        <v>2.7534598166543606E-2</v>
      </c>
      <c r="T33" s="45">
        <f>'Indicador Datos'!G35/'Indicador Datos'!$CF35</f>
        <v>4.8356528968350647E-8</v>
      </c>
      <c r="U33" s="45">
        <f>'Indicador Datos'!H35/'Indicador Datos'!$CF35</f>
        <v>0</v>
      </c>
      <c r="V33" s="45">
        <f>'Indicador Datos'!I35/'Indicador Datos'!$CF35</f>
        <v>0</v>
      </c>
      <c r="W33" s="45">
        <f>'Indicador Datos'!J35/'Indicador Datos'!$CF35</f>
        <v>0</v>
      </c>
      <c r="X33" s="45">
        <f>'Indicador Datos'!K35/'Indicador Datos'!$CF35</f>
        <v>0</v>
      </c>
      <c r="Y33" s="45">
        <f>IF('Indicador Datos'!N35="No data","x",'Indicador Datos'!N35/'Indicador Datos'!$CF35)</f>
        <v>3.4593516877358545E-4</v>
      </c>
      <c r="Z33" s="45">
        <f>IF('Indicador Datos'!O35="No data","x",'Indicador Datos'!O35/'Indicador Datos'!$CF35)</f>
        <v>7.1997292034377769E-2</v>
      </c>
      <c r="AA33" s="44">
        <f t="shared" si="3"/>
        <v>0</v>
      </c>
      <c r="AB33" s="44">
        <f t="shared" si="4"/>
        <v>0</v>
      </c>
      <c r="AC33" s="44">
        <f t="shared" si="5"/>
        <v>0</v>
      </c>
      <c r="AD33" s="44">
        <f t="shared" si="6"/>
        <v>10</v>
      </c>
      <c r="AE33" s="44">
        <f t="shared" si="7"/>
        <v>0</v>
      </c>
      <c r="AF33" s="44">
        <f t="shared" si="8"/>
        <v>0</v>
      </c>
      <c r="AG33" s="44">
        <f t="shared" si="9"/>
        <v>0</v>
      </c>
      <c r="AH33" s="44">
        <f t="shared" si="10"/>
        <v>0</v>
      </c>
      <c r="AI33" s="44">
        <f t="shared" si="11"/>
        <v>0</v>
      </c>
      <c r="AJ33" s="44">
        <f t="shared" si="12"/>
        <v>0</v>
      </c>
      <c r="AK33" s="44">
        <f t="shared" si="13"/>
        <v>0</v>
      </c>
      <c r="AL33" s="44">
        <f>ROUND(IF('Indicador Datos'!L35=0,0,IF('Indicador Datos'!L35&gt;AL$36,10,IF('Indicador Datos'!L35&lt;AL$37,0,10-(AL$36-'Indicador Datos'!L35)/(AL$36-AL$37)*10))),1)</f>
        <v>0</v>
      </c>
      <c r="AM33" s="44">
        <f t="shared" si="31"/>
        <v>0</v>
      </c>
      <c r="AN33" s="44">
        <f t="shared" si="32"/>
        <v>3.6</v>
      </c>
      <c r="AO33" s="44">
        <f t="shared" si="33"/>
        <v>2</v>
      </c>
      <c r="AP33" s="44">
        <f t="shared" si="14"/>
        <v>0.1</v>
      </c>
      <c r="AQ33" s="44">
        <f t="shared" si="15"/>
        <v>0.1</v>
      </c>
      <c r="AR33" s="44">
        <f t="shared" si="16"/>
        <v>0</v>
      </c>
      <c r="AS33" s="44">
        <f t="shared" si="17"/>
        <v>0</v>
      </c>
      <c r="AT33" s="44">
        <f t="shared" si="18"/>
        <v>0</v>
      </c>
      <c r="AU33" s="44">
        <f t="shared" si="19"/>
        <v>0</v>
      </c>
      <c r="AV33" s="44">
        <f t="shared" si="20"/>
        <v>0</v>
      </c>
      <c r="AW33" s="44">
        <f t="shared" si="21"/>
        <v>0.1</v>
      </c>
      <c r="AX33" s="46">
        <f t="shared" si="22"/>
        <v>8.6</v>
      </c>
      <c r="AY33" s="44">
        <f t="shared" si="23"/>
        <v>0.5</v>
      </c>
      <c r="AZ33" s="169">
        <f t="shared" si="34"/>
        <v>0.3</v>
      </c>
      <c r="BA33" s="46">
        <f t="shared" si="24"/>
        <v>0</v>
      </c>
      <c r="BB33" s="44">
        <f t="shared" si="25"/>
        <v>0</v>
      </c>
      <c r="BC33" s="44" t="str">
        <f>IF('Indicador Datos'!P35="No data","x",ROUND(IF('Indicador Datos'!P35&gt;BC$36,10,IF('Indicador Datos'!P35&lt;BC$37,0,10-(BC$36-'Indicador Datos'!P35)/(BC$36-BC$37)*10)),1))</f>
        <v>x</v>
      </c>
      <c r="BD33" s="44">
        <f t="shared" si="26"/>
        <v>0</v>
      </c>
      <c r="BE33" s="44">
        <f t="shared" si="27"/>
        <v>2.2000000000000002</v>
      </c>
      <c r="BF33" s="44">
        <f>IF('Indicador Datos'!M35="No data","x", ROUND(IF('Indicador Datos'!M35&gt;BF$36,0,IF('Indicador Datos'!M35&lt;BF$37,10,(BF$36-'Indicador Datos'!M35)/(BF$36-BF$37)*10)),1))</f>
        <v>0.3</v>
      </c>
      <c r="BG33" s="46">
        <f t="shared" si="35"/>
        <v>1.2</v>
      </c>
      <c r="BH33" s="47">
        <f t="shared" si="36"/>
        <v>3.7</v>
      </c>
      <c r="BI33" s="44">
        <f>ROUND(IF('Indicador Datos'!Q35=0,0,IF('Indicador Datos'!Q35&gt;BI$36,10,IF('Indicador Datos'!Q35&lt;BI$37,0,10-(BI$36-'Indicador Datos'!Q35)/(BI$36-BI$37)*10))),1)</f>
        <v>0.2</v>
      </c>
      <c r="BJ33" s="44">
        <f>ROUND(IF('Indicador Datos'!R35=0,0,IF(LOG('Indicador Datos'!R35)&gt;LOG(BJ$36),10,IF(LOG('Indicador Datos'!R35)&lt;LOG(BJ$37),0,10-(LOG(BJ$36)-LOG('Indicador Datos'!R35))/(LOG(BJ$36)-LOG(BJ$37))*10))),1)</f>
        <v>0</v>
      </c>
      <c r="BK33" s="44">
        <f t="shared" si="28"/>
        <v>0.1</v>
      </c>
      <c r="BL33" s="44">
        <f>'Indicador Datos'!S35</f>
        <v>0</v>
      </c>
      <c r="BM33" s="44">
        <f>'Indicador Datos'!T35</f>
        <v>0</v>
      </c>
      <c r="BN33" s="44">
        <f t="shared" si="29"/>
        <v>0</v>
      </c>
      <c r="BO33" s="136">
        <f t="shared" si="37"/>
        <v>0.1</v>
      </c>
      <c r="BP33" s="44">
        <f>IF('Indicador Datos'!U35="No data","x",ROUND(IF('Indicador Datos'!U35&gt;BP$36,10,IF('Indicador Datos'!U35&lt;BP$37,0,10-(BP$36-'Indicador Datos'!U35)/(BP$36-BP$37)*10)),1))</f>
        <v>3.6</v>
      </c>
      <c r="BQ33" s="44">
        <f>IF('Indicador Datos'!V35="No data","x",ROUND(IF(LOG('Indicador Datos'!V35)&gt;BQ$36,10,IF(LOG('Indicador Datos'!V35)&lt;BQ$37,0,10-(BQ$36-LOG('Indicador Datos'!V35))/(BQ$36-BQ$37)*10)),1))</f>
        <v>3.9</v>
      </c>
      <c r="BR33" s="136">
        <f t="shared" si="38"/>
        <v>3.8</v>
      </c>
      <c r="BS33" s="45">
        <f>IF('Indicador Datos'!W35="No data", "x",'Indicador Datos'!W35/'Indicador Datos'!CF35)</f>
        <v>5.207626196591609E-5</v>
      </c>
      <c r="BT33" s="44">
        <f t="shared" si="39"/>
        <v>0.9</v>
      </c>
      <c r="BU33" s="44">
        <f>IF('Indicador Datos'!W35="No data","x",ROUND(IF(LOG('Indicador Datos'!W35)&gt;BU$36,10,IF(LOG('Indicador Datos'!W35)&lt;BU$37,0,10-(BU$36-LOG('Indicador Datos'!W35))/(BU$36-BU$37)*10)),1))</f>
        <v>1.5</v>
      </c>
      <c r="BV33" s="46">
        <f t="shared" si="40"/>
        <v>1.2</v>
      </c>
      <c r="BW33" s="47">
        <f t="shared" si="41"/>
        <v>1.8</v>
      </c>
    </row>
    <row r="34" spans="1:75" s="3" customFormat="1" x14ac:dyDescent="0.25">
      <c r="A34" s="99" t="s">
        <v>62</v>
      </c>
      <c r="B34" s="86" t="s">
        <v>61</v>
      </c>
      <c r="C34" s="44">
        <f>ROUND(IF('Indicador Datos'!D36=0,0.1,IF(LOG('Indicador Datos'!D36)&gt;C$36,10,IF(LOG('Indicador Datos'!D36)&lt;C$37,0,10-(C$36-LOG('Indicador Datos'!D36))/(C$36-C$37)*10))),1)</f>
        <v>0.1</v>
      </c>
      <c r="D34" s="44">
        <f>ROUND(IF('Indicador Datos'!E36=0,0.1,IF(LOG('Indicador Datos'!E36)&gt;D$36,10,IF(LOG('Indicador Datos'!E36)&lt;D$37,0,10-(D$36-LOG('Indicador Datos'!E36))/(D$36-D$37)*10))),1)</f>
        <v>0.1</v>
      </c>
      <c r="E34" s="44">
        <f t="shared" si="0"/>
        <v>0.1</v>
      </c>
      <c r="F34" s="44">
        <f>ROUND(IF('Indicador Datos'!F36="No data",0.1,IF('Indicador Datos'!F36=0,0,IF(LOG('Indicador Datos'!F36)&gt;F$36,10,IF(LOG('Indicador Datos'!F36)&lt;F$37,0,10-(F$36-LOG('Indicador Datos'!F36))/(F$36-F$37)*10)))),1)</f>
        <v>5.2</v>
      </c>
      <c r="G34" s="44">
        <f>ROUND(IF('Indicador Datos'!G36=0,0,IF(LOG('Indicador Datos'!G36)&gt;G$36,10,IF(LOG('Indicador Datos'!G36)&lt;G$37,0,10-(G$36-LOG('Indicador Datos'!G36))/(G$36-G$37)*10))),1)</f>
        <v>0</v>
      </c>
      <c r="H34" s="44">
        <f>ROUND(IF('Indicador Datos'!H36=0,0,IF(LOG('Indicador Datos'!H36)&gt;H$36,10,IF(LOG('Indicador Datos'!H36)&lt;H$37,0,10-(H$36-LOG('Indicador Datos'!H36))/(H$36-H$37)*10))),1)</f>
        <v>0</v>
      </c>
      <c r="I34" s="44">
        <f>ROUND(IF('Indicador Datos'!I36=0,0,IF(LOG('Indicador Datos'!I36)&gt;I$36,10,IF(LOG('Indicador Datos'!I36)&lt;I$37,0,10-(I$36-LOG('Indicador Datos'!I36))/(I$36-I$37)*10))),1)</f>
        <v>0</v>
      </c>
      <c r="J34" s="44">
        <f t="shared" si="1"/>
        <v>0</v>
      </c>
      <c r="K34" s="44">
        <f>ROUND(IF('Indicador Datos'!J36=0,0,IF(LOG('Indicador Datos'!J36)&gt;K$36,10,IF(LOG('Indicador Datos'!J36)&lt;K$37,0,10-(K$36-LOG('Indicador Datos'!J36))/(K$36-K$37)*10))),1)</f>
        <v>0</v>
      </c>
      <c r="L34" s="44">
        <f t="shared" si="2"/>
        <v>0</v>
      </c>
      <c r="M34" s="44">
        <f>ROUND(IF('Indicador Datos'!K36=0,0,IF(LOG('Indicador Datos'!K36)&gt;M$36,10,IF(LOG('Indicador Datos'!K36)&lt;M$37,0,10-(M$36-LOG('Indicador Datos'!K36))/(M$36-M$37)*10))),1)</f>
        <v>0</v>
      </c>
      <c r="N34" s="133">
        <f>IF('Indicador Datos'!N36="No data","x",ROUND(IF('Indicador Datos'!N36=0,0,IF(LOG('Indicador Datos'!N36)&gt;N$36,10,IF(LOG('Indicador Datos'!N36)&lt;N$37,0.1,10-(N$36-LOG('Indicador Datos'!N36))/(N$36-N$37)*10))),1))</f>
        <v>5.7</v>
      </c>
      <c r="O34" s="133">
        <f>IF('Indicador Datos'!O36="No data","x",ROUND(IF('Indicador Datos'!O36=0,0,IF(LOG('Indicador Datos'!O36)&gt;O$36,10,IF(LOG('Indicador Datos'!O36)&lt;O$37,0.1,10-(O$36-LOG('Indicador Datos'!O36))/(O$36-O$37)*10))),1))</f>
        <v>4.5</v>
      </c>
      <c r="P34" s="133">
        <f t="shared" si="30"/>
        <v>5.0999999999999996</v>
      </c>
      <c r="Q34" s="45">
        <f>'Indicador Datos'!D36/'Indicador Datos'!$CF36</f>
        <v>0</v>
      </c>
      <c r="R34" s="45">
        <f>'Indicador Datos'!E36/'Indicador Datos'!$CF36</f>
        <v>0</v>
      </c>
      <c r="S34" s="45">
        <f>IF(F34=0.1,0,'Indicador Datos'!F36/'Indicador Datos'!$CF36)</f>
        <v>3.5840982467262926E-3</v>
      </c>
      <c r="T34" s="45">
        <f>'Indicador Datos'!G36/'Indicador Datos'!$CF36</f>
        <v>0</v>
      </c>
      <c r="U34" s="45">
        <f>'Indicador Datos'!H36/'Indicador Datos'!$CF36</f>
        <v>0</v>
      </c>
      <c r="V34" s="45">
        <f>'Indicador Datos'!I36/'Indicador Datos'!$CF36</f>
        <v>0</v>
      </c>
      <c r="W34" s="45">
        <f>'Indicador Datos'!J36/'Indicador Datos'!$CF36</f>
        <v>0</v>
      </c>
      <c r="X34" s="45">
        <f>'Indicador Datos'!K36/'Indicador Datos'!$CF36</f>
        <v>0</v>
      </c>
      <c r="Y34" s="45">
        <f>IF('Indicador Datos'!N36="No data","x",'Indicador Datos'!N36/'Indicador Datos'!$CF36)</f>
        <v>5.7777635058757194E-2</v>
      </c>
      <c r="Z34" s="45">
        <f>IF('Indicador Datos'!O36="No data","x",'Indicador Datos'!O36/'Indicador Datos'!$CF36)</f>
        <v>1.9339540235912576E-2</v>
      </c>
      <c r="AA34" s="44">
        <f t="shared" si="3"/>
        <v>0</v>
      </c>
      <c r="AB34" s="44">
        <f t="shared" si="4"/>
        <v>0</v>
      </c>
      <c r="AC34" s="44">
        <f t="shared" si="5"/>
        <v>0</v>
      </c>
      <c r="AD34" s="44">
        <f t="shared" si="6"/>
        <v>5.0999999999999996</v>
      </c>
      <c r="AE34" s="44">
        <f t="shared" si="7"/>
        <v>0</v>
      </c>
      <c r="AF34" s="44">
        <f t="shared" si="8"/>
        <v>0</v>
      </c>
      <c r="AG34" s="44">
        <f t="shared" si="9"/>
        <v>0</v>
      </c>
      <c r="AH34" s="44">
        <f t="shared" si="10"/>
        <v>0</v>
      </c>
      <c r="AI34" s="44">
        <f t="shared" si="11"/>
        <v>0</v>
      </c>
      <c r="AJ34" s="44">
        <f t="shared" si="12"/>
        <v>0</v>
      </c>
      <c r="AK34" s="44">
        <f t="shared" si="13"/>
        <v>0</v>
      </c>
      <c r="AL34" s="44">
        <f>ROUND(IF('Indicador Datos'!L36=0,0,IF('Indicador Datos'!L36&gt;AL$36,10,IF('Indicador Datos'!L36&lt;AL$37,0,10-(AL$36-'Indicador Datos'!L36)/(AL$36-AL$37)*10))),1)</f>
        <v>1.5</v>
      </c>
      <c r="AM34" s="44">
        <f t="shared" si="31"/>
        <v>2.9</v>
      </c>
      <c r="AN34" s="44">
        <f t="shared" si="32"/>
        <v>1</v>
      </c>
      <c r="AO34" s="44">
        <f t="shared" si="33"/>
        <v>2</v>
      </c>
      <c r="AP34" s="44">
        <f t="shared" si="14"/>
        <v>0.1</v>
      </c>
      <c r="AQ34" s="44">
        <f t="shared" si="15"/>
        <v>0.1</v>
      </c>
      <c r="AR34" s="44">
        <f t="shared" si="16"/>
        <v>0</v>
      </c>
      <c r="AS34" s="44">
        <f t="shared" si="17"/>
        <v>0</v>
      </c>
      <c r="AT34" s="44">
        <f t="shared" si="18"/>
        <v>0</v>
      </c>
      <c r="AU34" s="44">
        <f t="shared" si="19"/>
        <v>0</v>
      </c>
      <c r="AV34" s="44">
        <f t="shared" si="20"/>
        <v>0</v>
      </c>
      <c r="AW34" s="44">
        <f t="shared" si="21"/>
        <v>0.1</v>
      </c>
      <c r="AX34" s="46">
        <f t="shared" si="22"/>
        <v>5.2</v>
      </c>
      <c r="AY34" s="44">
        <f t="shared" si="23"/>
        <v>0</v>
      </c>
      <c r="AZ34" s="169">
        <f t="shared" si="34"/>
        <v>0.1</v>
      </c>
      <c r="BA34" s="46">
        <f t="shared" si="24"/>
        <v>0</v>
      </c>
      <c r="BB34" s="44">
        <f t="shared" si="25"/>
        <v>0.8</v>
      </c>
      <c r="BC34" s="44" t="str">
        <f>IF('Indicador Datos'!P36="No data","x",ROUND(IF('Indicador Datos'!P36&gt;BC$36,10,IF('Indicador Datos'!P36&lt;BC$37,0,10-(BC$36-'Indicador Datos'!P36)/(BC$36-BC$37)*10)),1))</f>
        <v>x</v>
      </c>
      <c r="BD34" s="44">
        <f t="shared" si="26"/>
        <v>0.8</v>
      </c>
      <c r="BE34" s="44">
        <f t="shared" si="27"/>
        <v>3.7</v>
      </c>
      <c r="BF34" s="44">
        <f>IF('Indicador Datos'!M36="No data","x", ROUND(IF('Indicador Datos'!M36&gt;BF$36,0,IF('Indicador Datos'!M36&lt;BF$37,10,(BF$36-'Indicador Datos'!M36)/(BF$36-BF$37)*10)),1))</f>
        <v>0</v>
      </c>
      <c r="BG34" s="46">
        <f t="shared" si="35"/>
        <v>2.1</v>
      </c>
      <c r="BH34" s="47">
        <f t="shared" si="36"/>
        <v>2.1</v>
      </c>
      <c r="BI34" s="44">
        <f>ROUND(IF('Indicador Datos'!Q36=0,0,IF('Indicador Datos'!Q36&gt;BI$36,10,IF('Indicador Datos'!Q36&lt;BI$37,0,10-(BI$36-'Indicador Datos'!Q36)/(BI$36-BI$37)*10))),1)</f>
        <v>0.1</v>
      </c>
      <c r="BJ34" s="44">
        <f>ROUND(IF('Indicador Datos'!R36=0,0,IF(LOG('Indicador Datos'!R36)&gt;LOG(BJ$36),10,IF(LOG('Indicador Datos'!R36)&lt;LOG(BJ$37),0,10-(LOG(BJ$36)-LOG('Indicador Datos'!R36))/(LOG(BJ$36)-LOG(BJ$37))*10))),1)</f>
        <v>0.2</v>
      </c>
      <c r="BK34" s="44">
        <f t="shared" si="28"/>
        <v>0.2</v>
      </c>
      <c r="BL34" s="44">
        <f>'Indicador Datos'!S36</f>
        <v>0</v>
      </c>
      <c r="BM34" s="44">
        <f>'Indicador Datos'!T36</f>
        <v>0</v>
      </c>
      <c r="BN34" s="44">
        <f t="shared" si="29"/>
        <v>0</v>
      </c>
      <c r="BO34" s="136">
        <f t="shared" si="37"/>
        <v>0.1</v>
      </c>
      <c r="BP34" s="44">
        <f>IF('Indicador Datos'!U36="No data","x",ROUND(IF('Indicador Datos'!U36&gt;BP$36,10,IF('Indicador Datos'!U36&lt;BP$37,0,10-(BP$36-'Indicador Datos'!U36)/(BP$36-BP$37)*10)),1))</f>
        <v>2.8</v>
      </c>
      <c r="BQ34" s="44">
        <f>IF('Indicador Datos'!V36="No data","x",ROUND(IF(LOG('Indicador Datos'!V36)&gt;BQ$36,10,IF(LOG('Indicador Datos'!V36)&lt;BQ$37,0,10-(BQ$36-LOG('Indicador Datos'!V36))/(BQ$36-BQ$37)*10)),1))</f>
        <v>5.5</v>
      </c>
      <c r="BR34" s="136">
        <f t="shared" si="38"/>
        <v>4.3</v>
      </c>
      <c r="BS34" s="45">
        <f>IF('Indicador Datos'!W36="No data", "x",'Indicador Datos'!W36/'Indicador Datos'!CF36)</f>
        <v>9.7219149344227383E-6</v>
      </c>
      <c r="BT34" s="44">
        <f t="shared" si="39"/>
        <v>0.2</v>
      </c>
      <c r="BU34" s="44">
        <f>IF('Indicador Datos'!W36="No data","x",ROUND(IF(LOG('Indicador Datos'!W36)&gt;BU$36,10,IF(LOG('Indicador Datos'!W36)&lt;BU$37,0,10-(BU$36-LOG('Indicador Datos'!W36))/(BU$36-BU$37)*10)),1))</f>
        <v>1.7</v>
      </c>
      <c r="BV34" s="46">
        <f t="shared" si="40"/>
        <v>1</v>
      </c>
      <c r="BW34" s="47">
        <f t="shared" si="41"/>
        <v>2</v>
      </c>
    </row>
    <row r="35" spans="1:75" s="3" customFormat="1" x14ac:dyDescent="0.25">
      <c r="A35" s="99" t="s">
        <v>197</v>
      </c>
      <c r="B35" s="86" t="s">
        <v>63</v>
      </c>
      <c r="C35" s="44">
        <f>ROUND(IF('Indicador Datos'!D37=0,0.1,IF(LOG('Indicador Datos'!D37)&gt;C$36,10,IF(LOG('Indicador Datos'!D37)&lt;C$37,0,10-(C$36-LOG('Indicador Datos'!D37))/(C$36-C$37)*10))),1)</f>
        <v>9.4</v>
      </c>
      <c r="D35" s="44">
        <f>ROUND(IF('Indicador Datos'!E37=0,0.1,IF(LOG('Indicador Datos'!E37)&gt;D$36,10,IF(LOG('Indicador Datos'!E37)&lt;D$37,0,10-(D$36-LOG('Indicador Datos'!E37))/(D$36-D$37)*10))),1)</f>
        <v>9.6999999999999993</v>
      </c>
      <c r="E35" s="44">
        <f t="shared" ref="E35" si="42">ROUND((10-GEOMEAN(((10-C35)/10*9+1),((10-D35)/10*9+1)))/9*10,1)</f>
        <v>9.6</v>
      </c>
      <c r="F35" s="44">
        <f>ROUND(IF('Indicador Datos'!F37="No data",0.1,IF('Indicador Datos'!F37=0,0,IF(LOG('Indicador Datos'!F37)&gt;F$36,10,IF(LOG('Indicador Datos'!F37)&lt;F$37,0,10-(F$36-LOG('Indicador Datos'!F37))/(F$36-F$37)*10)))),1)</f>
        <v>7.6</v>
      </c>
      <c r="G35" s="44">
        <f>ROUND(IF('Indicador Datos'!G37=0,0,IF(LOG('Indicador Datos'!G37)&gt;G$36,10,IF(LOG('Indicador Datos'!G37)&lt;G$37,0,10-(G$36-LOG('Indicador Datos'!G37))/(G$36-G$37)*10))),1)</f>
        <v>9.4</v>
      </c>
      <c r="H35" s="44">
        <f>ROUND(IF('Indicador Datos'!H37=0,0,IF(LOG('Indicador Datos'!H37)&gt;H$36,10,IF(LOG('Indicador Datos'!H37)&lt;H$37,0,10-(H$36-LOG('Indicador Datos'!H37))/(H$36-H$37)*10))),1)</f>
        <v>8.6</v>
      </c>
      <c r="I35" s="44">
        <f>ROUND(IF('Indicador Datos'!I37=0,0,IF(LOG('Indicador Datos'!I37)&gt;I$36,10,IF(LOG('Indicador Datos'!I37)&lt;I$37,0,10-(I$36-LOG('Indicador Datos'!I37))/(I$36-I$37)*10))),1)</f>
        <v>4.7</v>
      </c>
      <c r="J35" s="44">
        <f t="shared" ref="J35" si="43">ROUND((10-GEOMEAN(((10-H35)/10*9+1),((10-I35)/10*9+1)))/9*10,1)</f>
        <v>7.1</v>
      </c>
      <c r="K35" s="44">
        <f>ROUND(IF('Indicador Datos'!J37=0,0,IF(LOG('Indicador Datos'!J37)&gt;K$36,10,IF(LOG('Indicador Datos'!J37)&lt;K$37,0,10-(K$36-LOG('Indicador Datos'!J37))/(K$36-K$37)*10))),1)</f>
        <v>9.5</v>
      </c>
      <c r="L35" s="44">
        <f t="shared" ref="L35" si="44">ROUND((10-GEOMEAN(((10-J35)/10*9+1),((10-K35)/10*9+1)))/9*10,1)</f>
        <v>8.6</v>
      </c>
      <c r="M35" s="44">
        <f>ROUND(IF('Indicador Datos'!K37=0,0,IF(LOG('Indicador Datos'!K37)&gt;M$36,10,IF(LOG('Indicador Datos'!K37)&lt;M$37,0,10-(M$36-LOG('Indicador Datos'!K37))/(M$36-M$37)*10))),1)</f>
        <v>0</v>
      </c>
      <c r="N35" s="133">
        <f>IF('Indicador Datos'!N37="No data","x",ROUND(IF('Indicador Datos'!N37=0,0,IF(LOG('Indicador Datos'!N37)&gt;N$36,10,IF(LOG('Indicador Datos'!N37)&lt;N$37,0.1,10-(N$36-LOG('Indicador Datos'!N37))/(N$36-N$37)*10))),1))</f>
        <v>7.7</v>
      </c>
      <c r="O35" s="133">
        <f>IF('Indicador Datos'!O37="No data","x",ROUND(IF('Indicador Datos'!O37=0,0,IF(LOG('Indicador Datos'!O37)&gt;O$36,10,IF(LOG('Indicador Datos'!O37)&lt;O$37,0.1,10-(O$36-LOG('Indicador Datos'!O37))/(O$36-O$37)*10))),1))</f>
        <v>8.5</v>
      </c>
      <c r="P35" s="133">
        <f t="shared" si="30"/>
        <v>8.1</v>
      </c>
      <c r="Q35" s="45">
        <f>'Indicador Datos'!D37/'Indicador Datos'!$CF37</f>
        <v>1.8998738071035284E-3</v>
      </c>
      <c r="R35" s="45">
        <f>'Indicador Datos'!E37/'Indicador Datos'!$CF37</f>
        <v>2.6638333021242893E-4</v>
      </c>
      <c r="S35" s="45">
        <f>IF(F35=0.1,0,'Indicador Datos'!F37/'Indicador Datos'!$CF37)</f>
        <v>3.4956558928899554E-3</v>
      </c>
      <c r="T35" s="45">
        <f>'Indicador Datos'!G37/'Indicador Datos'!$CF37</f>
        <v>1.8294709396309078E-6</v>
      </c>
      <c r="U35" s="45">
        <f>'Indicador Datos'!H37/'Indicador Datos'!$CF37</f>
        <v>1.2683248830219972E-3</v>
      </c>
      <c r="V35" s="45">
        <f>'Indicador Datos'!I37/'Indicador Datos'!$CF37</f>
        <v>5.9096854707388931E-7</v>
      </c>
      <c r="W35" s="45">
        <f>'Indicador Datos'!J37/'Indicador Datos'!$CF37</f>
        <v>1.9765444162571119E-3</v>
      </c>
      <c r="X35" s="45">
        <f>'Indicador Datos'!K37/'Indicador Datos'!$CF37</f>
        <v>0</v>
      </c>
      <c r="Y35" s="45">
        <f>IF('Indicador Datos'!N37="No data","x",'Indicador Datos'!N37/'Indicador Datos'!$CF37)</f>
        <v>4.0306152098848934E-2</v>
      </c>
      <c r="Z35" s="45">
        <f>IF('Indicador Datos'!O37="No data","x",'Indicador Datos'!O37/'Indicador Datos'!$CF37)</f>
        <v>8.3427742650424422E-2</v>
      </c>
      <c r="AA35" s="44">
        <f t="shared" si="3"/>
        <v>9.5</v>
      </c>
      <c r="AB35" s="44">
        <f t="shared" si="4"/>
        <v>5.3</v>
      </c>
      <c r="AC35" s="44">
        <f t="shared" ref="AC35" si="45">ROUND(((10-GEOMEAN(((10-AA35)/10*9+1),((10-AB35)/10*9+1)))/9*10),1)</f>
        <v>8.1</v>
      </c>
      <c r="AD35" s="44">
        <f t="shared" si="6"/>
        <v>5</v>
      </c>
      <c r="AE35" s="44">
        <f t="shared" si="7"/>
        <v>4.2</v>
      </c>
      <c r="AF35" s="44">
        <f t="shared" si="8"/>
        <v>0.8</v>
      </c>
      <c r="AG35" s="44">
        <f t="shared" si="9"/>
        <v>0</v>
      </c>
      <c r="AH35" s="44">
        <f t="shared" ref="AH35" si="46">ROUND(((10-GEOMEAN(((10-AF35)/10*9+1),((10-AG35)/10*9+1)))/9*10),1)</f>
        <v>0.4</v>
      </c>
      <c r="AI35" s="44">
        <f t="shared" si="11"/>
        <v>4.9000000000000004</v>
      </c>
      <c r="AJ35" s="44">
        <f t="shared" ref="AJ35" si="47">ROUND((10-GEOMEAN(((10-AH35)/10*9+1),((10-AI35)/10*9+1)))/9*10,1)</f>
        <v>3</v>
      </c>
      <c r="AK35" s="44">
        <f t="shared" si="13"/>
        <v>0</v>
      </c>
      <c r="AL35" s="44">
        <f>ROUND(IF('Indicador Datos'!L37=0,0,IF('Indicador Datos'!L37&gt;AL$36,10,IF('Indicador Datos'!L37&lt;AL$37,0,10-(AL$36-'Indicador Datos'!L37)/(AL$36-AL$37)*10))),1)</f>
        <v>1.5</v>
      </c>
      <c r="AM35" s="44">
        <f t="shared" si="31"/>
        <v>2</v>
      </c>
      <c r="AN35" s="44">
        <f t="shared" si="32"/>
        <v>4.2</v>
      </c>
      <c r="AO35" s="44">
        <f t="shared" si="33"/>
        <v>3.2</v>
      </c>
      <c r="AP35" s="44">
        <f t="shared" si="14"/>
        <v>9.5</v>
      </c>
      <c r="AQ35" s="44">
        <f t="shared" si="15"/>
        <v>7.5</v>
      </c>
      <c r="AR35" s="44">
        <f t="shared" si="16"/>
        <v>4.7</v>
      </c>
      <c r="AS35" s="44">
        <f t="shared" si="17"/>
        <v>2.4</v>
      </c>
      <c r="AT35" s="44">
        <f t="shared" ref="AT35" si="48">ROUND((10-GEOMEAN(((10-AR35)/10*9+1),((10-AS35)/10*9+1)))/9*10,1)</f>
        <v>3.6</v>
      </c>
      <c r="AU35" s="44">
        <f t="shared" si="19"/>
        <v>7.2</v>
      </c>
      <c r="AV35" s="44">
        <f t="shared" si="20"/>
        <v>0</v>
      </c>
      <c r="AW35" s="44">
        <f t="shared" si="21"/>
        <v>9</v>
      </c>
      <c r="AX35" s="46">
        <f t="shared" si="22"/>
        <v>6.5</v>
      </c>
      <c r="AY35" s="44">
        <f t="shared" si="23"/>
        <v>7.7</v>
      </c>
      <c r="AZ35" s="169">
        <f t="shared" si="34"/>
        <v>8.4</v>
      </c>
      <c r="BA35" s="46">
        <f t="shared" si="24"/>
        <v>6.6</v>
      </c>
      <c r="BB35" s="44">
        <f t="shared" si="25"/>
        <v>0.8</v>
      </c>
      <c r="BC35" s="44">
        <f>IF('Indicador Datos'!P37="No data","x",ROUND(IF('Indicador Datos'!P37&gt;BC$36,10,IF('Indicador Datos'!P37&lt;BC$37,0,10-(BC$36-'Indicador Datos'!P37)/(BC$36-BC$37)*10)),1))</f>
        <v>1.3</v>
      </c>
      <c r="BD35" s="44">
        <f t="shared" si="26"/>
        <v>1.1000000000000001</v>
      </c>
      <c r="BE35" s="44">
        <f t="shared" si="27"/>
        <v>6.2</v>
      </c>
      <c r="BF35" s="44">
        <f>IF('Indicador Datos'!M37="No data","x", ROUND(IF('Indicador Datos'!M37&gt;BF$36,0,IF('Indicador Datos'!M37&lt;BF$37,10,(BF$36-'Indicador Datos'!M37)/(BF$36-BF$37)*10)),1))</f>
        <v>4.0999999999999996</v>
      </c>
      <c r="BG35" s="46">
        <f t="shared" si="35"/>
        <v>4.4000000000000004</v>
      </c>
      <c r="BH35" s="47">
        <f t="shared" si="36"/>
        <v>6.7</v>
      </c>
      <c r="BI35" s="44">
        <f>ROUND(IF('Indicador Datos'!Q37=0,0,IF('Indicador Datos'!Q37&gt;BI$36,10,IF('Indicador Datos'!Q37&lt;BI$37,0,10-(BI$36-'Indicador Datos'!Q37)/(BI$36-BI$37)*10))),1)</f>
        <v>10</v>
      </c>
      <c r="BJ35" s="44">
        <f>ROUND(IF('Indicador Datos'!R37=0,0,IF(LOG('Indicador Datos'!R37)&gt;LOG(BJ$36),10,IF(LOG('Indicador Datos'!R37)&lt;LOG(BJ$37),0,10-(LOG(BJ$36)-LOG('Indicador Datos'!R37))/(LOG(BJ$36)-LOG(BJ$37))*10))),1)</f>
        <v>8</v>
      </c>
      <c r="BK35" s="44">
        <f t="shared" si="28"/>
        <v>9.3000000000000007</v>
      </c>
      <c r="BL35" s="44">
        <f>'Indicador Datos'!S37</f>
        <v>0</v>
      </c>
      <c r="BM35" s="44">
        <f>'Indicador Datos'!T37</f>
        <v>0</v>
      </c>
      <c r="BN35" s="44">
        <f t="shared" si="29"/>
        <v>0</v>
      </c>
      <c r="BO35" s="136">
        <f t="shared" si="37"/>
        <v>6.5</v>
      </c>
      <c r="BP35" s="44">
        <f>IF('Indicador Datos'!U37="No data","x",ROUND(IF('Indicador Datos'!U37&gt;BP$36,10,IF('Indicador Datos'!U37&lt;BP$37,0,10-(BP$36-'Indicador Datos'!U37)/(BP$36-BP$37)*10)),1))</f>
        <v>10</v>
      </c>
      <c r="BQ35" s="44">
        <f>IF('Indicador Datos'!V37="No data","x",ROUND(IF(LOG('Indicador Datos'!V37)&gt;BQ$36,10,IF(LOG('Indicador Datos'!V37)&lt;BQ$37,0,10-(BQ$36-LOG('Indicador Datos'!V37))/(BQ$36-BQ$37)*10)),1))</f>
        <v>9.4</v>
      </c>
      <c r="BR35" s="136">
        <f t="shared" si="38"/>
        <v>9.6999999999999993</v>
      </c>
      <c r="BS35" s="45">
        <f>IF('Indicador Datos'!W37="No data", "x",'Indicador Datos'!W37/'Indicador Datos'!CF37)</f>
        <v>1.1070942183657932E-3</v>
      </c>
      <c r="BT35" s="44">
        <f t="shared" si="39"/>
        <v>10</v>
      </c>
      <c r="BU35" s="44">
        <f>IF('Indicador Datos'!W37="No data","x",ROUND(IF(LOG('Indicador Datos'!W37)&gt;BU$36,10,IF(LOG('Indicador Datos'!W37)&lt;BU$37,0,10-(BU$36-LOG('Indicador Datos'!W37))/(BU$36-BU$37)*10)),1))</f>
        <v>10</v>
      </c>
      <c r="BV35" s="46">
        <f t="shared" si="40"/>
        <v>10</v>
      </c>
      <c r="BW35" s="47">
        <f t="shared" si="41"/>
        <v>9.1999999999999993</v>
      </c>
    </row>
    <row r="36" spans="1:75" s="10" customFormat="1" ht="15" customHeight="1" x14ac:dyDescent="0.25">
      <c r="A36" s="48"/>
      <c r="B36" s="49" t="s">
        <v>78</v>
      </c>
      <c r="C36" s="50">
        <v>5</v>
      </c>
      <c r="D36" s="50">
        <v>4</v>
      </c>
      <c r="E36" s="50"/>
      <c r="F36" s="50">
        <v>6</v>
      </c>
      <c r="G36" s="50">
        <v>2</v>
      </c>
      <c r="H36" s="50">
        <v>5</v>
      </c>
      <c r="I36" s="50">
        <v>5</v>
      </c>
      <c r="J36" s="50"/>
      <c r="K36" s="50">
        <v>5</v>
      </c>
      <c r="L36" s="50"/>
      <c r="M36" s="50">
        <v>5</v>
      </c>
      <c r="N36" s="50">
        <v>7</v>
      </c>
      <c r="O36" s="50">
        <v>7</v>
      </c>
      <c r="P36" s="51"/>
      <c r="Q36" s="51"/>
      <c r="R36" s="51"/>
      <c r="S36" s="51"/>
      <c r="T36" s="51"/>
      <c r="U36" s="51"/>
      <c r="V36" s="51"/>
      <c r="W36" s="51"/>
      <c r="X36" s="49"/>
      <c r="Y36" s="49"/>
      <c r="Z36" s="49"/>
      <c r="AA36" s="52">
        <v>2E-3</v>
      </c>
      <c r="AB36" s="52">
        <v>5.0000000000000001E-4</v>
      </c>
      <c r="AC36" s="53"/>
      <c r="AD36" s="52">
        <v>7.0000000000000001E-3</v>
      </c>
      <c r="AE36" s="50">
        <v>-4</v>
      </c>
      <c r="AF36" s="52">
        <v>1.4999999999999999E-2</v>
      </c>
      <c r="AG36" s="52">
        <v>2.5000000000000001E-3</v>
      </c>
      <c r="AH36" s="52"/>
      <c r="AI36" s="52">
        <v>4.0000000000000001E-3</v>
      </c>
      <c r="AJ36" s="52"/>
      <c r="AK36" s="52">
        <v>7.0000000000000001E-3</v>
      </c>
      <c r="AL36" s="54">
        <v>0.2</v>
      </c>
      <c r="AM36" s="52">
        <v>0.2</v>
      </c>
      <c r="AN36" s="52">
        <v>0.2</v>
      </c>
      <c r="AO36" s="53"/>
      <c r="AP36" s="53"/>
      <c r="AQ36" s="53"/>
      <c r="AR36" s="53"/>
      <c r="AS36" s="53"/>
      <c r="AT36" s="53"/>
      <c r="AU36" s="53"/>
      <c r="AV36" s="53"/>
      <c r="AW36" s="53"/>
      <c r="AX36" s="53"/>
      <c r="AY36" s="53"/>
      <c r="AZ36" s="53"/>
      <c r="BA36" s="53"/>
      <c r="BB36" s="53"/>
      <c r="BC36" s="206">
        <v>10</v>
      </c>
      <c r="BD36" s="54"/>
      <c r="BE36" s="54"/>
      <c r="BF36" s="206">
        <v>0</v>
      </c>
      <c r="BG36" s="48"/>
      <c r="BH36" s="48"/>
      <c r="BI36" s="48">
        <v>0.75</v>
      </c>
      <c r="BJ36" s="48">
        <v>0.75</v>
      </c>
      <c r="BK36" s="48"/>
      <c r="BL36" s="48"/>
      <c r="BM36" s="48"/>
      <c r="BN36" s="48"/>
      <c r="BO36" s="48"/>
      <c r="BP36" s="48">
        <v>30</v>
      </c>
      <c r="BQ36" s="48">
        <v>4.5</v>
      </c>
      <c r="BR36" s="48"/>
      <c r="BS36" s="52">
        <v>5.9999999999999995E-4</v>
      </c>
      <c r="BT36" s="52">
        <v>5.9999999999999995E-4</v>
      </c>
      <c r="BU36" s="48">
        <v>4</v>
      </c>
      <c r="BV36" s="48"/>
      <c r="BW36" s="48"/>
    </row>
    <row r="37" spans="1:75" s="10" customFormat="1" x14ac:dyDescent="0.25">
      <c r="A37" s="48"/>
      <c r="B37" s="49" t="s">
        <v>77</v>
      </c>
      <c r="C37" s="50">
        <v>1</v>
      </c>
      <c r="D37" s="50">
        <v>1</v>
      </c>
      <c r="E37" s="50"/>
      <c r="F37" s="50">
        <v>2</v>
      </c>
      <c r="G37" s="50">
        <v>-2</v>
      </c>
      <c r="H37" s="50">
        <v>2</v>
      </c>
      <c r="I37" s="50">
        <v>-2</v>
      </c>
      <c r="J37" s="50"/>
      <c r="K37" s="50">
        <v>1</v>
      </c>
      <c r="L37" s="50"/>
      <c r="M37" s="50">
        <v>1</v>
      </c>
      <c r="N37" s="50">
        <v>3</v>
      </c>
      <c r="O37" s="50">
        <v>3</v>
      </c>
      <c r="P37" s="51"/>
      <c r="Q37" s="51"/>
      <c r="R37" s="51"/>
      <c r="S37" s="51"/>
      <c r="T37" s="51"/>
      <c r="U37" s="51"/>
      <c r="V37" s="51"/>
      <c r="W37" s="51"/>
      <c r="X37" s="49"/>
      <c r="Y37" s="49"/>
      <c r="Z37" s="49"/>
      <c r="AA37" s="52">
        <v>0</v>
      </c>
      <c r="AB37" s="52">
        <v>0</v>
      </c>
      <c r="AC37" s="53"/>
      <c r="AD37" s="52">
        <v>0</v>
      </c>
      <c r="AE37" s="50">
        <v>-7</v>
      </c>
      <c r="AF37" s="52">
        <v>0</v>
      </c>
      <c r="AG37" s="52">
        <v>0</v>
      </c>
      <c r="AH37" s="52"/>
      <c r="AI37" s="52">
        <v>0</v>
      </c>
      <c r="AJ37" s="52"/>
      <c r="AK37" s="52">
        <v>0</v>
      </c>
      <c r="AL37" s="54">
        <v>0</v>
      </c>
      <c r="AM37" s="52">
        <v>0</v>
      </c>
      <c r="AN37" s="52">
        <v>0</v>
      </c>
      <c r="AO37" s="53"/>
      <c r="AP37" s="53"/>
      <c r="AQ37" s="53"/>
      <c r="AR37" s="53"/>
      <c r="AS37" s="53"/>
      <c r="AT37" s="53"/>
      <c r="AU37" s="53"/>
      <c r="AV37" s="53"/>
      <c r="AW37" s="53"/>
      <c r="AX37" s="53"/>
      <c r="AY37" s="53"/>
      <c r="AZ37" s="53"/>
      <c r="BA37" s="53"/>
      <c r="BB37" s="53"/>
      <c r="BC37" s="206">
        <v>0</v>
      </c>
      <c r="BD37" s="54"/>
      <c r="BE37" s="54"/>
      <c r="BF37" s="206">
        <v>-1</v>
      </c>
      <c r="BG37" s="48"/>
      <c r="BH37" s="48"/>
      <c r="BI37" s="48">
        <v>0</v>
      </c>
      <c r="BJ37" s="48">
        <v>0.01</v>
      </c>
      <c r="BK37" s="48"/>
      <c r="BL37" s="48"/>
      <c r="BM37" s="48"/>
      <c r="BN37" s="48"/>
      <c r="BO37" s="48"/>
      <c r="BP37" s="48">
        <v>0</v>
      </c>
      <c r="BQ37" s="48">
        <v>0</v>
      </c>
      <c r="BR37" s="48"/>
      <c r="BS37" s="52">
        <v>0</v>
      </c>
      <c r="BT37" s="52">
        <v>0</v>
      </c>
      <c r="BU37" s="48">
        <v>1</v>
      </c>
      <c r="BV37" s="48"/>
      <c r="BW37" s="48"/>
    </row>
    <row r="39" spans="1:75" s="159" customFormat="1" x14ac:dyDescent="0.25">
      <c r="D39" s="160"/>
      <c r="E39" s="160"/>
      <c r="H39" s="160"/>
      <c r="I39" s="160"/>
      <c r="L39" s="160"/>
      <c r="M39" s="160"/>
      <c r="P39" s="160"/>
      <c r="Q39" s="160"/>
      <c r="T39" s="160"/>
      <c r="U39" s="160"/>
      <c r="X39" s="160"/>
      <c r="Y39" s="160"/>
      <c r="AB39" s="160"/>
      <c r="AC39" s="160"/>
      <c r="AF39" s="160"/>
      <c r="AG39" s="160"/>
      <c r="AJ39" s="160"/>
      <c r="AK39" s="160"/>
      <c r="AN39" s="160"/>
      <c r="AO39" s="160"/>
      <c r="AR39" s="160"/>
      <c r="AS39" s="160"/>
      <c r="AV39" s="160"/>
      <c r="AW39" s="160"/>
      <c r="BA39" s="160"/>
      <c r="BB39" s="160"/>
      <c r="BC39" s="160"/>
      <c r="BD39" s="160"/>
      <c r="BG39" s="160"/>
      <c r="BH39" s="160"/>
      <c r="BK39" s="160"/>
      <c r="BL39" s="160"/>
      <c r="BO39" s="160"/>
      <c r="BP39" s="160"/>
      <c r="BS39" s="160"/>
      <c r="BT39" s="160"/>
      <c r="BW39" s="160"/>
    </row>
  </sheetData>
  <sortState ref="A3:B193">
    <sortCondition ref="A3:A193"/>
  </sortState>
  <mergeCells count="1">
    <mergeCell ref="A1:BW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X39"/>
  <sheetViews>
    <sheetView showGridLines="0" zoomScaleNormal="100" workbookViewId="0">
      <pane xSplit="2" ySplit="2" topLeftCell="C3" activePane="bottomRight" state="frozen"/>
      <selection pane="topRight" activeCell="B1" sqref="B1"/>
      <selection pane="bottomLeft" activeCell="A8" sqref="A8"/>
      <selection pane="bottomRight" activeCell="B2" sqref="B2"/>
    </sheetView>
  </sheetViews>
  <sheetFormatPr defaultColWidth="9.140625" defaultRowHeight="15" x14ac:dyDescent="0.25"/>
  <cols>
    <col min="1" max="1" width="25.7109375" style="1" customWidth="1"/>
    <col min="2" max="2" width="9.140625" style="1" customWidth="1"/>
    <col min="3" max="8" width="7.85546875" style="1" customWidth="1"/>
    <col min="9" max="9" width="7.85546875" style="9" customWidth="1"/>
    <col min="10" max="11" width="7.85546875" style="8" customWidth="1"/>
    <col min="12" max="12" width="7.85546875" style="7" customWidth="1"/>
    <col min="13" max="15" width="7.85546875" style="1" customWidth="1"/>
    <col min="16" max="17" width="7.85546875" style="7" customWidth="1"/>
    <col min="18" max="25" width="7.85546875" style="9" customWidth="1"/>
    <col min="26" max="26" width="7.85546875" style="7" customWidth="1"/>
    <col min="27" max="33" width="7.85546875" style="9" customWidth="1"/>
    <col min="34" max="35" width="7.85546875" style="7" customWidth="1"/>
    <col min="36" max="36" width="12.140625" style="7" bestFit="1" customWidth="1"/>
    <col min="37" max="37" width="7.85546875" style="7" customWidth="1"/>
    <col min="38" max="42" width="7.85546875" style="1" customWidth="1"/>
    <col min="43" max="49" width="7.85546875" style="7" customWidth="1"/>
    <col min="50" max="50" width="7.85546875" style="11" customWidth="1"/>
    <col min="51" max="16384" width="9.140625" style="1"/>
  </cols>
  <sheetData>
    <row r="1" spans="1:50" s="208" customFormat="1" x14ac:dyDescent="0.2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row>
    <row r="2" spans="1:50" s="208" customFormat="1" ht="119.25" customHeight="1" thickBot="1" x14ac:dyDescent="0.3">
      <c r="A2" s="97" t="s">
        <v>942</v>
      </c>
      <c r="B2" s="227" t="s">
        <v>64</v>
      </c>
      <c r="C2" s="234" t="s">
        <v>583</v>
      </c>
      <c r="D2" s="235" t="s">
        <v>793</v>
      </c>
      <c r="E2" s="236" t="s">
        <v>793</v>
      </c>
      <c r="F2" s="236" t="s">
        <v>1021</v>
      </c>
      <c r="G2" s="236" t="s">
        <v>1022</v>
      </c>
      <c r="H2" s="237" t="s">
        <v>947</v>
      </c>
      <c r="I2" s="234" t="s">
        <v>593</v>
      </c>
      <c r="J2" s="234" t="s">
        <v>1023</v>
      </c>
      <c r="K2" s="236" t="s">
        <v>1024</v>
      </c>
      <c r="L2" s="237" t="s">
        <v>592</v>
      </c>
      <c r="M2" s="236" t="s">
        <v>816</v>
      </c>
      <c r="N2" s="236" t="s">
        <v>821</v>
      </c>
      <c r="O2" s="236" t="s">
        <v>826</v>
      </c>
      <c r="P2" s="237" t="s">
        <v>815</v>
      </c>
      <c r="Q2" s="238" t="s">
        <v>1025</v>
      </c>
      <c r="R2" s="235" t="s">
        <v>1026</v>
      </c>
      <c r="S2" s="234" t="s">
        <v>1027</v>
      </c>
      <c r="T2" s="235" t="s">
        <v>1028</v>
      </c>
      <c r="U2" s="234" t="s">
        <v>1029</v>
      </c>
      <c r="V2" s="239" t="s">
        <v>949</v>
      </c>
      <c r="W2" s="234" t="s">
        <v>1137</v>
      </c>
      <c r="X2" s="234" t="s">
        <v>1031</v>
      </c>
      <c r="Y2" s="234" t="s">
        <v>1085</v>
      </c>
      <c r="Z2" s="237" t="s">
        <v>616</v>
      </c>
      <c r="AA2" s="234" t="s">
        <v>1032</v>
      </c>
      <c r="AB2" s="235" t="s">
        <v>1033</v>
      </c>
      <c r="AC2" s="247" t="s">
        <v>1136</v>
      </c>
      <c r="AD2" s="235" t="s">
        <v>843</v>
      </c>
      <c r="AE2" s="247" t="s">
        <v>1138</v>
      </c>
      <c r="AF2" s="247" t="s">
        <v>1139</v>
      </c>
      <c r="AG2" s="234" t="s">
        <v>1140</v>
      </c>
      <c r="AH2" s="237" t="s">
        <v>1141</v>
      </c>
      <c r="AI2" s="234" t="s">
        <v>1034</v>
      </c>
      <c r="AJ2" s="234" t="s">
        <v>1035</v>
      </c>
      <c r="AK2" s="237" t="s">
        <v>848</v>
      </c>
      <c r="AL2" s="235" t="s">
        <v>1036</v>
      </c>
      <c r="AM2" s="234" t="s">
        <v>1036</v>
      </c>
      <c r="AN2" s="235" t="s">
        <v>1037</v>
      </c>
      <c r="AO2" s="234" t="s">
        <v>1037</v>
      </c>
      <c r="AP2" s="237" t="s">
        <v>950</v>
      </c>
      <c r="AQ2" s="234" t="s">
        <v>1038</v>
      </c>
      <c r="AR2" s="234" t="s">
        <v>1040</v>
      </c>
      <c r="AS2" s="235" t="s">
        <v>654</v>
      </c>
      <c r="AT2" s="235" t="s">
        <v>658</v>
      </c>
      <c r="AU2" s="234" t="s">
        <v>1041</v>
      </c>
      <c r="AV2" s="237" t="s">
        <v>951</v>
      </c>
      <c r="AW2" s="240" t="s">
        <v>832</v>
      </c>
      <c r="AX2" s="241" t="s">
        <v>1042</v>
      </c>
    </row>
    <row r="3" spans="1:50" s="3" customFormat="1" ht="15.75" thickTop="1" x14ac:dyDescent="0.25">
      <c r="A3" s="99" t="s">
        <v>1</v>
      </c>
      <c r="B3" s="86" t="s">
        <v>0</v>
      </c>
      <c r="C3" s="56">
        <f>ROUND(IF('Indicador Datos'!X5="No data",IF((0.1233*LN('Indicador Datos'!CD5)-0.4559)&gt;C$37,0,IF((0.1233*LN('Indicador Datos'!CD5)-0.4559)&lt;C$36,10,(C$37-(0.1233*LN('Indicador Datos'!CD5)-0.4559))/(C$37-C$36)*10)),IF('Indicador Datos'!X5&gt;C$37,0,IF('Indicador Datos'!X5&lt;C$36,10,(C$37-'Indicador Datos'!X5)/(C$37-C$36)*10))),1)</f>
        <v>3.6</v>
      </c>
      <c r="D3" s="165" t="str">
        <f>IF('Indicador Datos'!Y5="No data","x", 'Indicador Datos'!Y5+'Indicador Datos'!Z5)</f>
        <v>x</v>
      </c>
      <c r="E3" s="137" t="str">
        <f>IF(D3="x","x",ROUND(IF(D3&gt;E$37,10,IF(D3&lt;E$36,0,10-(E$37-D3)/(E$37-E$36)*10)),1))</f>
        <v>x</v>
      </c>
      <c r="F3" s="137">
        <f>IF('Indicador Datos'!AA5="No data","x",ROUND(IF('Indicador Datos'!AA5&gt;F$37,10,IF('Indicador Datos'!AA5&lt;F$36,0,10-(F$37-'Indicador Datos'!AA5)/(F$37-F$36)*10)),1))</f>
        <v>3.1</v>
      </c>
      <c r="G3" s="137">
        <f>IF(AND(E3="x", F3="x"), "x", ROUND(AVERAGE(E3,F3),1))</f>
        <v>3.1</v>
      </c>
      <c r="H3" s="57">
        <f>ROUND(IF(G3="x",C3,(10-GEOMEAN(((10-C3)/10*9+1),((10-G3)/10*9+1)))/9*10),1)</f>
        <v>3.4</v>
      </c>
      <c r="I3" s="56" t="str">
        <f>IF('Indicador Datos'!AS5="No data","x",ROUND(IF('Indicador Datos'!AS5&gt;I$37,10,IF('Indicador Datos'!AS5&lt;I$36,0,10-(I$37-'Indicador Datos'!AS5)/(I$37-I$36)*10)),1))</f>
        <v>x</v>
      </c>
      <c r="J3" s="56">
        <f>IF('Indicador Datos'!AT5="No data","x",ROUND(IF('Indicador Datos'!AT5&gt;J$37,10,IF('Indicador Datos'!AT5&lt;J$36,0,10-(J$37-'Indicador Datos'!AT5)/(J$37-J$36)*10)),1))</f>
        <v>5.8</v>
      </c>
      <c r="K3" s="137" t="str">
        <f>IF('Indicador Datos'!AU5="No data","x",ROUND(IF('Indicador Datos'!AU5&gt;K$37,10,IF('Indicador Datos'!AU5&lt;K$36,0,10-(K$37-'Indicador Datos'!AU5)/(K$37-K$36)*10)),1))</f>
        <v>x</v>
      </c>
      <c r="L3" s="57">
        <f>IF(AND(I3="x",J3="x", K3="x"),"x",ROUND(AVERAGE(I3,J3,K3),1))</f>
        <v>5.8</v>
      </c>
      <c r="M3" s="137">
        <f>IF('Indicador Datos'!AB5="No data","x",ROUND(IF('Indicador Datos'!AB5&gt;M$37,10,IF('Indicador Datos'!AB5&lt;M$36,0,10-(M$37-'Indicador Datos'!AB5)/(M$37-M$36)*10)),1))</f>
        <v>1.9</v>
      </c>
      <c r="N3" s="137">
        <f>IF('Indicador Datos'!AC5="No data","x",ROUND(IF('Indicador Datos'!AC5&gt;N$37,10,IF('Indicador Datos'!AC5&lt;N$36,0,10-(N$37-'Indicador Datos'!AC5)/(N$37-N$36)*10)),1))</f>
        <v>1.5</v>
      </c>
      <c r="O3" s="137" t="str">
        <f>IF('Indicador Datos'!AD5="No data","x",ROUND(IF('Indicador Datos'!AD5&gt;O$37,10,IF('Indicador Datos'!AD5&lt;O$36,0,10-(O$37-'Indicador Datos'!AD5)/(O$37-O$36)*10)),1))</f>
        <v>x</v>
      </c>
      <c r="P3" s="57">
        <f>ROUND(IF(AND(O3="x",ISNUMBER(N3),ISNUMBER(M3)), (10-GEOMEAN(((10-M3)/10*9+1),((10-N3)/10*9+1)))/9*10,IF(AND(O3="x",N3="x",ISNUMBER(M3)),M3, IF(AND(M3="x",O3="x",ISNUMBER(N3)),N3,(10-GEOMEAN(((10-M3)/10*9+1),((10-N3)/10*9+1),((10-O3)/10*9+1)))/9*10))),1)</f>
        <v>1.7</v>
      </c>
      <c r="Q3" s="58">
        <f>ROUND(AVERAGE(H3,H3,L3,P3),1)</f>
        <v>3.6</v>
      </c>
      <c r="R3" s="70">
        <f>IF(AND('Indicador Datos'!AY5="No data",'Indicador Datos'!AZ5="No data"),0,SUM('Indicador Datos'!AY5:BA5)/1000)</f>
        <v>4.0000000000000001E-3</v>
      </c>
      <c r="S3" s="56">
        <f>ROUND(IF(R3=0,0,IF(LOG(R3*1000)&gt;S$37,10,IF(LOG(R3*1000)&lt;S$36,0,10-(S$37-LOG(R3*1000))/(S$37-S$36)*10))),1)</f>
        <v>0</v>
      </c>
      <c r="T3" s="59">
        <f>R3*1000/'Indicador Datos'!CE5</f>
        <v>3.9618474094470251E-5</v>
      </c>
      <c r="U3" s="56">
        <f t="shared" ref="U3:U35" si="0">IF(T3="x","x",ROUND(IF(T3&gt;$U$37,10,IF(T3&lt;$U$36,0,((T3*100)/0.0052)^(1/4.0545)/6.5*10)),1))</f>
        <v>0</v>
      </c>
      <c r="V3" s="60">
        <f>ROUND((10-GEOMEAN(((10-S3)/10*9+1),((10-U3)/10*9+1)))/9*10,1)</f>
        <v>0</v>
      </c>
      <c r="W3" s="56" t="str">
        <f>IF('Indicador Datos'!AM5="No data","x",ROUND(IF('Indicador Datos'!AM5&gt;W$37,10,IF('Indicador Datos'!AM5&lt;W$36,0,10-(W$37-'Indicador Datos'!AM5)/(W$37-W$36)*10)),1))</f>
        <v>x</v>
      </c>
      <c r="X3" s="56">
        <f>IF('Indicador Datos'!AL5="No data","x",ROUND(IF('Indicador Datos'!AL5&gt;X$37,10,IF('Indicador Datos'!AL5&lt;X$36,0,10-(X$37-'Indicador Datos'!AL5)/(X$37-X$36)*10)),1))</f>
        <v>0.8</v>
      </c>
      <c r="Y3" s="56">
        <f>IF('Indicador Datos'!AN5 ="No data","x",ROUND( IF('Indicador Datos'!AN5 &gt;Y$37,10,IF('Indicador Datos'!AN5 &lt;Y$36,0,10-(Y$37-'Indicador Datos'!AN5)/(Y$37-Y$36)*10)),1))</f>
        <v>5.6</v>
      </c>
      <c r="Z3" s="57">
        <f>IF(W3="x",ROUND((10-GEOMEAN(((10-Y3)/10*9+1),((10-X3)/10*9+1)))/9*10,1),IF(Y3="x",ROUND((10-GEOMEAN(((10-W3)/10*9+1),((10-X3)/10*9+1)))/9*10,1),ROUND((10-GEOMEAN(((10-W3)/10*9+1),((10-X3)/10*9+1),((10-Y3)/10*9+1)))/9*10,1)))</f>
        <v>3.6</v>
      </c>
      <c r="AA3" s="56">
        <f>IF('Indicador Datos'!AE5="No data","x",ROUND(IF('Indicador Datos'!AE5&gt;AA$37,10,IF('Indicador Datos'!AE5&lt;AA$36,0,10-(AA$37-'Indicador Datos'!AE5)/(AA$37-AA$36)*10)),1))</f>
        <v>2.2999999999999998</v>
      </c>
      <c r="AB3" s="62" t="str">
        <f>IF('Indicador Datos'!AF5="No data", "x", IF('Indicador Datos'!AF5&gt;=40,10,IF(AND('Indicador Datos'!AF5&gt;=30,'Indicador Datos'!AF5&lt;40),8,(IF(AND('Indicador Datos'!AF5&gt;=20,'Indicador Datos'!AF5&lt;30),6,IF(AND('Indicador Datos'!AF5&gt;=5,'Indicador Datos'!AF5&lt;20),4,IF(AND('Indicador Datos'!AF5&gt;0,'Indicador Datos'!AF5&lt;5),2,0)))))))</f>
        <v>x</v>
      </c>
      <c r="AC3" s="62">
        <f>IF('Indicador Datos'!AG5="No data", "x", IF('Indicador Datos'!AG5&gt;=40,10,IF(AND('Indicador Datos'!AG5&gt;=30,'Indicador Datos'!AG5&lt;40),8,(IF(AND('Indicador Datos'!AG5&gt;=20,'Indicador Datos'!AG5&lt;30), 6, IF(AND('Indicador Datos'!AG5&gt;=5,'Indicador Datos'!AG5&lt;20),3,0))))))</f>
        <v>8</v>
      </c>
      <c r="AD3" s="62">
        <f>IF('Indicador Datos'!AH5="No data", "x", IF('Indicador Datos'!AH5&gt;=15,10,IF(AND('Indicador Datos'!AH5&gt;=12,'Indicador Datos'!AH5&lt;15),8,(IF(AND('Indicador Datos'!AH5&gt;=9,'Indicador Datos'!AH5&lt;12),6,IF(AND('Indicador Datos'!AH5&gt;=5,'Indicador Datos'!AH5&lt;9),4,IF(AND('Indicador Datos'!AH5&gt;0,'Indicador Datos'!AH5&lt;5),2,0)))))))</f>
        <v>4</v>
      </c>
      <c r="AE3" s="248">
        <f>IF('Indicador Datos'!BF5="No data", "x", IF('Indicador Datos'!BF5&gt;=40,10,IF(AND('Indicador Datos'!BF5&gt;=30,'Indicador Datos'!BF5&lt;40),8,(IF(AND('Indicador Datos'!BF5&gt;=20,'Indicador Datos'!BF5&lt;30), 6, IF(AND('Indicador Datos'!BF5&gt;=5,'Indicador Datos'!BF5&lt;20),3,0))))))</f>
        <v>6</v>
      </c>
      <c r="AF3" s="248">
        <f>IF(AD3="x",ROUND(AE3,1),IF(AE3="x",ROUND(AD3,1),ROUND(AVERAGE(AD3,AE3),1)))</f>
        <v>5</v>
      </c>
      <c r="AG3" s="137">
        <f>IF(AB3="x",ROUND(AVERAGE(AC3,AF3),1),IF(AND(AB3="x",AC3="x"),ROUND(AF3,1),ROUND(AVERAGE(AB3,AC3,AF3),1)))</f>
        <v>6.5</v>
      </c>
      <c r="AH3" s="57">
        <f t="shared" ref="AH3:AH35" si="1">IF(AND(AA3="x",AG3="x"),"x",ROUND(AVERAGE(AG3,AA3),1))</f>
        <v>4.4000000000000004</v>
      </c>
      <c r="AI3" s="207">
        <f>IF('Indicador Datos'!BB5="No data","x",ROUND( IF('Indicador Datos'!BB5&gt;AI$37,10,IF('Indicador Datos'!BB5&lt;AI$36,0,10-(AI$37-'Indicador Datos'!BB5)/(AI$37-AI$36)*10)),1))</f>
        <v>2.2999999999999998</v>
      </c>
      <c r="AJ3" s="207">
        <f>IF('Indicador Datos'!BC5="No data","x",ROUND( IF('Indicador Datos'!BC5&gt;AJ$37,10,IF('Indicador Datos'!BC5&lt;AJ$36,0,10-(AJ$37-'Indicador Datos'!BC5)/(AJ$37-AJ$36)*10)),1))</f>
        <v>0.7</v>
      </c>
      <c r="AK3" s="57">
        <f>IF(AND(AI3="x",AJ3="x"),"x",ROUND(AVERAGE(AI3,AJ3),1))</f>
        <v>1.5</v>
      </c>
      <c r="AL3" s="70">
        <f>('Indicador Datos'!AX5+'Indicador Datos'!AW5*0.5+'Indicador Datos'!AV5*0.25)/1000</f>
        <v>0</v>
      </c>
      <c r="AM3" s="56">
        <f>ROUND(IF(AL3=0,0,IF(LOG(AL3)&gt;AM$37,10,IF(LOG(AL3)&lt;AM$36,0,10-(AM$37-LOG(AL3))/(AM$37-AM$36)*10))),1)</f>
        <v>0</v>
      </c>
      <c r="AN3" s="61">
        <f>AL3*1000/'Indicador Datos'!CE5</f>
        <v>0</v>
      </c>
      <c r="AO3" s="56">
        <f>IF(AN3="x","x",ROUND(IF(AN3&gt;AO$37,10,IF(AN3&lt;AO$36,0,10-(AO$37-AN3)/(AO$37-AO$36)*10)),1))</f>
        <v>0</v>
      </c>
      <c r="AP3" s="57">
        <f>ROUND((10-GEOMEAN(((10-AM3)/10*9+1),((10-AO3)/10*9+1)))/9*10,1)</f>
        <v>0</v>
      </c>
      <c r="AQ3" s="56">
        <f>IF('Indicador Datos'!BD5="No data","x",ROUND(IF('Indicador Datos'!BD5&lt;$AQ$36,10,IF('Indicador Datos'!BD5&gt;$AQ$37,0,($AQ$37-'Indicador Datos'!BD5)/($AQ$37-$AQ$36)*10)),1))</f>
        <v>4.7</v>
      </c>
      <c r="AR3" s="56">
        <f>IF('Indicador Datos'!BE5="No data", "x", IF('Indicador Datos'!BE5&gt;=35,10,IF(AND('Indicador Datos'!BE5&gt;=25,'Indicador Datos'!BE5&lt;35),8,(IF(AND('Indicador Datos'!BE5&gt;=15,'Indicador Datos'!BE5&lt;25),6,IF(AND('Indicador Datos'!BE5&gt;=5,'Indicador Datos'!BE5&lt;15),4,IF(AND('Indicador Datos'!BE5&gt;0,'Indicador Datos'!BE5&lt;5),2,0)))))))</f>
        <v>4</v>
      </c>
      <c r="AS3" s="62">
        <f>IF('Indicador Datos'!BG5="No data","x",ROUND(IF('Indicador Datos'!BG5&gt;$AS$37,10,IF('Indicador Datos'!BG5&lt;$AS$36,0,10-($AS$37-'Indicador Datos'!BG5)/($AS$37-$AS$36)*10)),1))</f>
        <v>1.8</v>
      </c>
      <c r="AT3" s="62" t="str">
        <f>IF('Indicador Datos'!BH5="No data","x",ROUND(IF('Indicador Datos'!BH5&gt;$AT$37,10,IF('Indicador Datos'!BH5&lt;$AT$36,0,10-($AT$37-'Indicador Datos'!BH5)/($AT$37-$AT$36)*10)),1))</f>
        <v>x</v>
      </c>
      <c r="AU3" s="56">
        <f>IF(AS3="x","x",ROUND(IF(AT3="x",AS3,SUM(AS3*0.8,AT3*0.2)),1))</f>
        <v>1.8</v>
      </c>
      <c r="AV3" s="57">
        <f t="shared" ref="AV3:AV35" si="2">ROUND(AVERAGE(AR3,AU3,AQ3),1)</f>
        <v>3.5</v>
      </c>
      <c r="AW3" s="63">
        <f t="shared" ref="AW3:AW35" si="3">ROUND(IF(AK3="x",(10-GEOMEAN(((10-Z3)/10*9+1),((10-AH3)/10*9+1),((10-AP3)/10*9+1),((10-AV3)/10*9+1)))/9*10,(10-GEOMEAN(((10-AH3)/10*9+1),((10-Z3)/10*9+1),((10-AP3)/10*9+1),((10-AK3)/10*9+1),((10-AV3)/10*9+1)))/9*10),1)</f>
        <v>2.7</v>
      </c>
      <c r="AX3" s="64">
        <f t="shared" ref="AX3:AX35" si="4">ROUND((10-GEOMEAN(((10-V3)/10*9+1),((10-AW3)/10*9+1)))/9*10,1)</f>
        <v>1.4</v>
      </c>
    </row>
    <row r="4" spans="1:50" s="3" customFormat="1" x14ac:dyDescent="0.25">
      <c r="A4" s="99" t="s">
        <v>5</v>
      </c>
      <c r="B4" s="86" t="s">
        <v>4</v>
      </c>
      <c r="C4" s="56">
        <f>ROUND(IF('Indicador Datos'!X6="No data",IF((0.1233*LN('Indicador Datos'!CD6)-0.4559)&gt;C$37,0,IF((0.1233*LN('Indicador Datos'!CD6)-0.4559)&lt;C$36,10,(C$37-(0.1233*LN('Indicador Datos'!CD6)-0.4559))/(C$37-C$36)*10)),IF('Indicador Datos'!X6&gt;C$37,0,IF('Indicador Datos'!X6&lt;C$36,10,(C$37-'Indicador Datos'!X6)/(C$37-C$36)*10))),1)</f>
        <v>3.5</v>
      </c>
      <c r="D4" s="165" t="str">
        <f>IF('Indicador Datos'!Y6="No data","x", 'Indicador Datos'!Y6+'Indicador Datos'!Z6)</f>
        <v>x</v>
      </c>
      <c r="E4" s="137" t="str">
        <f t="shared" ref="E4:E35" si="5">IF(D4="x","x",ROUND(IF(D4&gt;E$37,10,IF(D4&lt;E$36,0,10-(E$37-D4)/(E$37-E$36)*10)),1))</f>
        <v>x</v>
      </c>
      <c r="F4" s="137">
        <f>IF('Indicador Datos'!AA6="No data","x",ROUND(IF('Indicador Datos'!AA6&gt;F$37,10,IF('Indicador Datos'!AA6&lt;F$36,0,10-(F$37-'Indicador Datos'!AA6)/(F$37-F$36)*10)),1))</f>
        <v>2.1</v>
      </c>
      <c r="G4" s="137">
        <f t="shared" ref="G4:G35" si="6">IF(AND(E4="x", F4="x"), "x", ROUND(AVERAGE(E4,F4),1))</f>
        <v>2.1</v>
      </c>
      <c r="H4" s="57">
        <f t="shared" ref="H4:H35" si="7">ROUND(IF(G4="x",C4,(10-GEOMEAN(((10-C4)/10*9+1),((10-G4)/10*9+1)))/9*10),1)</f>
        <v>2.8</v>
      </c>
      <c r="I4" s="56">
        <f>IF('Indicador Datos'!AS6="No data","x",ROUND(IF('Indicador Datos'!AS6&gt;I$37,10,IF('Indicador Datos'!AS6&lt;I$36,0,10-(I$37-'Indicador Datos'!AS6)/(I$37-I$36)*10)),1))</f>
        <v>4.8</v>
      </c>
      <c r="J4" s="56" t="str">
        <f>IF('Indicador Datos'!AT6="No data","x",ROUND(IF('Indicador Datos'!AT6&gt;J$37,10,IF('Indicador Datos'!AT6&lt;J$36,0,10-(J$37-'Indicador Datos'!AT6)/(J$37-J$36)*10)),1))</f>
        <v>x</v>
      </c>
      <c r="K4" s="137" t="str">
        <f>IF('Indicador Datos'!AU6="No data","x",ROUND(IF('Indicador Datos'!AU6&gt;K$37,10,IF('Indicador Datos'!AU6&lt;K$36,0,10-(K$37-'Indicador Datos'!AU6)/(K$37-K$36)*10)),1))</f>
        <v>x</v>
      </c>
      <c r="L4" s="57">
        <f t="shared" ref="L4:L35" si="8">IF(AND(I4="x",J4="x", K4="x"),"x",ROUND(AVERAGE(I4,J4,K4),1))</f>
        <v>4.8</v>
      </c>
      <c r="M4" s="137">
        <f>IF('Indicador Datos'!AB6="No data","x",ROUND(IF('Indicador Datos'!AB6&gt;M$37,10,IF('Indicador Datos'!AB6&lt;M$36,0,10-(M$37-'Indicador Datos'!AB6)/(M$37-M$36)*10)),1))</f>
        <v>0.5</v>
      </c>
      <c r="N4" s="137" t="str">
        <f>IF('Indicador Datos'!AC6="No data","x",ROUND(IF('Indicador Datos'!AC6&gt;N$37,10,IF('Indicador Datos'!AC6&lt;N$36,0,10-(N$37-'Indicador Datos'!AC6)/(N$37-N$36)*10)),1))</f>
        <v>x</v>
      </c>
      <c r="O4" s="137" t="str">
        <f>IF('Indicador Datos'!AD6="No data","x",ROUND(IF('Indicador Datos'!AD6&gt;O$37,10,IF('Indicador Datos'!AD6&lt;O$36,0,10-(O$37-'Indicador Datos'!AD6)/(O$37-O$36)*10)),1))</f>
        <v>x</v>
      </c>
      <c r="P4" s="57">
        <f t="shared" ref="P4:P35" si="9">ROUND(IF(AND(O4="x",ISNUMBER(N4),ISNUMBER(M4)), (10-GEOMEAN(((10-M4)/10*9+1),((10-N4)/10*9+1)))/9*10,IF(AND(O4="x",N4="x",ISNUMBER(M4)),M4, IF(AND(M4="x",O4="x",ISNUMBER(N4)),N4,(10-GEOMEAN(((10-M4)/10*9+1),((10-N4)/10*9+1),((10-O4)/10*9+1)))/9*10))),1)</f>
        <v>0.5</v>
      </c>
      <c r="Q4" s="58">
        <f t="shared" ref="Q4:Q35" si="10">ROUND(AVERAGE(H4,H4,L4,P4),1)</f>
        <v>2.7</v>
      </c>
      <c r="R4" s="70">
        <f>IF(AND('Indicador Datos'!AY6="No data",'Indicador Datos'!AZ6="No data"),0,SUM('Indicador Datos'!AY6:BA6)/1000)</f>
        <v>1.2999999999999999E-2</v>
      </c>
      <c r="S4" s="56">
        <f t="shared" ref="S4:S35" si="11">ROUND(IF(R4=0,0,IF(LOG(R4*1000)&gt;$S$37,10,IF(LOG(R4*1000)&lt;S$36,0,10-(S$37-LOG(R4*1000))/(S$37-S$36)*10))),1)</f>
        <v>0.3</v>
      </c>
      <c r="T4" s="59">
        <f>R4*1000/'Indicador Datos'!CE6</f>
        <v>3.322836577785048E-5</v>
      </c>
      <c r="U4" s="56">
        <f t="shared" si="0"/>
        <v>0</v>
      </c>
      <c r="V4" s="60">
        <f t="shared" ref="V4:V35" si="12">ROUND((10-GEOMEAN(((10-S4)/10*9+1),((10-U4)/10*9+1)))/9*10,1)</f>
        <v>0.2</v>
      </c>
      <c r="W4" s="56">
        <f>IF('Indicador Datos'!AM6="No data","x",ROUND(IF('Indicador Datos'!AM6&gt;W$37,10,IF('Indicador Datos'!AM6&lt;W$36,0,10-(W$37-'Indicador Datos'!AM6)/(W$37-W$36)*10)),1))</f>
        <v>10</v>
      </c>
      <c r="X4" s="56">
        <f>IF('Indicador Datos'!AL6="No data","x",ROUND(IF('Indicador Datos'!AL6&gt;X$37,10,IF('Indicador Datos'!AL6&lt;X$36,0,10-(X$37-'Indicador Datos'!AL6)/(X$37-X$36)*10)),1))</f>
        <v>1.8</v>
      </c>
      <c r="Y4" s="56">
        <f>IF('Indicador Datos'!AN6 ="No data","x",ROUND( IF('Indicador Datos'!AN6 &gt;Y$37,10,IF('Indicador Datos'!AN6 &lt;Y$36,0,10-(Y$37-'Indicador Datos'!AN6)/(Y$37-Y$36)*10)),1))</f>
        <v>1.1000000000000001</v>
      </c>
      <c r="Z4" s="57">
        <f t="shared" ref="Z4:Z35" si="13">IF(W4="x",ROUND((10-GEOMEAN(((10-Y4)/10*9+1),((10-X4)/10*9+1)))/9*10,1),IF(Y4="x",ROUND((10-GEOMEAN(((10-W4)/10*9+1),((10-X4)/10*9+1)))/9*10,1),ROUND((10-GEOMEAN(((10-W4)/10*9+1),((10-X4)/10*9+1),((10-Y4)/10*9+1)))/9*10,1)))</f>
        <v>6.4</v>
      </c>
      <c r="AA4" s="56">
        <f>IF('Indicador Datos'!AE6="No data","x",ROUND(IF('Indicador Datos'!AE6&gt;AA$37,10,IF('Indicador Datos'!AE6&lt;AA$36,0,10-(AA$37-'Indicador Datos'!AE6)/(AA$37-AA$36)*10)),1))</f>
        <v>3.5</v>
      </c>
      <c r="AB4" s="62" t="str">
        <f>IF('Indicador Datos'!AF6="No data", "x", IF('Indicador Datos'!AF6&gt;=40,10,IF(AND('Indicador Datos'!AF6&gt;=30,'Indicador Datos'!AF6&lt;40),8,(IF(AND('Indicador Datos'!AF6&gt;=20,'Indicador Datos'!AF6&lt;30),6,IF(AND('Indicador Datos'!AF6&gt;=5,'Indicador Datos'!AF6&lt;20),4,IF(AND('Indicador Datos'!AF6&gt;0,'Indicador Datos'!AF6&lt;5),2,0)))))))</f>
        <v>x</v>
      </c>
      <c r="AC4" s="62">
        <f>IF('Indicador Datos'!AG6="No data", "x", IF('Indicador Datos'!AG6&gt;=40,10,IF(AND('Indicador Datos'!AG6&gt;=30,'Indicador Datos'!AG6&lt;40),8,(IF(AND('Indicador Datos'!AG6&gt;=20,'Indicador Datos'!AG6&lt;30), 6, IF(AND('Indicador Datos'!AG6&gt;=5,'Indicador Datos'!AG6&lt;20),3,0))))))</f>
        <v>6</v>
      </c>
      <c r="AD4" s="62">
        <f>IF('Indicador Datos'!AH6="No data", "x", IF('Indicador Datos'!AH6&gt;=15,10,IF(AND('Indicador Datos'!AH6&gt;=12,'Indicador Datos'!AH6&lt;15),8,(IF(AND('Indicador Datos'!AH6&gt;=9,'Indicador Datos'!AH6&lt;12),6,IF(AND('Indicador Datos'!AH6&gt;=5,'Indicador Datos'!AH6&lt;9),4,IF(AND('Indicador Datos'!AH6&gt;0,'Indicador Datos'!AH6&lt;5),2,0)))))))</f>
        <v>6</v>
      </c>
      <c r="AE4" s="248">
        <f>IF('Indicador Datos'!BF6="No data", "x", IF('Indicador Datos'!BF6&gt;=40,10,IF(AND('Indicador Datos'!BF6&gt;=30,'Indicador Datos'!BF6&lt;40),8,(IF(AND('Indicador Datos'!BF6&gt;=20,'Indicador Datos'!BF6&lt;30), 6, IF(AND('Indicador Datos'!BF6&gt;=5,'Indicador Datos'!BF6&lt;20),3,0))))))</f>
        <v>6</v>
      </c>
      <c r="AF4" s="248">
        <f t="shared" ref="AF4:AF35" si="14">IF(AD4="x",ROUND(AE4,1),IF(AE4="x",ROUND(AD4,1),ROUND(AVERAGE(AD4,AE4),1)))</f>
        <v>6</v>
      </c>
      <c r="AG4" s="137">
        <f t="shared" ref="AG4:AG35" si="15">IF(AB4="x",ROUND(AVERAGE(AC4,AF4),1),IF(AND(AB4="x",AC4="x"),ROUND(AF4,1),ROUND(AVERAGE(AB4,AC4,AF4),1)))</f>
        <v>6</v>
      </c>
      <c r="AH4" s="57">
        <f t="shared" si="1"/>
        <v>4.8</v>
      </c>
      <c r="AI4" s="207">
        <f>IF('Indicador Datos'!BB6="No data","x",ROUND( IF('Indicador Datos'!BB6&gt;AI$37,10,IF('Indicador Datos'!BB6&lt;AI$36,0,10-(AI$37-'Indicador Datos'!BB6)/(AI$37-AI$36)*10)),1))</f>
        <v>0</v>
      </c>
      <c r="AJ4" s="207">
        <f>IF('Indicador Datos'!BC6="No data","x",ROUND( IF('Indicador Datos'!BC6&gt;AJ$37,10,IF('Indicador Datos'!BC6&lt;AJ$36,0,10-(AJ$37-'Indicador Datos'!BC6)/(AJ$37-AJ$36)*10)),1))</f>
        <v>3.5</v>
      </c>
      <c r="AK4" s="57">
        <f t="shared" ref="AK4:AK35" si="16">IF(AND(AI4="x",AJ4="x"),"x",ROUND(AVERAGE(AI4,AJ4),1))</f>
        <v>1.8</v>
      </c>
      <c r="AL4" s="70">
        <f>('Indicador Datos'!AX6+'Indicador Datos'!AW6*0.5+'Indicador Datos'!AV6*0.25)/1000</f>
        <v>1.6775</v>
      </c>
      <c r="AM4" s="56">
        <f t="shared" ref="AM4:AM35" si="17">ROUND(IF(AL4=0,0,IF(LOG(AL4)&gt;AM$37,10,IF(LOG(AL4)&lt;AM$36,0,10-(AM$37-LOG(AL4))/(AM$37-AM$36)*10))),1)</f>
        <v>0.7</v>
      </c>
      <c r="AN4" s="61">
        <f>AL4*1000/'Indicador Datos'!CE6</f>
        <v>4.2877371994110907E-3</v>
      </c>
      <c r="AO4" s="56">
        <f t="shared" ref="AO4:AO35" si="18">IF(AN4="x","x",ROUND(IF(AN4&gt;AO$37,10,IF(AN4&lt;AO$36,0,10-(AO$37-AN4)/(AO$37-AO$36)*10)),1))</f>
        <v>0.6</v>
      </c>
      <c r="AP4" s="57">
        <f t="shared" ref="AP4:AP35" si="19">ROUND((10-GEOMEAN(((10-AM4)/10*9+1),((10-AO4)/10*9+1)))/9*10,1)</f>
        <v>0.7</v>
      </c>
      <c r="AQ4" s="56">
        <f>IF('Indicador Datos'!BD6="No data","x",ROUND(IF('Indicador Datos'!BD6&lt;$AQ$36,10,IF('Indicador Datos'!BD6&gt;$AQ$37,0,($AQ$37-'Indicador Datos'!BD6)/($AQ$37-$AQ$36)*10)),1))</f>
        <v>4.7</v>
      </c>
      <c r="AR4" s="56">
        <f>IF('Indicador Datos'!BE6="No data", "x", IF('Indicador Datos'!BE6&gt;=35,10,IF(AND('Indicador Datos'!BE6&gt;=25,'Indicador Datos'!BE6&lt;35),8,(IF(AND('Indicador Datos'!BE6&gt;=15,'Indicador Datos'!BE6&lt;25),6,IF(AND('Indicador Datos'!BE6&gt;=5,'Indicador Datos'!BE6&lt;15),4,IF(AND('Indicador Datos'!BE6&gt;0,'Indicador Datos'!BE6&lt;5),2,0)))))))</f>
        <v>2</v>
      </c>
      <c r="AS4" s="62">
        <f>IF('Indicador Datos'!BG6="No data","x",ROUND(IF('Indicador Datos'!BG6&gt;$AS$37,10,IF('Indicador Datos'!BG6&lt;$AS$36,0,10-($AS$37-'Indicador Datos'!BG6)/($AS$37-$AS$36)*10)),1))</f>
        <v>0.7</v>
      </c>
      <c r="AT4" s="62">
        <f>IF('Indicador Datos'!BH6="No data","x",ROUND(IF('Indicador Datos'!BH6&gt;$AT$37,10,IF('Indicador Datos'!BH6&lt;$AT$36,0,10-($AT$37-'Indicador Datos'!BH6)/($AT$37-$AT$36)*10)),1))</f>
        <v>2.7</v>
      </c>
      <c r="AU4" s="56">
        <f t="shared" ref="AU4:AU35" si="20">IF(AS4="x","x",ROUND(IF(AT4="x",AS4,SUM(AS4*0.8,AT4*0.2)),1))</f>
        <v>1.1000000000000001</v>
      </c>
      <c r="AV4" s="57">
        <f t="shared" si="2"/>
        <v>2.6</v>
      </c>
      <c r="AW4" s="63">
        <f t="shared" si="3"/>
        <v>3.6</v>
      </c>
      <c r="AX4" s="64">
        <f t="shared" si="4"/>
        <v>2.1</v>
      </c>
    </row>
    <row r="5" spans="1:50" s="3" customFormat="1" x14ac:dyDescent="0.25">
      <c r="A5" s="99" t="s">
        <v>7</v>
      </c>
      <c r="B5" s="86" t="s">
        <v>6</v>
      </c>
      <c r="C5" s="56">
        <f>ROUND(IF('Indicador Datos'!X7="No data",IF((0.1233*LN('Indicador Datos'!CD7)-0.4559)&gt;C$37,0,IF((0.1233*LN('Indicador Datos'!CD7)-0.4559)&lt;C$36,10,(C$37-(0.1233*LN('Indicador Datos'!CD7)-0.4559))/(C$37-C$36)*10)),IF('Indicador Datos'!X7&gt;C$37,0,IF('Indicador Datos'!X7&lt;C$36,10,(C$37-'Indicador Datos'!X7)/(C$37-C$36)*10))),1)</f>
        <v>3.4</v>
      </c>
      <c r="D5" s="165">
        <f>IF('Indicador Datos'!Y7="No data","x", 'Indicador Datos'!Y7+'Indicador Datos'!Z7)</f>
        <v>1.5</v>
      </c>
      <c r="E5" s="137">
        <f t="shared" si="5"/>
        <v>0.3</v>
      </c>
      <c r="F5" s="137">
        <f>IF('Indicador Datos'!AA7="No data","x",ROUND(IF('Indicador Datos'!AA7&gt;F$37,10,IF('Indicador Datos'!AA7&lt;F$36,0,10-(F$37-'Indicador Datos'!AA7)/(F$37-F$36)*10)),1))</f>
        <v>3.2</v>
      </c>
      <c r="G5" s="137">
        <f t="shared" si="6"/>
        <v>1.8</v>
      </c>
      <c r="H5" s="57">
        <f t="shared" si="7"/>
        <v>2.6</v>
      </c>
      <c r="I5" s="56">
        <f>IF('Indicador Datos'!AS7="No data","x",ROUND(IF('Indicador Datos'!AS7&gt;I$37,10,IF('Indicador Datos'!AS7&lt;I$36,0,10-(I$37-'Indicador Datos'!AS7)/(I$37-I$36)*10)),1))</f>
        <v>3.9</v>
      </c>
      <c r="J5" s="56">
        <f>IF('Indicador Datos'!AT7="No data","x",ROUND(IF('Indicador Datos'!AT7&gt;J$37,10,IF('Indicador Datos'!AT7&lt;J$36,0,10-(J$37-'Indicador Datos'!AT7)/(J$37-J$36)*10)),1))</f>
        <v>5.5</v>
      </c>
      <c r="K5" s="137" t="str">
        <f>IF('Indicador Datos'!AU7="No data","x",ROUND(IF('Indicador Datos'!AU7&gt;K$37,10,IF('Indicador Datos'!AU7&lt;K$36,0,10-(K$37-'Indicador Datos'!AU7)/(K$37-K$36)*10)),1))</f>
        <v>x</v>
      </c>
      <c r="L5" s="57">
        <f t="shared" si="8"/>
        <v>4.7</v>
      </c>
      <c r="M5" s="137">
        <f>IF('Indicador Datos'!AB7="No data","x",ROUND(IF('Indicador Datos'!AB7&gt;M$37,10,IF('Indicador Datos'!AB7&lt;M$36,0,10-(M$37-'Indicador Datos'!AB7)/(M$37-M$36)*10)),1))</f>
        <v>4.4000000000000004</v>
      </c>
      <c r="N5" s="137">
        <f>IF('Indicador Datos'!AC7="No data","x",ROUND(IF('Indicador Datos'!AC7&gt;N$37,10,IF('Indicador Datos'!AC7&lt;N$36,0,10-(N$37-'Indicador Datos'!AC7)/(N$37-N$36)*10)),1))</f>
        <v>2.4</v>
      </c>
      <c r="O5" s="137" t="str">
        <f>IF('Indicador Datos'!AD7="No data","x",ROUND(IF('Indicador Datos'!AD7&gt;O$37,10,IF('Indicador Datos'!AD7&lt;O$36,0,10-(O$37-'Indicador Datos'!AD7)/(O$37-O$36)*10)),1))</f>
        <v>x</v>
      </c>
      <c r="P5" s="57">
        <f t="shared" si="9"/>
        <v>3.5</v>
      </c>
      <c r="Q5" s="58">
        <f t="shared" si="10"/>
        <v>3.4</v>
      </c>
      <c r="R5" s="70">
        <f>IF(AND('Indicador Datos'!AY7="No data",'Indicador Datos'!AZ7="No data"),0,SUM('Indicador Datos'!AY7:BA7)/1000)</f>
        <v>0</v>
      </c>
      <c r="S5" s="56">
        <f t="shared" si="11"/>
        <v>0</v>
      </c>
      <c r="T5" s="59">
        <f>R5*1000/'Indicador Datos'!CE7</f>
        <v>0</v>
      </c>
      <c r="U5" s="56">
        <f t="shared" si="0"/>
        <v>0</v>
      </c>
      <c r="V5" s="60">
        <f t="shared" si="12"/>
        <v>0</v>
      </c>
      <c r="W5" s="56">
        <f>IF('Indicador Datos'!AM7="No data","x",ROUND(IF('Indicador Datos'!AM7&gt;W$37,10,IF('Indicador Datos'!AM7&lt;W$36,0,10-(W$37-'Indicador Datos'!AM7)/(W$37-W$36)*10)),1))</f>
        <v>8</v>
      </c>
      <c r="X5" s="56">
        <f>IF('Indicador Datos'!AL7="No data","x",ROUND(IF('Indicador Datos'!AL7&gt;X$37,10,IF('Indicador Datos'!AL7&lt;X$36,0,10-(X$37-'Indicador Datos'!AL7)/(X$37-X$36)*10)),1))</f>
        <v>0</v>
      </c>
      <c r="Y5" s="56">
        <f>IF('Indicador Datos'!AN7 ="No data","x",ROUND( IF('Indicador Datos'!AN7 &gt;Y$37,10,IF('Indicador Datos'!AN7 &lt;Y$36,0,10-(Y$37-'Indicador Datos'!AN7)/(Y$37-Y$36)*10)),1))</f>
        <v>10</v>
      </c>
      <c r="Z5" s="57">
        <f t="shared" si="13"/>
        <v>7.7</v>
      </c>
      <c r="AA5" s="56">
        <f>IF('Indicador Datos'!AE7="No data","x",ROUND(IF('Indicador Datos'!AE7&gt;AA$37,10,IF('Indicador Datos'!AE7&lt;AA$36,0,10-(AA$37-'Indicador Datos'!AE7)/(AA$37-AA$36)*10)),1))</f>
        <v>3.7</v>
      </c>
      <c r="AB5" s="62">
        <f>IF('Indicador Datos'!AF7="No data", "x", IF('Indicador Datos'!AF7&gt;=40,10,IF(AND('Indicador Datos'!AF7&gt;=30,'Indicador Datos'!AF7&lt;40),8,(IF(AND('Indicador Datos'!AF7&gt;=20,'Indicador Datos'!AF7&lt;30),6,IF(AND('Indicador Datos'!AF7&gt;=5,'Indicador Datos'!AF7&lt;20),4,IF(AND('Indicador Datos'!AF7&gt;0,'Indicador Datos'!AF7&lt;5),2,0)))))))</f>
        <v>4</v>
      </c>
      <c r="AC5" s="62">
        <f>IF('Indicador Datos'!AG7="No data", "x", IF('Indicador Datos'!AG7&gt;=40,10,IF(AND('Indicador Datos'!AG7&gt;=30,'Indicador Datos'!AG7&lt;40),8,(IF(AND('Indicador Datos'!AG7&gt;=20,'Indicador Datos'!AG7&lt;30), 6, IF(AND('Indicador Datos'!AG7&gt;=5,'Indicador Datos'!AG7&lt;20),3,0))))))</f>
        <v>8</v>
      </c>
      <c r="AD5" s="62">
        <f>IF('Indicador Datos'!AH7="No data", "x", IF('Indicador Datos'!AH7&gt;=15,10,IF(AND('Indicador Datos'!AH7&gt;=12,'Indicador Datos'!AH7&lt;15),8,(IF(AND('Indicador Datos'!AH7&gt;=9,'Indicador Datos'!AH7&lt;12),6,IF(AND('Indicador Datos'!AH7&gt;=5,'Indicador Datos'!AH7&lt;9),4,IF(AND('Indicador Datos'!AH7&gt;0,'Indicador Datos'!AH7&lt;5),2,0)))))))</f>
        <v>6</v>
      </c>
      <c r="AE5" s="248">
        <f>IF('Indicador Datos'!BF7="No data", "x", IF('Indicador Datos'!BF7&gt;=40,10,IF(AND('Indicador Datos'!BF7&gt;=30,'Indicador Datos'!BF7&lt;40),8,(IF(AND('Indicador Datos'!BF7&gt;=20,'Indicador Datos'!BF7&lt;30), 6, IF(AND('Indicador Datos'!BF7&gt;=5,'Indicador Datos'!BF7&lt;20),3,0))))))</f>
        <v>6</v>
      </c>
      <c r="AF5" s="248">
        <f t="shared" si="14"/>
        <v>6</v>
      </c>
      <c r="AG5" s="137">
        <f t="shared" si="15"/>
        <v>6</v>
      </c>
      <c r="AH5" s="57">
        <f t="shared" si="1"/>
        <v>4.9000000000000004</v>
      </c>
      <c r="AI5" s="207">
        <f>IF('Indicador Datos'!BB7="No data","x",ROUND( IF('Indicador Datos'!BB7&gt;AI$37,10,IF('Indicador Datos'!BB7&lt;AI$36,0,10-(AI$37-'Indicador Datos'!BB7)/(AI$37-AI$36)*10)),1))</f>
        <v>1.6</v>
      </c>
      <c r="AJ5" s="207">
        <f>IF('Indicador Datos'!BC7="No data","x",ROUND( IF('Indicador Datos'!BC7&gt;AJ$37,10,IF('Indicador Datos'!BC7&lt;AJ$36,0,10-(AJ$37-'Indicador Datos'!BC7)/(AJ$37-AJ$36)*10)),1))</f>
        <v>2.1</v>
      </c>
      <c r="AK5" s="57">
        <f t="shared" si="16"/>
        <v>1.9</v>
      </c>
      <c r="AL5" s="70">
        <f>('Indicador Datos'!AX7+'Indicador Datos'!AW7*0.5+'Indicador Datos'!AV7*0.25)/1000</f>
        <v>0</v>
      </c>
      <c r="AM5" s="56">
        <f t="shared" si="17"/>
        <v>0</v>
      </c>
      <c r="AN5" s="61">
        <f>AL5*1000/'Indicador Datos'!CE7</f>
        <v>0</v>
      </c>
      <c r="AO5" s="56">
        <f t="shared" si="18"/>
        <v>0</v>
      </c>
      <c r="AP5" s="57">
        <f t="shared" si="19"/>
        <v>0</v>
      </c>
      <c r="AQ5" s="56">
        <f>IF('Indicador Datos'!BD7="No data","x",ROUND(IF('Indicador Datos'!BD7&lt;$AQ$36,10,IF('Indicador Datos'!BD7&gt;$AQ$37,0,($AQ$37-'Indicador Datos'!BD7)/($AQ$37-$AQ$36)*10)),1))</f>
        <v>3.3</v>
      </c>
      <c r="AR5" s="56">
        <f>IF('Indicador Datos'!BE7="No data", "x", IF('Indicador Datos'!BE7&gt;=35,10,IF(AND('Indicador Datos'!BE7&gt;=25,'Indicador Datos'!BE7&lt;35),8,(IF(AND('Indicador Datos'!BE7&gt;=15,'Indicador Datos'!BE7&lt;25),6,IF(AND('Indicador Datos'!BE7&gt;=5,'Indicador Datos'!BE7&lt;15),4,IF(AND('Indicador Datos'!BE7&gt;0,'Indicador Datos'!BE7&lt;5),2,0)))))))</f>
        <v>2</v>
      </c>
      <c r="AS5" s="62">
        <f>IF('Indicador Datos'!BG7="No data","x",ROUND(IF('Indicador Datos'!BG7&gt;$AS$37,10,IF('Indicador Datos'!BG7&lt;$AS$36,0,10-($AS$37-'Indicador Datos'!BG7)/($AS$37-$AS$36)*10)),1))</f>
        <v>1.5</v>
      </c>
      <c r="AT5" s="62">
        <f>IF('Indicador Datos'!BH7="No data","x",ROUND(IF('Indicador Datos'!BH7&gt;$AT$37,10,IF('Indicador Datos'!BH7&lt;$AT$36,0,10-($AT$37-'Indicador Datos'!BH7)/($AT$37-$AT$36)*10)),1))</f>
        <v>2.7</v>
      </c>
      <c r="AU5" s="56">
        <f t="shared" si="20"/>
        <v>1.7</v>
      </c>
      <c r="AV5" s="57">
        <f t="shared" si="2"/>
        <v>2.2999999999999998</v>
      </c>
      <c r="AW5" s="63">
        <f t="shared" si="3"/>
        <v>3.9</v>
      </c>
      <c r="AX5" s="64">
        <f t="shared" si="4"/>
        <v>2.2000000000000002</v>
      </c>
    </row>
    <row r="6" spans="1:50" s="3" customFormat="1" x14ac:dyDescent="0.25">
      <c r="A6" s="99" t="s">
        <v>20</v>
      </c>
      <c r="B6" s="86" t="s">
        <v>19</v>
      </c>
      <c r="C6" s="56">
        <f>ROUND(IF('Indicador Datos'!X8="No data",IF((0.1233*LN('Indicador Datos'!CD8)-0.4559)&gt;C$37,0,IF((0.1233*LN('Indicador Datos'!CD8)-0.4559)&lt;C$36,10,(C$37-(0.1233*LN('Indicador Datos'!CD8)-0.4559))/(C$37-C$36)*10)),IF('Indicador Datos'!X8&gt;C$37,0,IF('Indicador Datos'!X8&lt;C$36,10,(C$37-'Indicador Datos'!X8)/(C$37-C$36)*10))),1)</f>
        <v>3.9</v>
      </c>
      <c r="D6" s="165" t="str">
        <f>IF('Indicador Datos'!Y8="No data","x", 'Indicador Datos'!Y8+'Indicador Datos'!Z8)</f>
        <v>x</v>
      </c>
      <c r="E6" s="137" t="str">
        <f t="shared" si="5"/>
        <v>x</v>
      </c>
      <c r="F6" s="137" t="str">
        <f>IF('Indicador Datos'!AA8="No data","x",ROUND(IF('Indicador Datos'!AA8&gt;F$37,10,IF('Indicador Datos'!AA8&lt;F$36,0,10-(F$37-'Indicador Datos'!AA8)/(F$37-F$36)*10)),1))</f>
        <v>x</v>
      </c>
      <c r="G6" s="137" t="str">
        <f t="shared" si="6"/>
        <v>x</v>
      </c>
      <c r="H6" s="57">
        <f t="shared" si="7"/>
        <v>3.9</v>
      </c>
      <c r="I6" s="56">
        <f>IF('Indicador Datos'!AS8="No data","x",ROUND(IF('Indicador Datos'!AS8&gt;I$37,10,IF('Indicador Datos'!AS8&lt;I$36,0,10-(I$37-'Indicador Datos'!AS8)/(I$37-I$36)*10)),1))</f>
        <v>4.0999999999999996</v>
      </c>
      <c r="J6" s="56" t="str">
        <f>IF('Indicador Datos'!AT8="No data","x",ROUND(IF('Indicador Datos'!AT8&gt;J$37,10,IF('Indicador Datos'!AT8&lt;J$36,0,10-(J$37-'Indicador Datos'!AT8)/(J$37-J$36)*10)),1))</f>
        <v>x</v>
      </c>
      <c r="K6" s="137" t="str">
        <f>IF('Indicador Datos'!AU8="No data","x",ROUND(IF('Indicador Datos'!AU8&gt;K$37,10,IF('Indicador Datos'!AU8&lt;K$36,0,10-(K$37-'Indicador Datos'!AU8)/(K$37-K$36)*10)),1))</f>
        <v>x</v>
      </c>
      <c r="L6" s="57">
        <f t="shared" si="8"/>
        <v>4.0999999999999996</v>
      </c>
      <c r="M6" s="137">
        <f>IF('Indicador Datos'!AB8="No data","x",ROUND(IF('Indicador Datos'!AB8&gt;M$37,10,IF('Indicador Datos'!AB8&lt;M$36,0,10-(M$37-'Indicador Datos'!AB8)/(M$37-M$36)*10)),1))</f>
        <v>1.5</v>
      </c>
      <c r="N6" s="137" t="str">
        <f>IF('Indicador Datos'!AC8="No data","x",ROUND(IF('Indicador Datos'!AC8&gt;N$37,10,IF('Indicador Datos'!AC8&lt;N$36,0,10-(N$37-'Indicador Datos'!AC8)/(N$37-N$36)*10)),1))</f>
        <v>x</v>
      </c>
      <c r="O6" s="137" t="str">
        <f>IF('Indicador Datos'!AD8="No data","x",ROUND(IF('Indicador Datos'!AD8&gt;O$37,10,IF('Indicador Datos'!AD8&lt;O$36,0,10-(O$37-'Indicador Datos'!AD8)/(O$37-O$36)*10)),1))</f>
        <v>x</v>
      </c>
      <c r="P6" s="57">
        <f t="shared" si="9"/>
        <v>1.5</v>
      </c>
      <c r="Q6" s="58">
        <f t="shared" si="10"/>
        <v>3.4</v>
      </c>
      <c r="R6" s="70">
        <f>IF(AND('Indicador Datos'!AY8="No data",'Indicador Datos'!AZ8="No data"),0,SUM('Indicador Datos'!AY8:BA8)/1000)</f>
        <v>0.316</v>
      </c>
      <c r="S6" s="56">
        <f t="shared" si="11"/>
        <v>3.7</v>
      </c>
      <c r="T6" s="59">
        <f>R6*1000/'Indicador Datos'!CE8</f>
        <v>2.7535769923654464E-5</v>
      </c>
      <c r="U6" s="56">
        <f t="shared" si="0"/>
        <v>0</v>
      </c>
      <c r="V6" s="60">
        <f t="shared" si="12"/>
        <v>2</v>
      </c>
      <c r="W6" s="56">
        <f>IF('Indicador Datos'!AM8="No data","x",ROUND(IF('Indicador Datos'!AM8&gt;W$37,10,IF('Indicador Datos'!AM8&lt;W$36,0,10-(W$37-'Indicador Datos'!AM8)/(W$37-W$36)*10)),1))</f>
        <v>1.5</v>
      </c>
      <c r="X6" s="56">
        <f>IF('Indicador Datos'!AL8="No data","x",ROUND(IF('Indicador Datos'!AL8&gt;X$37,10,IF('Indicador Datos'!AL8&lt;X$36,0,10-(X$37-'Indicador Datos'!AL8)/(X$37-X$36)*10)),1))</f>
        <v>0.7</v>
      </c>
      <c r="Y6" s="56">
        <f>IF('Indicador Datos'!AN8 ="No data","x",ROUND( IF('Indicador Datos'!AN8 &gt;Y$37,10,IF('Indicador Datos'!AN8 &lt;Y$36,0,10-(Y$37-'Indicador Datos'!AN8)/(Y$37-Y$36)*10)),1))</f>
        <v>0.8</v>
      </c>
      <c r="Z6" s="57">
        <f t="shared" si="13"/>
        <v>1</v>
      </c>
      <c r="AA6" s="56">
        <f>IF('Indicador Datos'!AE8="No data","x",ROUND(IF('Indicador Datos'!AE8&gt;AA$37,10,IF('Indicador Datos'!AE8&lt;AA$36,0,10-(AA$37-'Indicador Datos'!AE8)/(AA$37-AA$36)*10)),1))</f>
        <v>1.6</v>
      </c>
      <c r="AB6" s="62" t="str">
        <f>IF('Indicador Datos'!AF8="No data", "x", IF('Indicador Datos'!AF8&gt;=40,10,IF(AND('Indicador Datos'!AF8&gt;=30,'Indicador Datos'!AF8&lt;40),8,(IF(AND('Indicador Datos'!AF8&gt;=20,'Indicador Datos'!AF8&lt;30),6,IF(AND('Indicador Datos'!AF8&gt;=5,'Indicador Datos'!AF8&lt;20),4,IF(AND('Indicador Datos'!AF8&gt;0,'Indicador Datos'!AF8&lt;5),2,0)))))))</f>
        <v>x</v>
      </c>
      <c r="AC6" s="62">
        <f>IF('Indicador Datos'!AG8="No data", "x", IF('Indicador Datos'!AG8&gt;=40,10,IF(AND('Indicador Datos'!AG8&gt;=30,'Indicador Datos'!AG8&lt;40),8,(IF(AND('Indicador Datos'!AG8&gt;=20,'Indicador Datos'!AG8&lt;30), 6, IF(AND('Indicador Datos'!AG8&gt;=5,'Indicador Datos'!AG8&lt;20),3,0))))))</f>
        <v>6</v>
      </c>
      <c r="AD6" s="62">
        <f>IF('Indicador Datos'!AH8="No data", "x", IF('Indicador Datos'!AH8&gt;=15,10,IF(AND('Indicador Datos'!AH8&gt;=12,'Indicador Datos'!AH8&lt;15),8,(IF(AND('Indicador Datos'!AH8&gt;=9,'Indicador Datos'!AH8&lt;12),6,IF(AND('Indicador Datos'!AH8&gt;=5,'Indicador Datos'!AH8&lt;9),4,IF(AND('Indicador Datos'!AH8&gt;0,'Indicador Datos'!AH8&lt;5),2,0)))))))</f>
        <v>4</v>
      </c>
      <c r="AE6" s="248">
        <f>IF('Indicador Datos'!BF8="No data", "x", IF('Indicador Datos'!BF8&gt;=40,10,IF(AND('Indicador Datos'!BF8&gt;=30,'Indicador Datos'!BF8&lt;40),8,(IF(AND('Indicador Datos'!BF8&gt;=20,'Indicador Datos'!BF8&lt;30), 6, IF(AND('Indicador Datos'!BF8&gt;=5,'Indicador Datos'!BF8&lt;20),3,0))))))</f>
        <v>6</v>
      </c>
      <c r="AF6" s="248">
        <f t="shared" si="14"/>
        <v>5</v>
      </c>
      <c r="AG6" s="137">
        <f t="shared" si="15"/>
        <v>5.5</v>
      </c>
      <c r="AH6" s="57">
        <f t="shared" si="1"/>
        <v>3.6</v>
      </c>
      <c r="AI6" s="207">
        <f>IF('Indicador Datos'!BB8="No data","x",ROUND( IF('Indicador Datos'!BB8&gt;AI$37,10,IF('Indicador Datos'!BB8&lt;AI$36,0,10-(AI$37-'Indicador Datos'!BB8)/(AI$37-AI$36)*10)),1))</f>
        <v>2.5</v>
      </c>
      <c r="AJ6" s="207">
        <f>IF('Indicador Datos'!BC8="No data","x",ROUND( IF('Indicador Datos'!BC8&gt;AJ$37,10,IF('Indicador Datos'!BC8&lt;AJ$36,0,10-(AJ$37-'Indicador Datos'!BC8)/(AJ$37-AJ$36)*10)),1))</f>
        <v>1.1000000000000001</v>
      </c>
      <c r="AK6" s="57">
        <f t="shared" si="16"/>
        <v>1.8</v>
      </c>
      <c r="AL6" s="70">
        <f>('Indicador Datos'!AX8+'Indicador Datos'!AW8*0.5+'Indicador Datos'!AV8*0.25)/1000</f>
        <v>5820</v>
      </c>
      <c r="AM6" s="56">
        <f t="shared" si="17"/>
        <v>10</v>
      </c>
      <c r="AN6" s="61">
        <f>AL6*1000/'Indicador Datos'!CE8</f>
        <v>0.50714614226477528</v>
      </c>
      <c r="AO6" s="56">
        <f t="shared" si="18"/>
        <v>10</v>
      </c>
      <c r="AP6" s="57">
        <f t="shared" si="19"/>
        <v>10</v>
      </c>
      <c r="AQ6" s="56">
        <f>IF('Indicador Datos'!BD8="No data","x",ROUND(IF('Indicador Datos'!BD8&lt;$AQ$36,10,IF('Indicador Datos'!BD8&gt;$AQ$37,0,($AQ$37-'Indicador Datos'!BD8)/($AQ$37-$AQ$36)*10)),1))</f>
        <v>0.9</v>
      </c>
      <c r="AR6" s="56">
        <f>IF('Indicador Datos'!BE8="No data", "x", IF('Indicador Datos'!BE8&gt;=35,10,IF(AND('Indicador Datos'!BE8&gt;=25,'Indicador Datos'!BE8&lt;35),8,(IF(AND('Indicador Datos'!BE8&gt;=15,'Indicador Datos'!BE8&lt;25),6,IF(AND('Indicador Datos'!BE8&gt;=5,'Indicador Datos'!BE8&lt;15),4,IF(AND('Indicador Datos'!BE8&gt;0,'Indicador Datos'!BE8&lt;5),2,0)))))))</f>
        <v>2</v>
      </c>
      <c r="AS6" s="62" t="str">
        <f>IF('Indicador Datos'!BG8="No data","x",ROUND(IF('Indicador Datos'!BG8&gt;$AS$37,10,IF('Indicador Datos'!BG8&lt;$AS$36,0,10-($AS$37-'Indicador Datos'!BG8)/($AS$37-$AS$36)*10)),1))</f>
        <v>x</v>
      </c>
      <c r="AT6" s="62" t="str">
        <f>IF('Indicador Datos'!BH8="No data","x",ROUND(IF('Indicador Datos'!BH8&gt;$AT$37,10,IF('Indicador Datos'!BH8&lt;$AT$36,0,10-($AT$37-'Indicador Datos'!BH8)/($AT$37-$AT$36)*10)),1))</f>
        <v>x</v>
      </c>
      <c r="AU6" s="56" t="str">
        <f t="shared" si="20"/>
        <v>x</v>
      </c>
      <c r="AV6" s="57">
        <f t="shared" si="2"/>
        <v>1.5</v>
      </c>
      <c r="AW6" s="63">
        <f t="shared" si="3"/>
        <v>5.0999999999999996</v>
      </c>
      <c r="AX6" s="64">
        <f t="shared" si="4"/>
        <v>3.7</v>
      </c>
    </row>
    <row r="7" spans="1:50" s="3" customFormat="1" x14ac:dyDescent="0.25">
      <c r="A7" s="99" t="s">
        <v>22</v>
      </c>
      <c r="B7" s="86" t="s">
        <v>21</v>
      </c>
      <c r="C7" s="56">
        <f>ROUND(IF('Indicador Datos'!X9="No data",IF((0.1233*LN('Indicador Datos'!CD9)-0.4559)&gt;C$37,0,IF((0.1233*LN('Indicador Datos'!CD9)-0.4559)&lt;C$36,10,(C$37-(0.1233*LN('Indicador Datos'!CD9)-0.4559))/(C$37-C$36)*10)),IF('Indicador Datos'!X9&gt;C$37,0,IF('Indicador Datos'!X9&lt;C$36,10,(C$37-'Indicador Datos'!X9)/(C$37-C$36)*10))),1)</f>
        <v>5</v>
      </c>
      <c r="D7" s="165" t="str">
        <f>IF('Indicador Datos'!Y9="No data","x", 'Indicador Datos'!Y9+'Indicador Datos'!Z9)</f>
        <v>x</v>
      </c>
      <c r="E7" s="137" t="str">
        <f t="shared" si="5"/>
        <v>x</v>
      </c>
      <c r="F7" s="137">
        <f>IF('Indicador Datos'!AA9="No data","x",ROUND(IF('Indicador Datos'!AA9&gt;F$37,10,IF('Indicador Datos'!AA9&lt;F$36,0,10-(F$37-'Indicador Datos'!AA9)/(F$37-F$36)*10)),1))</f>
        <v>4.8</v>
      </c>
      <c r="G7" s="137">
        <f t="shared" si="6"/>
        <v>4.8</v>
      </c>
      <c r="H7" s="57">
        <f t="shared" si="7"/>
        <v>4.9000000000000004</v>
      </c>
      <c r="I7" s="56" t="str">
        <f>IF('Indicador Datos'!AS9="No data","x",ROUND(IF('Indicador Datos'!AS9&gt;I$37,10,IF('Indicador Datos'!AS9&lt;I$36,0,10-(I$37-'Indicador Datos'!AS9)/(I$37-I$36)*10)),1))</f>
        <v>x</v>
      </c>
      <c r="J7" s="56">
        <f>IF('Indicador Datos'!AT9="No data","x",ROUND(IF('Indicador Datos'!AT9&gt;J$37,10,IF('Indicador Datos'!AT9&lt;J$36,0,10-(J$37-'Indicador Datos'!AT9)/(J$37-J$36)*10)),1))</f>
        <v>4.8</v>
      </c>
      <c r="K7" s="137" t="str">
        <f>IF('Indicador Datos'!AU9="No data","x",ROUND(IF('Indicador Datos'!AU9&gt;K$37,10,IF('Indicador Datos'!AU9&lt;K$36,0,10-(K$37-'Indicador Datos'!AU9)/(K$37-K$36)*10)),1))</f>
        <v>x</v>
      </c>
      <c r="L7" s="57">
        <f t="shared" si="8"/>
        <v>4.8</v>
      </c>
      <c r="M7" s="137" t="str">
        <f>IF('Indicador Datos'!AB9="No data","x",ROUND(IF('Indicador Datos'!AB9&gt;M$37,10,IF('Indicador Datos'!AB9&lt;M$36,0,10-(M$37-'Indicador Datos'!AB9)/(M$37-M$36)*10)),1))</f>
        <v>x</v>
      </c>
      <c r="N7" s="137">
        <f>IF('Indicador Datos'!AC9="No data","x",ROUND(IF('Indicador Datos'!AC9&gt;N$37,10,IF('Indicador Datos'!AC9&lt;N$36,0,10-(N$37-'Indicador Datos'!AC9)/(N$37-N$36)*10)),1))</f>
        <v>4.5</v>
      </c>
      <c r="O7" s="137" t="str">
        <f>IF('Indicador Datos'!AD9="No data","x",ROUND(IF('Indicador Datos'!AD9&gt;O$37,10,IF('Indicador Datos'!AD9&lt;O$36,0,10-(O$37-'Indicador Datos'!AD9)/(O$37-O$36)*10)),1))</f>
        <v>x</v>
      </c>
      <c r="P7" s="57">
        <f t="shared" si="9"/>
        <v>4.5</v>
      </c>
      <c r="Q7" s="58">
        <f t="shared" si="10"/>
        <v>4.8</v>
      </c>
      <c r="R7" s="70">
        <f>IF(AND('Indicador Datos'!AY9="No data",'Indicador Datos'!AZ9="No data"),0,SUM('Indicador Datos'!AY9:BA9)/1000)</f>
        <v>0</v>
      </c>
      <c r="S7" s="56">
        <f t="shared" si="11"/>
        <v>0</v>
      </c>
      <c r="T7" s="59">
        <f>R7*1000/'Indicador Datos'!CE9</f>
        <v>0</v>
      </c>
      <c r="U7" s="56">
        <f t="shared" si="0"/>
        <v>0</v>
      </c>
      <c r="V7" s="60">
        <f t="shared" si="12"/>
        <v>0</v>
      </c>
      <c r="W7" s="56" t="str">
        <f>IF('Indicador Datos'!AM9="No data","x",ROUND(IF('Indicador Datos'!AM9&gt;W$37,10,IF('Indicador Datos'!AM9&lt;W$36,0,10-(W$37-'Indicador Datos'!AM9)/(W$37-W$36)*10)),1))</f>
        <v>x</v>
      </c>
      <c r="X7" s="56">
        <f>IF('Indicador Datos'!AL9="No data","x",ROUND(IF('Indicador Datos'!AL9&gt;X$37,10,IF('Indicador Datos'!AL9&lt;X$36,0,10-(X$37-'Indicador Datos'!AL9)/(X$37-X$36)*10)),1))</f>
        <v>1.1000000000000001</v>
      </c>
      <c r="Y7" s="56">
        <f>IF('Indicador Datos'!AN9 ="No data","x",ROUND( IF('Indicador Datos'!AN9 &gt;Y$37,10,IF('Indicador Datos'!AN9 &lt;Y$36,0,10-(Y$37-'Indicador Datos'!AN9)/(Y$37-Y$36)*10)),1))</f>
        <v>10</v>
      </c>
      <c r="Z7" s="57">
        <f t="shared" si="13"/>
        <v>7.8</v>
      </c>
      <c r="AA7" s="56">
        <f>IF('Indicador Datos'!AE9="No data","x",ROUND(IF('Indicador Datos'!AE9&gt;AA$37,10,IF('Indicador Datos'!AE9&lt;AA$36,0,10-(AA$37-'Indicador Datos'!AE9)/(AA$37-AA$36)*10)),1))</f>
        <v>6.1</v>
      </c>
      <c r="AB7" s="62" t="str">
        <f>IF('Indicador Datos'!AF9="No data", "x", IF('Indicador Datos'!AF9&gt;=40,10,IF(AND('Indicador Datos'!AF9&gt;=30,'Indicador Datos'!AF9&lt;40),8,(IF(AND('Indicador Datos'!AF9&gt;=20,'Indicador Datos'!AF9&lt;30),6,IF(AND('Indicador Datos'!AF9&gt;=5,'Indicador Datos'!AF9&lt;20),4,IF(AND('Indicador Datos'!AF9&gt;0,'Indicador Datos'!AF9&lt;5),2,0)))))))</f>
        <v>x</v>
      </c>
      <c r="AC7" s="62">
        <f>IF('Indicador Datos'!AG9="No data", "x", IF('Indicador Datos'!AG9&gt;=40,10,IF(AND('Indicador Datos'!AG9&gt;=30,'Indicador Datos'!AG9&lt;40),8,(IF(AND('Indicador Datos'!AG9&gt;=20,'Indicador Datos'!AG9&lt;30), 6, IF(AND('Indicador Datos'!AG9&gt;=5,'Indicador Datos'!AG9&lt;20),3,0))))))</f>
        <v>8</v>
      </c>
      <c r="AD7" s="62">
        <f>IF('Indicador Datos'!AH9="No data", "x", IF('Indicador Datos'!AH9&gt;=15,10,IF(AND('Indicador Datos'!AH9&gt;=12,'Indicador Datos'!AH9&lt;15),8,(IF(AND('Indicador Datos'!AH9&gt;=9,'Indicador Datos'!AH9&lt;12),6,IF(AND('Indicador Datos'!AH9&gt;=5,'Indicador Datos'!AH9&lt;9),4,IF(AND('Indicador Datos'!AH9&gt;0,'Indicador Datos'!AH9&lt;5),2,0)))))))</f>
        <v>6</v>
      </c>
      <c r="AE7" s="248">
        <f>IF('Indicador Datos'!BF9="No data", "x", IF('Indicador Datos'!BF9&gt;=40,10,IF(AND('Indicador Datos'!BF9&gt;=30,'Indicador Datos'!BF9&lt;40),8,(IF(AND('Indicador Datos'!BF9&gt;=20,'Indicador Datos'!BF9&lt;30), 6, IF(AND('Indicador Datos'!BF9&gt;=5,'Indicador Datos'!BF9&lt;20),3,0))))))</f>
        <v>6</v>
      </c>
      <c r="AF7" s="248">
        <f t="shared" si="14"/>
        <v>6</v>
      </c>
      <c r="AG7" s="137">
        <f t="shared" si="15"/>
        <v>7</v>
      </c>
      <c r="AH7" s="57">
        <f t="shared" si="1"/>
        <v>6.6</v>
      </c>
      <c r="AI7" s="207" t="str">
        <f>IF('Indicador Datos'!BB9="No data","x",ROUND( IF('Indicador Datos'!BB9&gt;AI$37,10,IF('Indicador Datos'!BB9&lt;AI$36,0,10-(AI$37-'Indicador Datos'!BB9)/(AI$37-AI$36)*10)),1))</f>
        <v>x</v>
      </c>
      <c r="AJ7" s="207">
        <f>IF('Indicador Datos'!BC9="No data","x",ROUND( IF('Indicador Datos'!BC9&gt;AJ$37,10,IF('Indicador Datos'!BC9&lt;AJ$36,0,10-(AJ$37-'Indicador Datos'!BC9)/(AJ$37-AJ$36)*10)),1))</f>
        <v>1.8</v>
      </c>
      <c r="AK7" s="57">
        <f t="shared" si="16"/>
        <v>1.8</v>
      </c>
      <c r="AL7" s="70">
        <f>('Indicador Datos'!AX9+'Indicador Datos'!AW9*0.5+'Indicador Datos'!AV9*0.25)/1000</f>
        <v>77.148499999999999</v>
      </c>
      <c r="AM7" s="56">
        <f t="shared" si="17"/>
        <v>6.3</v>
      </c>
      <c r="AN7" s="61">
        <f>AL7*1000/'Indicador Datos'!CE9</f>
        <v>1.0490257400432401</v>
      </c>
      <c r="AO7" s="56">
        <f t="shared" si="18"/>
        <v>10</v>
      </c>
      <c r="AP7" s="57">
        <f t="shared" si="19"/>
        <v>8.8000000000000007</v>
      </c>
      <c r="AQ7" s="56">
        <f>IF('Indicador Datos'!BD9="No data","x",ROUND(IF('Indicador Datos'!BD9&lt;$AQ$36,10,IF('Indicador Datos'!BD9&gt;$AQ$37,0,($AQ$37-'Indicador Datos'!BD9)/($AQ$37-$AQ$36)*10)),1))</f>
        <v>4.7</v>
      </c>
      <c r="AR7" s="56">
        <f>IF('Indicador Datos'!BE9="No data", "x", IF('Indicador Datos'!BE9&gt;=35,10,IF(AND('Indicador Datos'!BE9&gt;=25,'Indicador Datos'!BE9&lt;35),8,(IF(AND('Indicador Datos'!BE9&gt;=15,'Indicador Datos'!BE9&lt;25),6,IF(AND('Indicador Datos'!BE9&gt;=5,'Indicador Datos'!BE9&lt;15),4,IF(AND('Indicador Datos'!BE9&gt;0,'Indicador Datos'!BE9&lt;5),2,0)))))))</f>
        <v>4</v>
      </c>
      <c r="AS7" s="62" t="str">
        <f>IF('Indicador Datos'!BG9="No data","x",ROUND(IF('Indicador Datos'!BG9&gt;$AS$37,10,IF('Indicador Datos'!BG9&lt;$AS$36,0,10-($AS$37-'Indicador Datos'!BG9)/($AS$37-$AS$36)*10)),1))</f>
        <v>x</v>
      </c>
      <c r="AT7" s="62" t="str">
        <f>IF('Indicador Datos'!BH9="No data","x",ROUND(IF('Indicador Datos'!BH9&gt;$AT$37,10,IF('Indicador Datos'!BH9&lt;$AT$36,0,10-($AT$37-'Indicador Datos'!BH9)/($AT$37-$AT$36)*10)),1))</f>
        <v>x</v>
      </c>
      <c r="AU7" s="56" t="str">
        <f t="shared" si="20"/>
        <v>x</v>
      </c>
      <c r="AV7" s="57">
        <f t="shared" si="2"/>
        <v>4.4000000000000004</v>
      </c>
      <c r="AW7" s="63">
        <f t="shared" si="3"/>
        <v>6.5</v>
      </c>
      <c r="AX7" s="64">
        <f t="shared" si="4"/>
        <v>4</v>
      </c>
    </row>
    <row r="8" spans="1:50" s="3" customFormat="1" x14ac:dyDescent="0.25">
      <c r="A8" s="99" t="s">
        <v>24</v>
      </c>
      <c r="B8" s="86" t="s">
        <v>23</v>
      </c>
      <c r="C8" s="56">
        <f>ROUND(IF('Indicador Datos'!X10="No data",IF((0.1233*LN('Indicador Datos'!CD10)-0.4559)&gt;C$37,0,IF((0.1233*LN('Indicador Datos'!CD10)-0.4559)&lt;C$36,10,(C$37-(0.1233*LN('Indicador Datos'!CD10)-0.4559))/(C$37-C$36)*10)),IF('Indicador Datos'!X10&gt;C$37,0,IF('Indicador Datos'!X10&lt;C$36,10,(C$37-'Indicador Datos'!X10)/(C$37-C$36)*10))),1)</f>
        <v>5.0999999999999996</v>
      </c>
      <c r="D8" s="165">
        <f>IF('Indicador Datos'!Y10="No data","x", 'Indicador Datos'!Y10+'Indicador Datos'!Z10)</f>
        <v>26.6</v>
      </c>
      <c r="E8" s="137">
        <f t="shared" si="5"/>
        <v>5.3</v>
      </c>
      <c r="F8" s="137">
        <f>IF('Indicador Datos'!AA10="No data","x",ROUND(IF('Indicador Datos'!AA10&gt;F$37,10,IF('Indicador Datos'!AA10&lt;F$36,0,10-(F$37-'Indicador Datos'!AA10)/(F$37-F$36)*10)),1))</f>
        <v>5.4</v>
      </c>
      <c r="G8" s="137">
        <f t="shared" si="6"/>
        <v>5.4</v>
      </c>
      <c r="H8" s="57">
        <f t="shared" si="7"/>
        <v>5.3</v>
      </c>
      <c r="I8" s="56">
        <f>IF('Indicador Datos'!AS10="No data","x",ROUND(IF('Indicador Datos'!AS10&gt;I$37,10,IF('Indicador Datos'!AS10&lt;I$36,0,10-(I$37-'Indicador Datos'!AS10)/(I$37-I$36)*10)),1))</f>
        <v>6.3</v>
      </c>
      <c r="J8" s="56">
        <f>IF('Indicador Datos'!AT10="No data","x",ROUND(IF('Indicador Datos'!AT10&gt;J$37,10,IF('Indicador Datos'!AT10&lt;J$36,0,10-(J$37-'Indicador Datos'!AT10)/(J$37-J$36)*10)),1))</f>
        <v>5.5</v>
      </c>
      <c r="K8" s="137">
        <f>IF('Indicador Datos'!AU10="No data","x",ROUND(IF('Indicador Datos'!AU10&gt;K$37,10,IF('Indicador Datos'!AU10&lt;K$36,0,10-(K$37-'Indicador Datos'!AU10)/(K$37-K$36)*10)),1))</f>
        <v>3.5</v>
      </c>
      <c r="L8" s="57">
        <f t="shared" si="8"/>
        <v>5.0999999999999996</v>
      </c>
      <c r="M8" s="137">
        <f>IF('Indicador Datos'!AB10="No data","x",ROUND(IF('Indicador Datos'!AB10&gt;M$37,10,IF('Indicador Datos'!AB10&lt;M$36,0,10-(M$37-'Indicador Datos'!AB10)/(M$37-M$36)*10)),1))</f>
        <v>6.9</v>
      </c>
      <c r="N8" s="137">
        <f>IF('Indicador Datos'!AC10="No data","x",ROUND(IF('Indicador Datos'!AC10&gt;N$37,10,IF('Indicador Datos'!AC10&lt;N$36,0,10-(N$37-'Indicador Datos'!AC10)/(N$37-N$36)*10)),1))</f>
        <v>7.7</v>
      </c>
      <c r="O8" s="137">
        <f>IF('Indicador Datos'!AD10="No data","x",ROUND(IF('Indicador Datos'!AD10&gt;O$37,10,IF('Indicador Datos'!AD10&lt;O$36,0,10-(O$37-'Indicador Datos'!AD10)/(O$37-O$36)*10)),1))</f>
        <v>6.8</v>
      </c>
      <c r="P8" s="57">
        <f t="shared" si="9"/>
        <v>7.2</v>
      </c>
      <c r="Q8" s="58">
        <f t="shared" si="10"/>
        <v>5.7</v>
      </c>
      <c r="R8" s="70">
        <f>IF(AND('Indicador Datos'!AY10="No data",'Indicador Datos'!AZ10="No data"),0,SUM('Indicador Datos'!AY10:BA10)/1000)</f>
        <v>0.59199999999999997</v>
      </c>
      <c r="S8" s="56">
        <f t="shared" si="11"/>
        <v>4.4000000000000004</v>
      </c>
      <c r="T8" s="59">
        <f>R8*1000/'Indicador Datos'!CE10</f>
        <v>5.5593165458876975E-5</v>
      </c>
      <c r="U8" s="56">
        <f t="shared" si="0"/>
        <v>1.6</v>
      </c>
      <c r="V8" s="60">
        <f t="shared" si="12"/>
        <v>3.1</v>
      </c>
      <c r="W8" s="56">
        <f>IF('Indicador Datos'!AM10="No data","x",ROUND(IF('Indicador Datos'!AM10&gt;W$37,10,IF('Indicador Datos'!AM10&lt;W$36,0,10-(W$37-'Indicador Datos'!AM10)/(W$37-W$36)*10)),1))</f>
        <v>5</v>
      </c>
      <c r="X8" s="56">
        <f>IF('Indicador Datos'!AL10="No data","x",ROUND(IF('Indicador Datos'!AL10&gt;X$37,10,IF('Indicador Datos'!AL10&lt;X$36,0,10-(X$37-'Indicador Datos'!AL10)/(X$37-X$36)*10)),1))</f>
        <v>6</v>
      </c>
      <c r="Y8" s="56">
        <f>IF('Indicador Datos'!AN10 ="No data","x",ROUND( IF('Indicador Datos'!AN10 &gt;Y$37,10,IF('Indicador Datos'!AN10 &lt;Y$36,0,10-(Y$37-'Indicador Datos'!AN10)/(Y$37-Y$36)*10)),1))</f>
        <v>3.1</v>
      </c>
      <c r="Z8" s="57">
        <f t="shared" si="13"/>
        <v>4.8</v>
      </c>
      <c r="AA8" s="56">
        <f>IF('Indicador Datos'!AE10="No data","x",ROUND(IF('Indicador Datos'!AE10&gt;AA$37,10,IF('Indicador Datos'!AE10&lt;AA$36,0,10-(AA$37-'Indicador Datos'!AE10)/(AA$37-AA$36)*10)),1))</f>
        <v>8.8000000000000007</v>
      </c>
      <c r="AB8" s="62">
        <f>IF('Indicador Datos'!AF10="No data", "x", IF('Indicador Datos'!AF10&gt;=40,10,IF(AND('Indicador Datos'!AF10&gt;=30,'Indicador Datos'!AF10&lt;40),8,(IF(AND('Indicador Datos'!AF10&gt;=20,'Indicador Datos'!AF10&lt;30),6,IF(AND('Indicador Datos'!AF10&gt;=5,'Indicador Datos'!AF10&lt;20),4,IF(AND('Indicador Datos'!AF10&gt;0,'Indicador Datos'!AF10&lt;5),2,0)))))))</f>
        <v>4</v>
      </c>
      <c r="AC8" s="62">
        <f>IF('Indicador Datos'!AG10="No data", "x", IF('Indicador Datos'!AG10&gt;=40,10,IF(AND('Indicador Datos'!AG10&gt;=30,'Indicador Datos'!AG10&lt;40),8,(IF(AND('Indicador Datos'!AG10&gt;=20,'Indicador Datos'!AG10&lt;30), 6, IF(AND('Indicador Datos'!AG10&gt;=5,'Indicador Datos'!AG10&lt;20),3,0))))))</f>
        <v>6</v>
      </c>
      <c r="AD8" s="62">
        <f>IF('Indicador Datos'!AH10="No data", "x", IF('Indicador Datos'!AH10&gt;=15,10,IF(AND('Indicador Datos'!AH10&gt;=12,'Indicador Datos'!AH10&lt;15),8,(IF(AND('Indicador Datos'!AH10&gt;=9,'Indicador Datos'!AH10&lt;12),6,IF(AND('Indicador Datos'!AH10&gt;=5,'Indicador Datos'!AH10&lt;9),4,IF(AND('Indicador Datos'!AH10&gt;0,'Indicador Datos'!AH10&lt;5),2,0)))))))</f>
        <v>6</v>
      </c>
      <c r="AE8" s="248">
        <f>IF('Indicador Datos'!BF10="No data", "x", IF('Indicador Datos'!BF10&gt;=40,10,IF(AND('Indicador Datos'!BF10&gt;=30,'Indicador Datos'!BF10&lt;40),8,(IF(AND('Indicador Datos'!BF10&gt;=20,'Indicador Datos'!BF10&lt;30), 6, IF(AND('Indicador Datos'!BF10&gt;=5,'Indicador Datos'!BF10&lt;20),3,0))))))</f>
        <v>6</v>
      </c>
      <c r="AF8" s="248">
        <f t="shared" si="14"/>
        <v>6</v>
      </c>
      <c r="AG8" s="137">
        <f t="shared" si="15"/>
        <v>5.3</v>
      </c>
      <c r="AH8" s="57">
        <f t="shared" si="1"/>
        <v>7.1</v>
      </c>
      <c r="AI8" s="207">
        <f>IF('Indicador Datos'!BB10="No data","x",ROUND( IF('Indicador Datos'!BB10&gt;AI$37,10,IF('Indicador Datos'!BB10&lt;AI$36,0,10-(AI$37-'Indicador Datos'!BB10)/(AI$37-AI$36)*10)),1))</f>
        <v>10</v>
      </c>
      <c r="AJ8" s="207">
        <f>IF('Indicador Datos'!BC10="No data","x",ROUND( IF('Indicador Datos'!BC10&gt;AJ$37,10,IF('Indicador Datos'!BC10&lt;AJ$36,0,10-(AJ$37-'Indicador Datos'!BC10)/(AJ$37-AJ$36)*10)),1))</f>
        <v>2.7</v>
      </c>
      <c r="AK8" s="57">
        <f t="shared" si="16"/>
        <v>6.4</v>
      </c>
      <c r="AL8" s="70">
        <f>('Indicador Datos'!AX10+'Indicador Datos'!AW10*0.5+'Indicador Datos'!AV10*0.25)/1000</f>
        <v>908.13324999999998</v>
      </c>
      <c r="AM8" s="56">
        <f t="shared" si="17"/>
        <v>9.9</v>
      </c>
      <c r="AN8" s="61">
        <f>AL8*1000/'Indicador Datos'!CE10</f>
        <v>8.5280408827631229E-2</v>
      </c>
      <c r="AO8" s="56">
        <f t="shared" si="18"/>
        <v>10</v>
      </c>
      <c r="AP8" s="57">
        <f t="shared" si="19"/>
        <v>10</v>
      </c>
      <c r="AQ8" s="56">
        <f>IF('Indicador Datos'!BD10="No data","x",ROUND(IF('Indicador Datos'!BD10&lt;$AQ$36,10,IF('Indicador Datos'!BD10&gt;$AQ$37,0,($AQ$37-'Indicador Datos'!BD10)/($AQ$37-$AQ$36)*10)),1))</f>
        <v>5.2</v>
      </c>
      <c r="AR8" s="56">
        <f>IF('Indicador Datos'!BE10="No data", "x", IF('Indicador Datos'!BE10&gt;=35,10,IF(AND('Indicador Datos'!BE10&gt;=25,'Indicador Datos'!BE10&lt;35),8,(IF(AND('Indicador Datos'!BE10&gt;=15,'Indicador Datos'!BE10&lt;25),6,IF(AND('Indicador Datos'!BE10&gt;=5,'Indicador Datos'!BE10&lt;15),4,IF(AND('Indicador Datos'!BE10&gt;0,'Indicador Datos'!BE10&lt;5),2,0)))))))</f>
        <v>4</v>
      </c>
      <c r="AS8" s="62">
        <f>IF('Indicador Datos'!BG10="No data","x",ROUND(IF('Indicador Datos'!BG10&gt;$AS$37,10,IF('Indicador Datos'!BG10&lt;$AS$36,0,10-($AS$37-'Indicador Datos'!BG10)/($AS$37-$AS$36)*10)),1))</f>
        <v>3.4</v>
      </c>
      <c r="AT8" s="62">
        <f>IF('Indicador Datos'!BH10="No data","x",ROUND(IF('Indicador Datos'!BH10&gt;$AT$37,10,IF('Indicador Datos'!BH10&lt;$AT$36,0,10-($AT$37-'Indicador Datos'!BH10)/($AT$37-$AT$36)*10)),1))</f>
        <v>2.6</v>
      </c>
      <c r="AU8" s="56">
        <f t="shared" si="20"/>
        <v>3.2</v>
      </c>
      <c r="AV8" s="57">
        <f t="shared" si="2"/>
        <v>4.0999999999999996</v>
      </c>
      <c r="AW8" s="63">
        <f t="shared" si="3"/>
        <v>7.2</v>
      </c>
      <c r="AX8" s="64">
        <f t="shared" si="4"/>
        <v>5.5</v>
      </c>
    </row>
    <row r="9" spans="1:50" s="3" customFormat="1" x14ac:dyDescent="0.25">
      <c r="A9" s="99" t="s">
        <v>30</v>
      </c>
      <c r="B9" s="86" t="s">
        <v>29</v>
      </c>
      <c r="C9" s="56">
        <f>ROUND(IF('Indicador Datos'!X11="No data",IF((0.1233*LN('Indicador Datos'!CD11)-0.4559)&gt;C$37,0,IF((0.1233*LN('Indicador Datos'!CD11)-0.4559)&lt;C$36,10,(C$37-(0.1233*LN('Indicador Datos'!CD11)-0.4559))/(C$37-C$36)*10)),IF('Indicador Datos'!X11&gt;C$37,0,IF('Indicador Datos'!X11&lt;C$36,10,(C$37-'Indicador Datos'!X11)/(C$37-C$36)*10))),1)</f>
        <v>4.4000000000000004</v>
      </c>
      <c r="D9" s="165" t="str">
        <f>IF('Indicador Datos'!Y11="No data","x", 'Indicador Datos'!Y11+'Indicador Datos'!Z11)</f>
        <v>x</v>
      </c>
      <c r="E9" s="137" t="str">
        <f t="shared" si="5"/>
        <v>x</v>
      </c>
      <c r="F9" s="137">
        <f>IF('Indicador Datos'!AA11="No data","x",ROUND(IF('Indicador Datos'!AA11&gt;F$37,10,IF('Indicador Datos'!AA11&lt;F$36,0,10-(F$37-'Indicador Datos'!AA11)/(F$37-F$36)*10)),1))</f>
        <v>6.3</v>
      </c>
      <c r="G9" s="137">
        <f t="shared" si="6"/>
        <v>6.3</v>
      </c>
      <c r="H9" s="57">
        <f t="shared" si="7"/>
        <v>5.4</v>
      </c>
      <c r="I9" s="56" t="str">
        <f>IF('Indicador Datos'!AS11="No data","x",ROUND(IF('Indicador Datos'!AS11&gt;I$37,10,IF('Indicador Datos'!AS11&lt;I$36,0,10-(I$37-'Indicador Datos'!AS11)/(I$37-I$36)*10)),1))</f>
        <v>x</v>
      </c>
      <c r="J9" s="56">
        <f>IF('Indicador Datos'!AT11="No data","x",ROUND(IF('Indicador Datos'!AT11&gt;J$37,10,IF('Indicador Datos'!AT11&lt;J$36,0,10-(J$37-'Indicador Datos'!AT11)/(J$37-J$36)*10)),1))</f>
        <v>3</v>
      </c>
      <c r="K9" s="137" t="str">
        <f>IF('Indicador Datos'!AU11="No data","x",ROUND(IF('Indicador Datos'!AU11&gt;K$37,10,IF('Indicador Datos'!AU11&lt;K$36,0,10-(K$37-'Indicador Datos'!AU11)/(K$37-K$36)*10)),1))</f>
        <v>x</v>
      </c>
      <c r="L9" s="57">
        <f t="shared" si="8"/>
        <v>3</v>
      </c>
      <c r="M9" s="137">
        <f>IF('Indicador Datos'!AB11="No data","x",ROUND(IF('Indicador Datos'!AB11&gt;M$37,10,IF('Indicador Datos'!AB11&lt;M$36,0,10-(M$37-'Indicador Datos'!AB11)/(M$37-M$36)*10)),1))</f>
        <v>4.2</v>
      </c>
      <c r="N9" s="137">
        <f>IF('Indicador Datos'!AC11="No data","x",ROUND(IF('Indicador Datos'!AC11&gt;N$37,10,IF('Indicador Datos'!AC11&lt;N$36,0,10-(N$37-'Indicador Datos'!AC11)/(N$37-N$36)*10)),1))</f>
        <v>2.9</v>
      </c>
      <c r="O9" s="137" t="str">
        <f>IF('Indicador Datos'!AD11="No data","x",ROUND(IF('Indicador Datos'!AD11&gt;O$37,10,IF('Indicador Datos'!AD11&lt;O$36,0,10-(O$37-'Indicador Datos'!AD11)/(O$37-O$36)*10)),1))</f>
        <v>x</v>
      </c>
      <c r="P9" s="57">
        <f t="shared" si="9"/>
        <v>3.6</v>
      </c>
      <c r="Q9" s="58">
        <f t="shared" si="10"/>
        <v>4.4000000000000004</v>
      </c>
      <c r="R9" s="70">
        <f>IF(AND('Indicador Datos'!AY11="No data",'Indicador Datos'!AZ11="No data"),0,SUM('Indicador Datos'!AY11:BA11)/1000)</f>
        <v>1E-3</v>
      </c>
      <c r="S9" s="56">
        <f t="shared" si="11"/>
        <v>0</v>
      </c>
      <c r="T9" s="59">
        <f>R9*1000/'Indicador Datos'!CE11</f>
        <v>9.3181881714919359E-6</v>
      </c>
      <c r="U9" s="56">
        <f t="shared" si="0"/>
        <v>0</v>
      </c>
      <c r="V9" s="60">
        <f t="shared" si="12"/>
        <v>0</v>
      </c>
      <c r="W9" s="56" t="str">
        <f>IF('Indicador Datos'!AM11="No data","x",ROUND(IF('Indicador Datos'!AM11&gt;W$37,10,IF('Indicador Datos'!AM11&lt;W$36,0,10-(W$37-'Indicador Datos'!AM11)/(W$37-W$36)*10)),1))</f>
        <v>x</v>
      </c>
      <c r="X9" s="56">
        <f>IF('Indicador Datos'!AL11="No data","x",ROUND(IF('Indicador Datos'!AL11&gt;X$37,10,IF('Indicador Datos'!AL11&lt;X$36,0,10-(X$37-'Indicador Datos'!AL11)/(X$37-X$36)*10)),1))</f>
        <v>0.5</v>
      </c>
      <c r="Y9" s="56">
        <f>IF('Indicador Datos'!AN11 ="No data","x",ROUND( IF('Indicador Datos'!AN11 &gt;Y$37,10,IF('Indicador Datos'!AN11 &lt;Y$36,0,10-(Y$37-'Indicador Datos'!AN11)/(Y$37-Y$36)*10)),1))</f>
        <v>6.8</v>
      </c>
      <c r="Z9" s="57">
        <f t="shared" si="13"/>
        <v>4.3</v>
      </c>
      <c r="AA9" s="56">
        <f>IF('Indicador Datos'!AE11="No data","x",ROUND(IF('Indicador Datos'!AE11&gt;AA$37,10,IF('Indicador Datos'!AE11&lt;AA$36,0,10-(AA$37-'Indicador Datos'!AE11)/(AA$37-AA$36)*10)),1))</f>
        <v>3.4</v>
      </c>
      <c r="AB9" s="62" t="str">
        <f>IF('Indicador Datos'!AF11="No data", "x", IF('Indicador Datos'!AF11&gt;=40,10,IF(AND('Indicador Datos'!AF11&gt;=30,'Indicador Datos'!AF11&lt;40),8,(IF(AND('Indicador Datos'!AF11&gt;=20,'Indicador Datos'!AF11&lt;30),6,IF(AND('Indicador Datos'!AF11&gt;=5,'Indicador Datos'!AF11&lt;20),4,IF(AND('Indicador Datos'!AF11&gt;0,'Indicador Datos'!AF11&lt;5),2,0)))))))</f>
        <v>x</v>
      </c>
      <c r="AC9" s="62">
        <f>IF('Indicador Datos'!AG11="No data", "x", IF('Indicador Datos'!AG11&gt;=40,10,IF(AND('Indicador Datos'!AG11&gt;=30,'Indicador Datos'!AG11&lt;40),8,(IF(AND('Indicador Datos'!AG11&gt;=20,'Indicador Datos'!AG11&lt;30), 6, IF(AND('Indicador Datos'!AG11&gt;=5,'Indicador Datos'!AG11&lt;20),3,0))))))</f>
        <v>8</v>
      </c>
      <c r="AD9" s="62">
        <f>IF('Indicador Datos'!AH11="No data", "x", IF('Indicador Datos'!AH11&gt;=15,10,IF(AND('Indicador Datos'!AH11&gt;=12,'Indicador Datos'!AH11&lt;15),8,(IF(AND('Indicador Datos'!AH11&gt;=9,'Indicador Datos'!AH11&lt;12),6,IF(AND('Indicador Datos'!AH11&gt;=5,'Indicador Datos'!AH11&lt;9),4,IF(AND('Indicador Datos'!AH11&gt;0,'Indicador Datos'!AH11&lt;5),2,0)))))))</f>
        <v>4</v>
      </c>
      <c r="AE9" s="248">
        <f>IF('Indicador Datos'!BF11="No data", "x", IF('Indicador Datos'!BF11&gt;=40,10,IF(AND('Indicador Datos'!BF11&gt;=30,'Indicador Datos'!BF11&lt;40),8,(IF(AND('Indicador Datos'!BF11&gt;=20,'Indicador Datos'!BF11&lt;30), 6, IF(AND('Indicador Datos'!BF11&gt;=5,'Indicador Datos'!BF11&lt;20),3,0))))))</f>
        <v>6</v>
      </c>
      <c r="AF9" s="248">
        <f t="shared" si="14"/>
        <v>5</v>
      </c>
      <c r="AG9" s="137">
        <f t="shared" si="15"/>
        <v>6.5</v>
      </c>
      <c r="AH9" s="57">
        <f t="shared" si="1"/>
        <v>5</v>
      </c>
      <c r="AI9" s="207">
        <f>IF('Indicador Datos'!BB11="No data","x",ROUND( IF('Indicador Datos'!BB11&gt;AI$37,10,IF('Indicador Datos'!BB11&lt;AI$36,0,10-(AI$37-'Indicador Datos'!BB11)/(AI$37-AI$36)*10)),1))</f>
        <v>0</v>
      </c>
      <c r="AJ9" s="207">
        <f>IF('Indicador Datos'!BC11="No data","x",ROUND( IF('Indicador Datos'!BC11&gt;AJ$37,10,IF('Indicador Datos'!BC11&lt;AJ$36,0,10-(AJ$37-'Indicador Datos'!BC11)/(AJ$37-AJ$36)*10)),1))</f>
        <v>2.1</v>
      </c>
      <c r="AK9" s="57">
        <f t="shared" si="16"/>
        <v>1.1000000000000001</v>
      </c>
      <c r="AL9" s="70">
        <f>('Indicador Datos'!AX11+'Indicador Datos'!AW11*0.5+'Indicador Datos'!AV11*0.25)/1000</f>
        <v>0</v>
      </c>
      <c r="AM9" s="56">
        <f t="shared" si="17"/>
        <v>0</v>
      </c>
      <c r="AN9" s="61">
        <f>AL9*1000/'Indicador Datos'!CE11</f>
        <v>0</v>
      </c>
      <c r="AO9" s="56">
        <f t="shared" si="18"/>
        <v>0</v>
      </c>
      <c r="AP9" s="57">
        <f t="shared" si="19"/>
        <v>0</v>
      </c>
      <c r="AQ9" s="56">
        <f>IF('Indicador Datos'!BD11="No data","x",ROUND(IF('Indicador Datos'!BD11&lt;$AQ$36,10,IF('Indicador Datos'!BD11&gt;$AQ$37,0,($AQ$37-'Indicador Datos'!BD11)/($AQ$37-$AQ$36)*10)),1))</f>
        <v>4.7</v>
      </c>
      <c r="AR9" s="56">
        <f>IF('Indicador Datos'!BE11="No data", "x", IF('Indicador Datos'!BE11&gt;=35,10,IF(AND('Indicador Datos'!BE11&gt;=25,'Indicador Datos'!BE11&lt;35),8,(IF(AND('Indicador Datos'!BE11&gt;=15,'Indicador Datos'!BE11&lt;25),6,IF(AND('Indicador Datos'!BE11&gt;=5,'Indicador Datos'!BE11&lt;15),4,IF(AND('Indicador Datos'!BE11&gt;0,'Indicador Datos'!BE11&lt;5),2,0)))))))</f>
        <v>4</v>
      </c>
      <c r="AS9" s="62">
        <f>IF('Indicador Datos'!BG11="No data","x",ROUND(IF('Indicador Datos'!BG11&gt;$AS$37,10,IF('Indicador Datos'!BG11&lt;$AS$36,0,10-($AS$37-'Indicador Datos'!BG11)/($AS$37-$AS$36)*10)),1))</f>
        <v>2.6</v>
      </c>
      <c r="AT9" s="62" t="str">
        <f>IF('Indicador Datos'!BH11="No data","x",ROUND(IF('Indicador Datos'!BH11&gt;$AT$37,10,IF('Indicador Datos'!BH11&lt;$AT$36,0,10-($AT$37-'Indicador Datos'!BH11)/($AT$37-$AT$36)*10)),1))</f>
        <v>x</v>
      </c>
      <c r="AU9" s="56">
        <f t="shared" si="20"/>
        <v>2.6</v>
      </c>
      <c r="AV9" s="57">
        <f t="shared" si="2"/>
        <v>3.8</v>
      </c>
      <c r="AW9" s="63">
        <f t="shared" si="3"/>
        <v>3.1</v>
      </c>
      <c r="AX9" s="64">
        <f t="shared" si="4"/>
        <v>1.7</v>
      </c>
    </row>
    <row r="10" spans="1:50" s="3" customFormat="1" x14ac:dyDescent="0.25">
      <c r="A10" s="99" t="s">
        <v>36</v>
      </c>
      <c r="B10" s="86" t="s">
        <v>35</v>
      </c>
      <c r="C10" s="56">
        <f>ROUND(IF('Indicador Datos'!X12="No data",IF((0.1233*LN('Indicador Datos'!CD12)-0.4559)&gt;C$37,0,IF((0.1233*LN('Indicador Datos'!CD12)-0.4559)&lt;C$36,10,(C$37-(0.1233*LN('Indicador Datos'!CD12)-0.4559))/(C$37-C$36)*10)),IF('Indicador Datos'!X12&gt;C$37,0,IF('Indicador Datos'!X12&lt;C$36,10,(C$37-'Indicador Datos'!X12)/(C$37-C$36)*10))),1)</f>
        <v>10</v>
      </c>
      <c r="D10" s="165">
        <f>IF('Indicador Datos'!Y12="No data","x", 'Indicador Datos'!Y12+'Indicador Datos'!Z12)</f>
        <v>72.400000000000006</v>
      </c>
      <c r="E10" s="137">
        <f t="shared" si="5"/>
        <v>10</v>
      </c>
      <c r="F10" s="137">
        <f>IF('Indicador Datos'!AA12="No data","x",ROUND(IF('Indicador Datos'!AA12&gt;F$37,10,IF('Indicador Datos'!AA12&lt;F$36,0,10-(F$37-'Indicador Datos'!AA12)/(F$37-F$36)*10)),1))</f>
        <v>9.8000000000000007</v>
      </c>
      <c r="G10" s="137">
        <f t="shared" si="6"/>
        <v>9.9</v>
      </c>
      <c r="H10" s="57">
        <f t="shared" si="7"/>
        <v>10</v>
      </c>
      <c r="I10" s="56">
        <f>IF('Indicador Datos'!AS12="No data","x",ROUND(IF('Indicador Datos'!AS12&gt;I$37,10,IF('Indicador Datos'!AS12&lt;I$36,0,10-(I$37-'Indicador Datos'!AS12)/(I$37-I$36)*10)),1))</f>
        <v>7.9</v>
      </c>
      <c r="J10" s="56">
        <f>IF('Indicador Datos'!AT12="No data","x",ROUND(IF('Indicador Datos'!AT12&gt;J$37,10,IF('Indicador Datos'!AT12&lt;J$36,0,10-(J$37-'Indicador Datos'!AT12)/(J$37-J$36)*10)),1))</f>
        <v>8.9</v>
      </c>
      <c r="K10" s="137">
        <f>IF('Indicador Datos'!AU12="No data","x",ROUND(IF('Indicador Datos'!AU12&gt;K$37,10,IF('Indicador Datos'!AU12&lt;K$36,0,10-(K$37-'Indicador Datos'!AU12)/(K$37-K$36)*10)),1))</f>
        <v>10</v>
      </c>
      <c r="L10" s="57">
        <f t="shared" si="8"/>
        <v>8.9</v>
      </c>
      <c r="M10" s="137">
        <f>IF('Indicador Datos'!AB12="No data","x",ROUND(IF('Indicador Datos'!AB12&gt;M$37,10,IF('Indicador Datos'!AB12&lt;M$36,0,10-(M$37-'Indicador Datos'!AB12)/(M$37-M$36)*10)),1))</f>
        <v>8.6</v>
      </c>
      <c r="N10" s="137">
        <f>IF('Indicador Datos'!AC12="No data","x",ROUND(IF('Indicador Datos'!AC12&gt;N$37,10,IF('Indicador Datos'!AC12&lt;N$36,0,10-(N$37-'Indicador Datos'!AC12)/(N$37-N$36)*10)),1))</f>
        <v>10</v>
      </c>
      <c r="O10" s="137" t="str">
        <f>IF('Indicador Datos'!AD12="No data","x",ROUND(IF('Indicador Datos'!AD12&gt;O$37,10,IF('Indicador Datos'!AD12&lt;O$36,0,10-(O$37-'Indicador Datos'!AD12)/(O$37-O$36)*10)),1))</f>
        <v>x</v>
      </c>
      <c r="P10" s="57">
        <f t="shared" si="9"/>
        <v>9.4</v>
      </c>
      <c r="Q10" s="58">
        <f t="shared" si="10"/>
        <v>9.6</v>
      </c>
      <c r="R10" s="70">
        <f>IF(AND('Indicador Datos'!AY12="No data",'Indicador Datos'!AZ12="No data"),0,SUM('Indicador Datos'!AY12:BA12)/1000)</f>
        <v>5.0000000000000001E-3</v>
      </c>
      <c r="S10" s="56">
        <f t="shared" si="11"/>
        <v>0</v>
      </c>
      <c r="T10" s="59">
        <f>R10*1000/'Indicador Datos'!CE12</f>
        <v>4.6094275330694158E-7</v>
      </c>
      <c r="U10" s="56">
        <f t="shared" si="0"/>
        <v>0</v>
      </c>
      <c r="V10" s="60">
        <f t="shared" si="12"/>
        <v>0</v>
      </c>
      <c r="W10" s="56">
        <f>IF('Indicador Datos'!AM12="No data","x",ROUND(IF('Indicador Datos'!AM12&gt;W$37,10,IF('Indicador Datos'!AM12&lt;W$36,0,10-(W$37-'Indicador Datos'!AM12)/(W$37-W$36)*10)),1))</f>
        <v>8.5</v>
      </c>
      <c r="X10" s="56">
        <f>IF('Indicador Datos'!AL12="No data","x",ROUND(IF('Indicador Datos'!AL12&gt;X$37,10,IF('Indicador Datos'!AL12&lt;X$36,0,10-(X$37-'Indicador Datos'!AL12)/(X$37-X$36)*10)),1))</f>
        <v>10</v>
      </c>
      <c r="Y10" s="56" t="str">
        <f>IF('Indicador Datos'!AN12 ="No data","x",ROUND( IF('Indicador Datos'!AN12 &gt;Y$37,10,IF('Indicador Datos'!AN12 &lt;Y$36,0,10-(Y$37-'Indicador Datos'!AN12)/(Y$37-Y$36)*10)),1))</f>
        <v>x</v>
      </c>
      <c r="Z10" s="57">
        <f t="shared" si="13"/>
        <v>9.4</v>
      </c>
      <c r="AA10" s="56">
        <f>IF('Indicador Datos'!AE12="No data","x",ROUND(IF('Indicador Datos'!AE12&gt;AA$37,10,IF('Indicador Datos'!AE12&lt;AA$36,0,10-(AA$37-'Indicador Datos'!AE12)/(AA$37-AA$36)*10)),1))</f>
        <v>10</v>
      </c>
      <c r="AB10" s="62">
        <f>IF('Indicador Datos'!AF12="No data", "x", IF('Indicador Datos'!AF12&gt;=40,10,IF(AND('Indicador Datos'!AF12&gt;=30,'Indicador Datos'!AF12&lt;40),8,(IF(AND('Indicador Datos'!AF12&gt;=20,'Indicador Datos'!AF12&lt;30),6,IF(AND('Indicador Datos'!AF12&gt;=5,'Indicador Datos'!AF12&lt;20),4,IF(AND('Indicador Datos'!AF12&gt;0,'Indicador Datos'!AF12&lt;5),2,0)))))))</f>
        <v>6</v>
      </c>
      <c r="AC10" s="62">
        <f>IF('Indicador Datos'!AG12="No data", "x", IF('Indicador Datos'!AG12&gt;=40,10,IF(AND('Indicador Datos'!AG12&gt;=30,'Indicador Datos'!AG12&lt;40),8,(IF(AND('Indicador Datos'!AG12&gt;=20,'Indicador Datos'!AG12&lt;30), 6, IF(AND('Indicador Datos'!AG12&gt;=5,'Indicador Datos'!AG12&lt;20),3,0))))))</f>
        <v>10</v>
      </c>
      <c r="AD10" s="62">
        <f>IF('Indicador Datos'!AH12="No data", "x", IF('Indicador Datos'!AH12&gt;=15,10,IF(AND('Indicador Datos'!AH12&gt;=12,'Indicador Datos'!AH12&lt;15),8,(IF(AND('Indicador Datos'!AH12&gt;=9,'Indicador Datos'!AH12&lt;12),6,IF(AND('Indicador Datos'!AH12&gt;=5,'Indicador Datos'!AH12&lt;9),4,IF(AND('Indicador Datos'!AH12&gt;0,'Indicador Datos'!AH12&lt;5),2,0)))))))</f>
        <v>10</v>
      </c>
      <c r="AE10" s="248">
        <f>IF('Indicador Datos'!BF12="No data", "x", IF('Indicador Datos'!BF12&gt;=40,10,IF(AND('Indicador Datos'!BF12&gt;=30,'Indicador Datos'!BF12&lt;40),8,(IF(AND('Indicador Datos'!BF12&gt;=20,'Indicador Datos'!BF12&lt;30), 6, IF(AND('Indicador Datos'!BF12&gt;=5,'Indicador Datos'!BF12&lt;20),3,0))))))</f>
        <v>10</v>
      </c>
      <c r="AF10" s="248">
        <f t="shared" si="14"/>
        <v>10</v>
      </c>
      <c r="AG10" s="137">
        <f t="shared" si="15"/>
        <v>8.6999999999999993</v>
      </c>
      <c r="AH10" s="57">
        <f t="shared" si="1"/>
        <v>9.4</v>
      </c>
      <c r="AI10" s="207">
        <f>IF('Indicador Datos'!BB12="No data","x",ROUND( IF('Indicador Datos'!BB12&gt;AI$37,10,IF('Indicador Datos'!BB12&lt;AI$36,0,10-(AI$37-'Indicador Datos'!BB12)/(AI$37-AI$36)*10)),1))</f>
        <v>1.5</v>
      </c>
      <c r="AJ10" s="207">
        <f>IF('Indicador Datos'!BC12="No data","x",ROUND( IF('Indicador Datos'!BC12&gt;AJ$37,10,IF('Indicador Datos'!BC12&lt;AJ$36,0,10-(AJ$37-'Indicador Datos'!BC12)/(AJ$37-AJ$36)*10)),1))</f>
        <v>3</v>
      </c>
      <c r="AK10" s="57">
        <f t="shared" si="16"/>
        <v>2.2999999999999998</v>
      </c>
      <c r="AL10" s="70">
        <f>('Indicador Datos'!AX12+'Indicador Datos'!AW12*0.5+'Indicador Datos'!AV12*0.25)/1000</f>
        <v>2936.4522499999998</v>
      </c>
      <c r="AM10" s="56">
        <f t="shared" si="17"/>
        <v>10</v>
      </c>
      <c r="AN10" s="61">
        <f>AL10*1000/'Indicador Datos'!CE12</f>
        <v>0.2707072770138727</v>
      </c>
      <c r="AO10" s="56">
        <f t="shared" si="18"/>
        <v>10</v>
      </c>
      <c r="AP10" s="57">
        <f t="shared" si="19"/>
        <v>10</v>
      </c>
      <c r="AQ10" s="56">
        <f>IF('Indicador Datos'!BD12="No data","x",ROUND(IF('Indicador Datos'!BD12&lt;$AQ$36,10,IF('Indicador Datos'!BD12&gt;$AQ$37,0,($AQ$37-'Indicador Datos'!BD12)/($AQ$37-$AQ$36)*10)),1))</f>
        <v>8.4</v>
      </c>
      <c r="AR10" s="56">
        <f>IF('Indicador Datos'!BE12="No data", "x", IF('Indicador Datos'!BE12&gt;=35,10,IF(AND('Indicador Datos'!BE12&gt;=25,'Indicador Datos'!BE12&lt;35),8,(IF(AND('Indicador Datos'!BE12&gt;=15,'Indicador Datos'!BE12&lt;25),6,IF(AND('Indicador Datos'!BE12&gt;=5,'Indicador Datos'!BE12&lt;15),4,IF(AND('Indicador Datos'!BE12&gt;0,'Indicador Datos'!BE12&lt;5),2,0)))))))</f>
        <v>10</v>
      </c>
      <c r="AS10" s="62">
        <f>IF('Indicador Datos'!BG12="No data","x",ROUND(IF('Indicador Datos'!BG12&gt;$AS$37,10,IF('Indicador Datos'!BG12&lt;$AS$36,0,10-($AS$37-'Indicador Datos'!BG12)/($AS$37-$AS$36)*10)),1))</f>
        <v>9.6999999999999993</v>
      </c>
      <c r="AT10" s="62">
        <f>IF('Indicador Datos'!BH12="No data","x",ROUND(IF('Indicador Datos'!BH12&gt;$AT$37,10,IF('Indicador Datos'!BH12&lt;$AT$36,0,10-($AT$37-'Indicador Datos'!BH12)/($AT$37-$AT$36)*10)),1))</f>
        <v>1.7</v>
      </c>
      <c r="AU10" s="56">
        <f t="shared" si="20"/>
        <v>8.1</v>
      </c>
      <c r="AV10" s="57">
        <f t="shared" si="2"/>
        <v>8.8000000000000007</v>
      </c>
      <c r="AW10" s="63">
        <f t="shared" si="3"/>
        <v>8.8000000000000007</v>
      </c>
      <c r="AX10" s="64">
        <f t="shared" si="4"/>
        <v>6</v>
      </c>
    </row>
    <row r="11" spans="1:50" s="3" customFormat="1" x14ac:dyDescent="0.25">
      <c r="A11" s="99" t="s">
        <v>40</v>
      </c>
      <c r="B11" s="86" t="s">
        <v>39</v>
      </c>
      <c r="C11" s="56">
        <f>ROUND(IF('Indicador Datos'!X13="No data",IF((0.1233*LN('Indicador Datos'!CD13)-0.4559)&gt;C$37,0,IF((0.1233*LN('Indicador Datos'!CD13)-0.4559)&lt;C$36,10,(C$37-(0.1233*LN('Indicador Datos'!CD13)-0.4559))/(C$37-C$36)*10)),IF('Indicador Datos'!X13&gt;C$37,0,IF('Indicador Datos'!X13&lt;C$36,10,(C$37-'Indicador Datos'!X13)/(C$37-C$36)*10))),1)</f>
        <v>4.9000000000000004</v>
      </c>
      <c r="D11" s="165">
        <f>IF('Indicador Datos'!Y13="No data","x", 'Indicador Datos'!Y13+'Indicador Datos'!Z13)</f>
        <v>12.3</v>
      </c>
      <c r="E11" s="137">
        <f t="shared" si="5"/>
        <v>2.5</v>
      </c>
      <c r="F11" s="137">
        <f>IF('Indicador Datos'!AA13="No data","x",ROUND(IF('Indicador Datos'!AA13&gt;F$37,10,IF('Indicador Datos'!AA13&lt;F$36,0,10-(F$37-'Indicador Datos'!AA13)/(F$37-F$36)*10)),1))</f>
        <v>3.3</v>
      </c>
      <c r="G11" s="137">
        <f t="shared" si="6"/>
        <v>2.9</v>
      </c>
      <c r="H11" s="57">
        <f t="shared" si="7"/>
        <v>4</v>
      </c>
      <c r="I11" s="56">
        <f>IF('Indicador Datos'!AS13="No data","x",ROUND(IF('Indicador Datos'!AS13&gt;I$37,10,IF('Indicador Datos'!AS13&lt;I$36,0,10-(I$37-'Indicador Datos'!AS13)/(I$37-I$36)*10)),1))</f>
        <v>5.6</v>
      </c>
      <c r="J11" s="56">
        <f>IF('Indicador Datos'!AT13="No data","x",ROUND(IF('Indicador Datos'!AT13&gt;J$37,10,IF('Indicador Datos'!AT13&lt;J$36,0,10-(J$37-'Indicador Datos'!AT13)/(J$37-J$36)*10)),1))</f>
        <v>5.0999999999999996</v>
      </c>
      <c r="K11" s="137" t="str">
        <f>IF('Indicador Datos'!AU13="No data","x",ROUND(IF('Indicador Datos'!AU13&gt;K$37,10,IF('Indicador Datos'!AU13&lt;K$36,0,10-(K$37-'Indicador Datos'!AU13)/(K$37-K$36)*10)),1))</f>
        <v>x</v>
      </c>
      <c r="L11" s="57">
        <f t="shared" si="8"/>
        <v>5.4</v>
      </c>
      <c r="M11" s="137">
        <f>IF('Indicador Datos'!AB13="No data","x",ROUND(IF('Indicador Datos'!AB13&gt;M$37,10,IF('Indicador Datos'!AB13&lt;M$36,0,10-(M$37-'Indicador Datos'!AB13)/(M$37-M$36)*10)),1))</f>
        <v>3.2</v>
      </c>
      <c r="N11" s="137">
        <f>IF('Indicador Datos'!AC13="No data","x",ROUND(IF('Indicador Datos'!AC13&gt;N$37,10,IF('Indicador Datos'!AC13&lt;N$36,0,10-(N$37-'Indicador Datos'!AC13)/(N$37-N$36)*10)),1))</f>
        <v>10</v>
      </c>
      <c r="O11" s="137" t="str">
        <f>IF('Indicador Datos'!AD13="No data","x",ROUND(IF('Indicador Datos'!AD13&gt;O$37,10,IF('Indicador Datos'!AD13&lt;O$36,0,10-(O$37-'Indicador Datos'!AD13)/(O$37-O$36)*10)),1))</f>
        <v>x</v>
      </c>
      <c r="P11" s="57">
        <f t="shared" si="9"/>
        <v>8.1</v>
      </c>
      <c r="Q11" s="58">
        <f t="shared" si="10"/>
        <v>5.4</v>
      </c>
      <c r="R11" s="70">
        <f>IF(AND('Indicador Datos'!AY13="No data",'Indicador Datos'!AZ13="No data"),0,SUM('Indicador Datos'!AY13:BA13)/1000)</f>
        <v>1.4999999999999999E-2</v>
      </c>
      <c r="S11" s="56">
        <f t="shared" si="11"/>
        <v>0.4</v>
      </c>
      <c r="T11" s="59">
        <f>R11*1000/'Indicador Datos'!CE13</f>
        <v>5.2058840371977771E-6</v>
      </c>
      <c r="U11" s="56">
        <f t="shared" si="0"/>
        <v>0</v>
      </c>
      <c r="V11" s="60">
        <f t="shared" si="12"/>
        <v>0.2</v>
      </c>
      <c r="W11" s="56">
        <f>IF('Indicador Datos'!AM13="No data","x",ROUND(IF('Indicador Datos'!AM13&gt;W$37,10,IF('Indicador Datos'!AM13&lt;W$36,0,10-(W$37-'Indicador Datos'!AM13)/(W$37-W$36)*10)),1))</f>
        <v>8</v>
      </c>
      <c r="X11" s="56">
        <f>IF('Indicador Datos'!AL13="No data","x",ROUND(IF('Indicador Datos'!AL13&gt;X$37,10,IF('Indicador Datos'!AL13&lt;X$36,0,10-(X$37-'Indicador Datos'!AL13)/(X$37-X$36)*10)),1))</f>
        <v>0.5</v>
      </c>
      <c r="Y11" s="56">
        <f>IF('Indicador Datos'!AN13 ="No data","x",ROUND( IF('Indicador Datos'!AN13 &gt;Y$37,10,IF('Indicador Datos'!AN13 &lt;Y$36,0,10-(Y$37-'Indicador Datos'!AN13)/(Y$37-Y$36)*10)),1))</f>
        <v>4</v>
      </c>
      <c r="Z11" s="57">
        <f t="shared" si="13"/>
        <v>4.9000000000000004</v>
      </c>
      <c r="AA11" s="56">
        <f>IF('Indicador Datos'!AE13="No data","x",ROUND(IF('Indicador Datos'!AE13&gt;AA$37,10,IF('Indicador Datos'!AE13&lt;AA$36,0,10-(AA$37-'Indicador Datos'!AE13)/(AA$37-AA$36)*10)),1))</f>
        <v>4.5</v>
      </c>
      <c r="AB11" s="62">
        <f>IF('Indicador Datos'!AF13="No data", "x", IF('Indicador Datos'!AF13&gt;=40,10,IF(AND('Indicador Datos'!AF13&gt;=30,'Indicador Datos'!AF13&lt;40),8,(IF(AND('Indicador Datos'!AF13&gt;=20,'Indicador Datos'!AF13&lt;30),6,IF(AND('Indicador Datos'!AF13&gt;=5,'Indicador Datos'!AF13&lt;20),4,IF(AND('Indicador Datos'!AF13&gt;0,'Indicador Datos'!AF13&lt;5),2,0)))))))</f>
        <v>4</v>
      </c>
      <c r="AC11" s="62">
        <f>IF('Indicador Datos'!AG13="No data", "x", IF('Indicador Datos'!AG13&gt;=40,10,IF(AND('Indicador Datos'!AG13&gt;=30,'Indicador Datos'!AG13&lt;40),8,(IF(AND('Indicador Datos'!AG13&gt;=20,'Indicador Datos'!AG13&lt;30), 6, IF(AND('Indicador Datos'!AG13&gt;=5,'Indicador Datos'!AG13&lt;20),3,0))))))</f>
        <v>6</v>
      </c>
      <c r="AD11" s="62">
        <f>IF('Indicador Datos'!AH13="No data", "x", IF('Indicador Datos'!AH13&gt;=15,10,IF(AND('Indicador Datos'!AH13&gt;=12,'Indicador Datos'!AH13&lt;15),8,(IF(AND('Indicador Datos'!AH13&gt;=9,'Indicador Datos'!AH13&lt;12),6,IF(AND('Indicador Datos'!AH13&gt;=5,'Indicador Datos'!AH13&lt;9),4,IF(AND('Indicador Datos'!AH13&gt;0,'Indicador Datos'!AH13&lt;5),2,0)))))))</f>
        <v>6</v>
      </c>
      <c r="AE11" s="248">
        <f>IF('Indicador Datos'!BF13="No data", "x", IF('Indicador Datos'!BF13&gt;=40,10,IF(AND('Indicador Datos'!BF13&gt;=30,'Indicador Datos'!BF13&lt;40),8,(IF(AND('Indicador Datos'!BF13&gt;=20,'Indicador Datos'!BF13&lt;30), 6, IF(AND('Indicador Datos'!BF13&gt;=5,'Indicador Datos'!BF13&lt;20),3,0))))))</f>
        <v>6</v>
      </c>
      <c r="AF11" s="248">
        <f t="shared" si="14"/>
        <v>6</v>
      </c>
      <c r="AG11" s="137">
        <f t="shared" si="15"/>
        <v>5.3</v>
      </c>
      <c r="AH11" s="57">
        <f t="shared" si="1"/>
        <v>4.9000000000000004</v>
      </c>
      <c r="AI11" s="207">
        <f>IF('Indicador Datos'!BB13="No data","x",ROUND( IF('Indicador Datos'!BB13&gt;AI$37,10,IF('Indicador Datos'!BB13&lt;AI$36,0,10-(AI$37-'Indicador Datos'!BB13)/(AI$37-AI$36)*10)),1))</f>
        <v>4.8</v>
      </c>
      <c r="AJ11" s="207">
        <f>IF('Indicador Datos'!BC13="No data","x",ROUND( IF('Indicador Datos'!BC13&gt;AJ$37,10,IF('Indicador Datos'!BC13&lt;AJ$36,0,10-(AJ$37-'Indicador Datos'!BC13)/(AJ$37-AJ$36)*10)),1))</f>
        <v>4.5</v>
      </c>
      <c r="AK11" s="57">
        <f t="shared" si="16"/>
        <v>4.7</v>
      </c>
      <c r="AL11" s="70">
        <f>('Indicador Datos'!AX13+'Indicador Datos'!AW13*0.5+'Indicador Datos'!AV13*0.25)/1000</f>
        <v>62.5</v>
      </c>
      <c r="AM11" s="56">
        <f t="shared" si="17"/>
        <v>6</v>
      </c>
      <c r="AN11" s="61">
        <f>AL11*1000/'Indicador Datos'!CE13</f>
        <v>2.1691183488324071E-2</v>
      </c>
      <c r="AO11" s="56">
        <f t="shared" si="18"/>
        <v>2.9</v>
      </c>
      <c r="AP11" s="57">
        <f t="shared" si="19"/>
        <v>4.5999999999999996</v>
      </c>
      <c r="AQ11" s="56">
        <f>IF('Indicador Datos'!BD13="No data","x",ROUND(IF('Indicador Datos'!BD13&lt;$AQ$36,10,IF('Indicador Datos'!BD13&gt;$AQ$37,0,($AQ$37-'Indicador Datos'!BD13)/($AQ$37-$AQ$36)*10)),1))</f>
        <v>4.3</v>
      </c>
      <c r="AR11" s="56">
        <f>IF('Indicador Datos'!BE13="No data", "x", IF('Indicador Datos'!BE13&gt;=35,10,IF(AND('Indicador Datos'!BE13&gt;=25,'Indicador Datos'!BE13&lt;35),8,(IF(AND('Indicador Datos'!BE13&gt;=15,'Indicador Datos'!BE13&lt;25),6,IF(AND('Indicador Datos'!BE13&gt;=5,'Indicador Datos'!BE13&lt;15),4,IF(AND('Indicador Datos'!BE13&gt;0,'Indicador Datos'!BE13&lt;5),2,0)))))))</f>
        <v>4</v>
      </c>
      <c r="AS11" s="62">
        <f>IF('Indicador Datos'!BG13="No data","x",ROUND(IF('Indicador Datos'!BG13&gt;$AS$37,10,IF('Indicador Datos'!BG13&lt;$AS$36,0,10-($AS$37-'Indicador Datos'!BG13)/($AS$37-$AS$36)*10)),1))</f>
        <v>4.4000000000000004</v>
      </c>
      <c r="AT11" s="62">
        <f>IF('Indicador Datos'!BH13="No data","x",ROUND(IF('Indicador Datos'!BH13&gt;$AT$37,10,IF('Indicador Datos'!BH13&lt;$AT$36,0,10-($AT$37-'Indicador Datos'!BH13)/($AT$37-$AT$36)*10)),1))</f>
        <v>3.5</v>
      </c>
      <c r="AU11" s="56">
        <f t="shared" si="20"/>
        <v>4.2</v>
      </c>
      <c r="AV11" s="57">
        <f t="shared" si="2"/>
        <v>4.2</v>
      </c>
      <c r="AW11" s="63">
        <f t="shared" si="3"/>
        <v>4.7</v>
      </c>
      <c r="AX11" s="64">
        <f t="shared" si="4"/>
        <v>2.7</v>
      </c>
    </row>
    <row r="12" spans="1:50" s="3" customFormat="1" x14ac:dyDescent="0.25">
      <c r="A12" s="99" t="s">
        <v>52</v>
      </c>
      <c r="B12" s="86" t="s">
        <v>51</v>
      </c>
      <c r="C12" s="56">
        <f>ROUND(IF('Indicador Datos'!X14="No data",IF((0.1233*LN('Indicador Datos'!CD14)-0.4559)&gt;C$37,0,IF((0.1233*LN('Indicador Datos'!CD14)-0.4559)&lt;C$36,10,(C$37-(0.1233*LN('Indicador Datos'!CD14)-0.4559))/(C$37-C$36)*10)),IF('Indicador Datos'!X14&gt;C$37,0,IF('Indicador Datos'!X14&lt;C$36,10,(C$37-'Indicador Datos'!X14)/(C$37-C$36)*10))),1)</f>
        <v>4.0999999999999996</v>
      </c>
      <c r="D12" s="165" t="str">
        <f>IF('Indicador Datos'!Y14="No data","x", 'Indicador Datos'!Y14+'Indicador Datos'!Z14)</f>
        <v>x</v>
      </c>
      <c r="E12" s="137" t="str">
        <f t="shared" si="5"/>
        <v>x</v>
      </c>
      <c r="F12" s="137">
        <f>IF('Indicador Datos'!AA14="No data","x",ROUND(IF('Indicador Datos'!AA14&gt;F$37,10,IF('Indicador Datos'!AA14&lt;F$36,0,10-(F$37-'Indicador Datos'!AA14)/(F$37-F$36)*10)),1))</f>
        <v>3.6</v>
      </c>
      <c r="G12" s="137">
        <f t="shared" si="6"/>
        <v>3.6</v>
      </c>
      <c r="H12" s="57">
        <f t="shared" si="7"/>
        <v>3.9</v>
      </c>
      <c r="I12" s="56" t="str">
        <f>IF('Indicador Datos'!AS14="No data","x",ROUND(IF('Indicador Datos'!AS14&gt;I$37,10,IF('Indicador Datos'!AS14&lt;I$36,0,10-(I$37-'Indicador Datos'!AS14)/(I$37-I$36)*10)),1))</f>
        <v>x</v>
      </c>
      <c r="J12" s="56">
        <f>IF('Indicador Datos'!AT14="No data","x",ROUND(IF('Indicador Datos'!AT14&gt;J$37,10,IF('Indicador Datos'!AT14&lt;J$36,0,10-(J$37-'Indicador Datos'!AT14)/(J$37-J$36)*10)),1))</f>
        <v>3.3</v>
      </c>
      <c r="K12" s="137" t="str">
        <f>IF('Indicador Datos'!AU14="No data","x",ROUND(IF('Indicador Datos'!AU14&gt;K$37,10,IF('Indicador Datos'!AU14&lt;K$36,0,10-(K$37-'Indicador Datos'!AU14)/(K$37-K$36)*10)),1))</f>
        <v>x</v>
      </c>
      <c r="L12" s="57">
        <f t="shared" si="8"/>
        <v>3.3</v>
      </c>
      <c r="M12" s="137" t="str">
        <f>IF('Indicador Datos'!AB14="No data","x",ROUND(IF('Indicador Datos'!AB14&gt;M$37,10,IF('Indicador Datos'!AB14&lt;M$36,0,10-(M$37-'Indicador Datos'!AB14)/(M$37-M$36)*10)),1))</f>
        <v>x</v>
      </c>
      <c r="N12" s="137">
        <f>IF('Indicador Datos'!AC14="No data","x",ROUND(IF('Indicador Datos'!AC14&gt;N$37,10,IF('Indicador Datos'!AC14&lt;N$36,0,10-(N$37-'Indicador Datos'!AC14)/(N$37-N$36)*10)),1))</f>
        <v>5.7</v>
      </c>
      <c r="O12" s="137" t="str">
        <f>IF('Indicador Datos'!AD14="No data","x",ROUND(IF('Indicador Datos'!AD14&gt;O$37,10,IF('Indicador Datos'!AD14&lt;O$36,0,10-(O$37-'Indicador Datos'!AD14)/(O$37-O$36)*10)),1))</f>
        <v>x</v>
      </c>
      <c r="P12" s="57">
        <f t="shared" si="9"/>
        <v>5.7</v>
      </c>
      <c r="Q12" s="58">
        <f t="shared" si="10"/>
        <v>4.2</v>
      </c>
      <c r="R12" s="70">
        <f>IF(AND('Indicador Datos'!AY14="No data",'Indicador Datos'!AZ14="No data"),0,SUM('Indicador Datos'!AY14:BA14)/1000)</f>
        <v>0</v>
      </c>
      <c r="S12" s="56">
        <f t="shared" si="11"/>
        <v>0</v>
      </c>
      <c r="T12" s="59">
        <f>R12*1000/'Indicador Datos'!CE14</f>
        <v>0</v>
      </c>
      <c r="U12" s="56">
        <f t="shared" si="0"/>
        <v>0</v>
      </c>
      <c r="V12" s="60">
        <f t="shared" si="12"/>
        <v>0</v>
      </c>
      <c r="W12" s="56" t="str">
        <f>IF('Indicador Datos'!AM14="No data","x",ROUND(IF('Indicador Datos'!AM14&gt;W$37,10,IF('Indicador Datos'!AM14&lt;W$36,0,10-(W$37-'Indicador Datos'!AM14)/(W$37-W$36)*10)),1))</f>
        <v>x</v>
      </c>
      <c r="X12" s="56">
        <f>IF('Indicador Datos'!AL14="No data","x",ROUND(IF('Indicador Datos'!AL14&gt;X$37,10,IF('Indicador Datos'!AL14&lt;X$36,0,10-(X$37-'Indicador Datos'!AL14)/(X$37-X$36)*10)),1))</f>
        <v>0.5</v>
      </c>
      <c r="Y12" s="56">
        <f>IF('Indicador Datos'!AN14 ="No data","x",ROUND( IF('Indicador Datos'!AN14 &gt;Y$37,10,IF('Indicador Datos'!AN14 &lt;Y$36,0,10-(Y$37-'Indicador Datos'!AN14)/(Y$37-Y$36)*10)),1))</f>
        <v>10</v>
      </c>
      <c r="Z12" s="57">
        <f t="shared" si="13"/>
        <v>7.7</v>
      </c>
      <c r="AA12" s="56">
        <f>IF('Indicador Datos'!AE14="No data","x",ROUND(IF('Indicador Datos'!AE14&gt;AA$37,10,IF('Indicador Datos'!AE14&lt;AA$36,0,10-(AA$37-'Indicador Datos'!AE14)/(AA$37-AA$36)*10)),1))</f>
        <v>3</v>
      </c>
      <c r="AB12" s="62" t="str">
        <f>IF('Indicador Datos'!AF14="No data", "x", IF('Indicador Datos'!AF14&gt;=40,10,IF(AND('Indicador Datos'!AF14&gt;=30,'Indicador Datos'!AF14&lt;40),8,(IF(AND('Indicador Datos'!AF14&gt;=20,'Indicador Datos'!AF14&lt;30),6,IF(AND('Indicador Datos'!AF14&gt;=5,'Indicador Datos'!AF14&lt;20),4,IF(AND('Indicador Datos'!AF14&gt;0,'Indicador Datos'!AF14&lt;5),2,0)))))))</f>
        <v>x</v>
      </c>
      <c r="AC12" s="62" t="str">
        <f>IF('Indicador Datos'!AG14="No data", "x", IF('Indicador Datos'!AG14&gt;=40,10,IF(AND('Indicador Datos'!AG14&gt;=30,'Indicador Datos'!AG14&lt;40),8,(IF(AND('Indicador Datos'!AG14&gt;=20,'Indicador Datos'!AG14&lt;30), 6, IF(AND('Indicador Datos'!AG14&gt;=5,'Indicador Datos'!AG14&lt;20),3,0))))))</f>
        <v>x</v>
      </c>
      <c r="AD12" s="62">
        <f>IF('Indicador Datos'!AH14="No data", "x", IF('Indicador Datos'!AH14&gt;=15,10,IF(AND('Indicador Datos'!AH14&gt;=12,'Indicador Datos'!AH14&lt;15),8,(IF(AND('Indicador Datos'!AH14&gt;=9,'Indicador Datos'!AH14&lt;12),6,IF(AND('Indicador Datos'!AH14&gt;=5,'Indicador Datos'!AH14&lt;9),4,IF(AND('Indicador Datos'!AH14&gt;0,'Indicador Datos'!AH14&lt;5),2,0)))))))</f>
        <v>6</v>
      </c>
      <c r="AE12" s="248" t="str">
        <f>IF('Indicador Datos'!BF14="No data", "x", IF('Indicador Datos'!BF14&gt;=40,10,IF(AND('Indicador Datos'!BF14&gt;=30,'Indicador Datos'!BF14&lt;40),8,(IF(AND('Indicador Datos'!BF14&gt;=20,'Indicador Datos'!BF14&lt;30), 6, IF(AND('Indicador Datos'!BF14&gt;=5,'Indicador Datos'!BF14&lt;20),3,0))))))</f>
        <v>x</v>
      </c>
      <c r="AF12" s="248">
        <f t="shared" si="14"/>
        <v>6</v>
      </c>
      <c r="AG12" s="137">
        <f t="shared" si="15"/>
        <v>6</v>
      </c>
      <c r="AH12" s="57">
        <f t="shared" si="1"/>
        <v>4.5</v>
      </c>
      <c r="AI12" s="207" t="str">
        <f>IF('Indicador Datos'!BB14="No data","x",ROUND( IF('Indicador Datos'!BB14&gt;AI$37,10,IF('Indicador Datos'!BB14&lt;AI$36,0,10-(AI$37-'Indicador Datos'!BB14)/(AI$37-AI$36)*10)),1))</f>
        <v>x</v>
      </c>
      <c r="AJ12" s="207" t="str">
        <f>IF('Indicador Datos'!BC14="No data","x",ROUND( IF('Indicador Datos'!BC14&gt;AJ$37,10,IF('Indicador Datos'!BC14&lt;AJ$36,0,10-(AJ$37-'Indicador Datos'!BC14)/(AJ$37-AJ$36)*10)),1))</f>
        <v>x</v>
      </c>
      <c r="AK12" s="57" t="str">
        <f t="shared" si="16"/>
        <v>x</v>
      </c>
      <c r="AL12" s="70">
        <f>('Indicador Datos'!AX14+'Indicador Datos'!AW14*0.5+'Indicador Datos'!AV14*0.25)/1000</f>
        <v>0</v>
      </c>
      <c r="AM12" s="56">
        <f t="shared" si="17"/>
        <v>0</v>
      </c>
      <c r="AN12" s="61">
        <f>AL12*1000/'Indicador Datos'!CE14</f>
        <v>0</v>
      </c>
      <c r="AO12" s="56">
        <f t="shared" si="18"/>
        <v>0</v>
      </c>
      <c r="AP12" s="57">
        <f t="shared" si="19"/>
        <v>0</v>
      </c>
      <c r="AQ12" s="56">
        <f>IF('Indicador Datos'!BD14="No data","x",ROUND(IF('Indicador Datos'!BD14&lt;$AQ$36,10,IF('Indicador Datos'!BD14&gt;$AQ$37,0,($AQ$37-'Indicador Datos'!BD14)/($AQ$37-$AQ$36)*10)),1))</f>
        <v>4.7</v>
      </c>
      <c r="AR12" s="56">
        <f>IF('Indicador Datos'!BE14="No data", "x", IF('Indicador Datos'!BE14&gt;=35,10,IF(AND('Indicador Datos'!BE14&gt;=25,'Indicador Datos'!BE14&lt;35),8,(IF(AND('Indicador Datos'!BE14&gt;=15,'Indicador Datos'!BE14&lt;25),6,IF(AND('Indicador Datos'!BE14&gt;=5,'Indicador Datos'!BE14&lt;15),4,IF(AND('Indicador Datos'!BE14&gt;0,'Indicador Datos'!BE14&lt;5),2,0)))))))</f>
        <v>4</v>
      </c>
      <c r="AS12" s="62">
        <f>IF('Indicador Datos'!BG14="No data","x",ROUND(IF('Indicador Datos'!BG14&gt;$AS$37,10,IF('Indicador Datos'!BG14&lt;$AS$36,0,10-($AS$37-'Indicador Datos'!BG14)/($AS$37-$AS$36)*10)),1))</f>
        <v>2.1</v>
      </c>
      <c r="AT12" s="62" t="str">
        <f>IF('Indicador Datos'!BH14="No data","x",ROUND(IF('Indicador Datos'!BH14&gt;$AT$37,10,IF('Indicador Datos'!BH14&lt;$AT$36,0,10-($AT$37-'Indicador Datos'!BH14)/($AT$37-$AT$36)*10)),1))</f>
        <v>x</v>
      </c>
      <c r="AU12" s="56">
        <f t="shared" si="20"/>
        <v>2.1</v>
      </c>
      <c r="AV12" s="57">
        <f t="shared" si="2"/>
        <v>3.6</v>
      </c>
      <c r="AW12" s="63">
        <f t="shared" si="3"/>
        <v>4.5</v>
      </c>
      <c r="AX12" s="64">
        <f t="shared" si="4"/>
        <v>2.5</v>
      </c>
    </row>
    <row r="13" spans="1:50" s="3" customFormat="1" x14ac:dyDescent="0.25">
      <c r="A13" s="99" t="s">
        <v>54</v>
      </c>
      <c r="B13" s="86" t="s">
        <v>53</v>
      </c>
      <c r="C13" s="56">
        <f>ROUND(IF('Indicador Datos'!X15="No data",IF((0.1233*LN('Indicador Datos'!CD15)-0.4559)&gt;C$37,0,IF((0.1233*LN('Indicador Datos'!CD15)-0.4559)&lt;C$36,10,(C$37-(0.1233*LN('Indicador Datos'!CD15)-0.4559))/(C$37-C$36)*10)),IF('Indicador Datos'!X15&gt;C$37,0,IF('Indicador Datos'!X15&lt;C$36,10,(C$37-'Indicador Datos'!X15)/(C$37-C$36)*10))),1)</f>
        <v>4.8</v>
      </c>
      <c r="D13" s="165">
        <f>IF('Indicador Datos'!Y15="No data","x", 'Indicador Datos'!Y15+'Indicador Datos'!Z15)</f>
        <v>1.7000000000000002</v>
      </c>
      <c r="E13" s="137">
        <f t="shared" si="5"/>
        <v>0.3</v>
      </c>
      <c r="F13" s="137">
        <f>IF('Indicador Datos'!AA15="No data","x",ROUND(IF('Indicador Datos'!AA15&gt;F$37,10,IF('Indicador Datos'!AA15&lt;F$36,0,10-(F$37-'Indicador Datos'!AA15)/(F$37-F$36)*10)),1))</f>
        <v>4.8</v>
      </c>
      <c r="G13" s="137">
        <f t="shared" si="6"/>
        <v>2.6</v>
      </c>
      <c r="H13" s="57">
        <f t="shared" si="7"/>
        <v>3.8</v>
      </c>
      <c r="I13" s="56">
        <f>IF('Indicador Datos'!AS15="No data","x",ROUND(IF('Indicador Datos'!AS15&gt;I$37,10,IF('Indicador Datos'!AS15&lt;I$36,0,10-(I$37-'Indicador Datos'!AS15)/(I$37-I$36)*10)),1))</f>
        <v>4.7</v>
      </c>
      <c r="J13" s="56">
        <f>IF('Indicador Datos'!AT15="No data","x",ROUND(IF('Indicador Datos'!AT15&gt;J$37,10,IF('Indicador Datos'!AT15&lt;J$36,0,10-(J$37-'Indicador Datos'!AT15)/(J$37-J$36)*10)),1))</f>
        <v>4.3</v>
      </c>
      <c r="K13" s="137" t="str">
        <f>IF('Indicador Datos'!AU15="No data","x",ROUND(IF('Indicador Datos'!AU15&gt;K$37,10,IF('Indicador Datos'!AU15&lt;K$36,0,10-(K$37-'Indicador Datos'!AU15)/(K$37-K$36)*10)),1))</f>
        <v>x</v>
      </c>
      <c r="L13" s="57">
        <f t="shared" si="8"/>
        <v>4.5</v>
      </c>
      <c r="M13" s="137">
        <f>IF('Indicador Datos'!AB15="No data","x",ROUND(IF('Indicador Datos'!AB15&gt;M$37,10,IF('Indicador Datos'!AB15&lt;M$36,0,10-(M$37-'Indicador Datos'!AB15)/(M$37-M$36)*10)),1))</f>
        <v>0.2</v>
      </c>
      <c r="N13" s="137">
        <f>IF('Indicador Datos'!AC15="No data","x",ROUND(IF('Indicador Datos'!AC15&gt;N$37,10,IF('Indicador Datos'!AC15&lt;N$36,0,10-(N$37-'Indicador Datos'!AC15)/(N$37-N$36)*10)),1))</f>
        <v>2.2000000000000002</v>
      </c>
      <c r="O13" s="137" t="str">
        <f>IF('Indicador Datos'!AD15="No data","x",ROUND(IF('Indicador Datos'!AD15&gt;O$37,10,IF('Indicador Datos'!AD15&lt;O$36,0,10-(O$37-'Indicador Datos'!AD15)/(O$37-O$36)*10)),1))</f>
        <v>x</v>
      </c>
      <c r="P13" s="57">
        <f t="shared" si="9"/>
        <v>1.3</v>
      </c>
      <c r="Q13" s="58">
        <f t="shared" si="10"/>
        <v>3.4</v>
      </c>
      <c r="R13" s="70">
        <f>IF(AND('Indicador Datos'!AY15="No data",'Indicador Datos'!AZ15="No data"),0,SUM('Indicador Datos'!AY15:BA15)/1000)</f>
        <v>2E-3</v>
      </c>
      <c r="S13" s="56">
        <f t="shared" si="11"/>
        <v>0</v>
      </c>
      <c r="T13" s="59">
        <f>R13*1000/'Indicador Datos'!CE15</f>
        <v>1.123500828581861E-5</v>
      </c>
      <c r="U13" s="56">
        <f t="shared" si="0"/>
        <v>0</v>
      </c>
      <c r="V13" s="60">
        <f t="shared" si="12"/>
        <v>0</v>
      </c>
      <c r="W13" s="56" t="str">
        <f>IF('Indicador Datos'!AM15="No data","x",ROUND(IF('Indicador Datos'!AM15&gt;W$37,10,IF('Indicador Datos'!AM15&lt;W$36,0,10-(W$37-'Indicador Datos'!AM15)/(W$37-W$36)*10)),1))</f>
        <v>x</v>
      </c>
      <c r="X13" s="56">
        <f>IF('Indicador Datos'!AL15="No data","x",ROUND(IF('Indicador Datos'!AL15&gt;X$37,10,IF('Indicador Datos'!AL15&lt;X$36,0,10-(X$37-'Indicador Datos'!AL15)/(X$37-X$36)*10)),1))</f>
        <v>0.9</v>
      </c>
      <c r="Y13" s="56">
        <f>IF('Indicador Datos'!AN15 ="No data","x",ROUND( IF('Indicador Datos'!AN15 &gt;Y$37,10,IF('Indicador Datos'!AN15 &lt;Y$36,0,10-(Y$37-'Indicador Datos'!AN15)/(Y$37-Y$36)*10)),1))</f>
        <v>6</v>
      </c>
      <c r="Z13" s="57">
        <f t="shared" si="13"/>
        <v>3.9</v>
      </c>
      <c r="AA13" s="56">
        <f>IF('Indicador Datos'!AE15="No data","x",ROUND(IF('Indicador Datos'!AE15&gt;AA$37,10,IF('Indicador Datos'!AE15&lt;AA$36,0,10-(AA$37-'Indicador Datos'!AE15)/(AA$37-AA$36)*10)),1))</f>
        <v>4.0999999999999996</v>
      </c>
      <c r="AB13" s="62">
        <f>IF('Indicador Datos'!AF15="No data", "x", IF('Indicador Datos'!AF15&gt;=40,10,IF(AND('Indicador Datos'!AF15&gt;=30,'Indicador Datos'!AF15&lt;40),8,(IF(AND('Indicador Datos'!AF15&gt;=20,'Indicador Datos'!AF15&lt;30),6,IF(AND('Indicador Datos'!AF15&gt;=5,'Indicador Datos'!AF15&lt;20),4,IF(AND('Indicador Datos'!AF15&gt;0,'Indicador Datos'!AF15&lt;5),2,0)))))))</f>
        <v>2</v>
      </c>
      <c r="AC13" s="62">
        <f>IF('Indicador Datos'!AG15="No data", "x", IF('Indicador Datos'!AG15&gt;=40,10,IF(AND('Indicador Datos'!AG15&gt;=30,'Indicador Datos'!AG15&lt;40),8,(IF(AND('Indicador Datos'!AG15&gt;=20,'Indicador Datos'!AG15&lt;30), 6, IF(AND('Indicador Datos'!AG15&gt;=5,'Indicador Datos'!AG15&lt;20),3,0))))))</f>
        <v>8</v>
      </c>
      <c r="AD13" s="62">
        <f>IF('Indicador Datos'!AH15="No data", "x", IF('Indicador Datos'!AH15&gt;=15,10,IF(AND('Indicador Datos'!AH15&gt;=12,'Indicador Datos'!AH15&lt;15),8,(IF(AND('Indicador Datos'!AH15&gt;=9,'Indicador Datos'!AH15&lt;12),6,IF(AND('Indicador Datos'!AH15&gt;=5,'Indicador Datos'!AH15&lt;9),4,IF(AND('Indicador Datos'!AH15&gt;0,'Indicador Datos'!AH15&lt;5),2,0)))))))</f>
        <v>6</v>
      </c>
      <c r="AE13" s="248">
        <f>IF('Indicador Datos'!BF15="No data", "x", IF('Indicador Datos'!BF15&gt;=40,10,IF(AND('Indicador Datos'!BF15&gt;=30,'Indicador Datos'!BF15&lt;40),8,(IF(AND('Indicador Datos'!BF15&gt;=20,'Indicador Datos'!BF15&lt;30), 6, IF(AND('Indicador Datos'!BF15&gt;=5,'Indicador Datos'!BF15&lt;20),3,0))))))</f>
        <v>6</v>
      </c>
      <c r="AF13" s="248">
        <f t="shared" si="14"/>
        <v>6</v>
      </c>
      <c r="AG13" s="137">
        <f t="shared" si="15"/>
        <v>5.3</v>
      </c>
      <c r="AH13" s="57">
        <f t="shared" si="1"/>
        <v>4.7</v>
      </c>
      <c r="AI13" s="207">
        <f>IF('Indicador Datos'!BB15="No data","x",ROUND( IF('Indicador Datos'!BB15&gt;AI$37,10,IF('Indicador Datos'!BB15&lt;AI$36,0,10-(AI$37-'Indicador Datos'!BB15)/(AI$37-AI$36)*10)),1))</f>
        <v>3.9</v>
      </c>
      <c r="AJ13" s="207">
        <f>IF('Indicador Datos'!BC15="No data","x",ROUND( IF('Indicador Datos'!BC15&gt;AJ$37,10,IF('Indicador Datos'!BC15&lt;AJ$36,0,10-(AJ$37-'Indicador Datos'!BC15)/(AJ$37-AJ$36)*10)),1))</f>
        <v>3.3</v>
      </c>
      <c r="AK13" s="57">
        <f t="shared" si="16"/>
        <v>3.6</v>
      </c>
      <c r="AL13" s="70">
        <f>('Indicador Datos'!AX15+'Indicador Datos'!AW15*0.5+'Indicador Datos'!AV15*0.25)/1000</f>
        <v>12.5</v>
      </c>
      <c r="AM13" s="56">
        <f t="shared" si="17"/>
        <v>3.7</v>
      </c>
      <c r="AN13" s="61">
        <f>AL13*1000/'Indicador Datos'!CE15</f>
        <v>7.0218801786366317E-2</v>
      </c>
      <c r="AO13" s="56">
        <f t="shared" si="18"/>
        <v>9.4</v>
      </c>
      <c r="AP13" s="57">
        <f t="shared" si="19"/>
        <v>7.6</v>
      </c>
      <c r="AQ13" s="56">
        <f>IF('Indicador Datos'!BD15="No data","x",ROUND(IF('Indicador Datos'!BD15&lt;$AQ$36,10,IF('Indicador Datos'!BD15&gt;$AQ$37,0,($AQ$37-'Indicador Datos'!BD15)/($AQ$37-$AQ$36)*10)),1))</f>
        <v>4.7</v>
      </c>
      <c r="AR13" s="56">
        <f>IF('Indicador Datos'!BE15="No data", "x", IF('Indicador Datos'!BE15&gt;=35,10,IF(AND('Indicador Datos'!BE15&gt;=25,'Indicador Datos'!BE15&lt;35),8,(IF(AND('Indicador Datos'!BE15&gt;=15,'Indicador Datos'!BE15&lt;25),6,IF(AND('Indicador Datos'!BE15&gt;=5,'Indicador Datos'!BE15&lt;15),4,IF(AND('Indicador Datos'!BE15&gt;0,'Indicador Datos'!BE15&lt;5),2,0)))))))</f>
        <v>4</v>
      </c>
      <c r="AS13" s="62">
        <f>IF('Indicador Datos'!BG15="No data","x",ROUND(IF('Indicador Datos'!BG15&gt;$AS$37,10,IF('Indicador Datos'!BG15&lt;$AS$36,0,10-($AS$37-'Indicador Datos'!BG15)/($AS$37-$AS$36)*10)),1))</f>
        <v>2.7</v>
      </c>
      <c r="AT13" s="62">
        <f>IF('Indicador Datos'!BH15="No data","x",ROUND(IF('Indicador Datos'!BH15&gt;$AT$37,10,IF('Indicador Datos'!BH15&lt;$AT$36,0,10-($AT$37-'Indicador Datos'!BH15)/($AT$37-$AT$36)*10)),1))</f>
        <v>6.2</v>
      </c>
      <c r="AU13" s="56">
        <f t="shared" si="20"/>
        <v>3.4</v>
      </c>
      <c r="AV13" s="57">
        <f t="shared" si="2"/>
        <v>4</v>
      </c>
      <c r="AW13" s="63">
        <f t="shared" si="3"/>
        <v>5</v>
      </c>
      <c r="AX13" s="64">
        <f t="shared" si="4"/>
        <v>2.9</v>
      </c>
    </row>
    <row r="14" spans="1:50" s="3" customFormat="1" x14ac:dyDescent="0.25">
      <c r="A14" s="99" t="s">
        <v>56</v>
      </c>
      <c r="B14" s="86" t="s">
        <v>55</v>
      </c>
      <c r="C14" s="56">
        <f>ROUND(IF('Indicador Datos'!X16="No data",IF((0.1233*LN('Indicador Datos'!CD16)-0.4559)&gt;C$37,0,IF((0.1233*LN('Indicador Datos'!CD16)-0.4559)&lt;C$36,10,(C$37-(0.1233*LN('Indicador Datos'!CD16)-0.4559))/(C$37-C$36)*10)),IF('Indicador Datos'!X16&gt;C$37,0,IF('Indicador Datos'!X16&lt;C$36,10,(C$37-'Indicador Datos'!X16)/(C$37-C$36)*10))),1)</f>
        <v>5.0999999999999996</v>
      </c>
      <c r="D14" s="165" t="str">
        <f>IF('Indicador Datos'!Y16="No data","x", 'Indicador Datos'!Y16+'Indicador Datos'!Z16)</f>
        <v>x</v>
      </c>
      <c r="E14" s="137" t="str">
        <f t="shared" si="5"/>
        <v>x</v>
      </c>
      <c r="F14" s="137">
        <f>IF('Indicador Datos'!AA16="No data","x",ROUND(IF('Indicador Datos'!AA16&gt;F$37,10,IF('Indicador Datos'!AA16&lt;F$36,0,10-(F$37-'Indicador Datos'!AA16)/(F$37-F$36)*10)),1))</f>
        <v>6.3</v>
      </c>
      <c r="G14" s="137">
        <f t="shared" si="6"/>
        <v>6.3</v>
      </c>
      <c r="H14" s="57">
        <f t="shared" si="7"/>
        <v>5.7</v>
      </c>
      <c r="I14" s="56" t="str">
        <f>IF('Indicador Datos'!AS16="No data","x",ROUND(IF('Indicador Datos'!AS16&gt;I$37,10,IF('Indicador Datos'!AS16&lt;I$36,0,10-(I$37-'Indicador Datos'!AS16)/(I$37-I$36)*10)),1))</f>
        <v>x</v>
      </c>
      <c r="J14" s="56">
        <f>IF('Indicador Datos'!AT16="No data","x",ROUND(IF('Indicador Datos'!AT16&gt;J$37,10,IF('Indicador Datos'!AT16&lt;J$36,0,10-(J$37-'Indicador Datos'!AT16)/(J$37-J$36)*10)),1))</f>
        <v>3.8</v>
      </c>
      <c r="K14" s="137" t="str">
        <f>IF('Indicador Datos'!AU16="No data","x",ROUND(IF('Indicador Datos'!AU16&gt;K$37,10,IF('Indicador Datos'!AU16&lt;K$36,0,10-(K$37-'Indicador Datos'!AU16)/(K$37-K$36)*10)),1))</f>
        <v>x</v>
      </c>
      <c r="L14" s="57">
        <f t="shared" si="8"/>
        <v>3.8</v>
      </c>
      <c r="M14" s="137">
        <f>IF('Indicador Datos'!AB16="No data","x",ROUND(IF('Indicador Datos'!AB16&gt;M$37,10,IF('Indicador Datos'!AB16&lt;M$36,0,10-(M$37-'Indicador Datos'!AB16)/(M$37-M$36)*10)),1))</f>
        <v>2.5</v>
      </c>
      <c r="N14" s="137">
        <f>IF('Indicador Datos'!AC16="No data","x",ROUND(IF('Indicador Datos'!AC16&gt;N$37,10,IF('Indicador Datos'!AC16&lt;N$36,0,10-(N$37-'Indicador Datos'!AC16)/(N$37-N$36)*10)),1))</f>
        <v>4.0999999999999996</v>
      </c>
      <c r="O14" s="137" t="str">
        <f>IF('Indicador Datos'!AD16="No data","x",ROUND(IF('Indicador Datos'!AD16&gt;O$37,10,IF('Indicador Datos'!AD16&lt;O$36,0,10-(O$37-'Indicador Datos'!AD16)/(O$37-O$36)*10)),1))</f>
        <v>x</v>
      </c>
      <c r="P14" s="57">
        <f t="shared" si="9"/>
        <v>3.3</v>
      </c>
      <c r="Q14" s="58">
        <f t="shared" si="10"/>
        <v>4.5999999999999996</v>
      </c>
      <c r="R14" s="70">
        <f>IF(AND('Indicador Datos'!AY16="No data",'Indicador Datos'!AZ16="No data"),0,SUM('Indicador Datos'!AY16:BA16)/1000)</f>
        <v>0</v>
      </c>
      <c r="S14" s="56">
        <f t="shared" si="11"/>
        <v>0</v>
      </c>
      <c r="T14" s="59">
        <f>R14*1000/'Indicador Datos'!CE16</f>
        <v>0</v>
      </c>
      <c r="U14" s="56">
        <f t="shared" si="0"/>
        <v>0</v>
      </c>
      <c r="V14" s="60">
        <f t="shared" si="12"/>
        <v>0</v>
      </c>
      <c r="W14" s="56" t="str">
        <f>IF('Indicador Datos'!AM16="No data","x",ROUND(IF('Indicador Datos'!AM16&gt;W$37,10,IF('Indicador Datos'!AM16&lt;W$36,0,10-(W$37-'Indicador Datos'!AM16)/(W$37-W$36)*10)),1))</f>
        <v>x</v>
      </c>
      <c r="X14" s="56">
        <f>IF('Indicador Datos'!AL16="No data","x",ROUND(IF('Indicador Datos'!AL16&gt;X$37,10,IF('Indicador Datos'!AL16&lt;X$36,0,10-(X$37-'Indicador Datos'!AL16)/(X$37-X$36)*10)),1))</f>
        <v>0.7</v>
      </c>
      <c r="Y14" s="56">
        <f>IF('Indicador Datos'!AN16 ="No data","x",ROUND( IF('Indicador Datos'!AN16 &gt;Y$37,10,IF('Indicador Datos'!AN16 &lt;Y$36,0,10-(Y$37-'Indicador Datos'!AN16)/(Y$37-Y$36)*10)),1))</f>
        <v>4.3</v>
      </c>
      <c r="Z14" s="57">
        <f t="shared" si="13"/>
        <v>2.7</v>
      </c>
      <c r="AA14" s="56">
        <f>IF('Indicador Datos'!AE16="No data","x",ROUND(IF('Indicador Datos'!AE16&gt;AA$37,10,IF('Indicador Datos'!AE16&lt;AA$36,0,10-(AA$37-'Indicador Datos'!AE16)/(AA$37-AA$36)*10)),1))</f>
        <v>5.2</v>
      </c>
      <c r="AB14" s="62" t="str">
        <f>IF('Indicador Datos'!AF16="No data", "x", IF('Indicador Datos'!AF16&gt;=40,10,IF(AND('Indicador Datos'!AF16&gt;=30,'Indicador Datos'!AF16&lt;40),8,(IF(AND('Indicador Datos'!AF16&gt;=20,'Indicador Datos'!AF16&lt;30),6,IF(AND('Indicador Datos'!AF16&gt;=5,'Indicador Datos'!AF16&lt;20),4,IF(AND('Indicador Datos'!AF16&gt;0,'Indicador Datos'!AF16&lt;5),2,0)))))))</f>
        <v>x</v>
      </c>
      <c r="AC14" s="62">
        <f>IF('Indicador Datos'!AG16="No data", "x", IF('Indicador Datos'!AG16&gt;=40,10,IF(AND('Indicador Datos'!AG16&gt;=30,'Indicador Datos'!AG16&lt;40),8,(IF(AND('Indicador Datos'!AG16&gt;=20,'Indicador Datos'!AG16&lt;30), 6, IF(AND('Indicador Datos'!AG16&gt;=5,'Indicador Datos'!AG16&lt;20),3,0))))))</f>
        <v>8</v>
      </c>
      <c r="AD14" s="62">
        <f>IF('Indicador Datos'!AH16="No data", "x", IF('Indicador Datos'!AH16&gt;=15,10,IF(AND('Indicador Datos'!AH16&gt;=12,'Indicador Datos'!AH16&lt;15),8,(IF(AND('Indicador Datos'!AH16&gt;=9,'Indicador Datos'!AH16&lt;12),6,IF(AND('Indicador Datos'!AH16&gt;=5,'Indicador Datos'!AH16&lt;9),4,IF(AND('Indicador Datos'!AH16&gt;0,'Indicador Datos'!AH16&lt;5),2,0)))))))</f>
        <v>6</v>
      </c>
      <c r="AE14" s="248">
        <f>IF('Indicador Datos'!BF16="No data", "x", IF('Indicador Datos'!BF16&gt;=40,10,IF(AND('Indicador Datos'!BF16&gt;=30,'Indicador Datos'!BF16&lt;40),8,(IF(AND('Indicador Datos'!BF16&gt;=20,'Indicador Datos'!BF16&lt;30), 6, IF(AND('Indicador Datos'!BF16&gt;=5,'Indicador Datos'!BF16&lt;20),3,0))))))</f>
        <v>6</v>
      </c>
      <c r="AF14" s="248">
        <f t="shared" si="14"/>
        <v>6</v>
      </c>
      <c r="AG14" s="137">
        <f t="shared" si="15"/>
        <v>7</v>
      </c>
      <c r="AH14" s="57">
        <f t="shared" si="1"/>
        <v>6.1</v>
      </c>
      <c r="AI14" s="207">
        <f>IF('Indicador Datos'!BB16="No data","x",ROUND( IF('Indicador Datos'!BB16&gt;AI$37,10,IF('Indicador Datos'!BB16&lt;AI$36,0,10-(AI$37-'Indicador Datos'!BB16)/(AI$37-AI$36)*10)),1))</f>
        <v>3.4</v>
      </c>
      <c r="AJ14" s="207">
        <f>IF('Indicador Datos'!BC16="No data","x",ROUND( IF('Indicador Datos'!BC16&gt;AJ$37,10,IF('Indicador Datos'!BC16&lt;AJ$36,0,10-(AJ$37-'Indicador Datos'!BC16)/(AJ$37-AJ$36)*10)),1))</f>
        <v>5.7</v>
      </c>
      <c r="AK14" s="57">
        <f t="shared" si="16"/>
        <v>4.5999999999999996</v>
      </c>
      <c r="AL14" s="70">
        <f>('Indicador Datos'!AX16+'Indicador Datos'!AW16*0.5+'Indicador Datos'!AV16*0.25)/1000</f>
        <v>12.5</v>
      </c>
      <c r="AM14" s="56">
        <f t="shared" si="17"/>
        <v>3.7</v>
      </c>
      <c r="AN14" s="61">
        <f>AL14*1000/'Indicador Datos'!CE16</f>
        <v>0.11400636611548388</v>
      </c>
      <c r="AO14" s="56">
        <f t="shared" si="18"/>
        <v>10</v>
      </c>
      <c r="AP14" s="57">
        <f t="shared" si="19"/>
        <v>8.1999999999999993</v>
      </c>
      <c r="AQ14" s="56">
        <f>IF('Indicador Datos'!BD16="No data","x",ROUND(IF('Indicador Datos'!BD16&lt;$AQ$36,10,IF('Indicador Datos'!BD16&gt;$AQ$37,0,($AQ$37-'Indicador Datos'!BD16)/($AQ$37-$AQ$36)*10)),1))</f>
        <v>3.9</v>
      </c>
      <c r="AR14" s="56">
        <f>IF('Indicador Datos'!BE16="No data", "x", IF('Indicador Datos'!BE16&gt;=35,10,IF(AND('Indicador Datos'!BE16&gt;=25,'Indicador Datos'!BE16&lt;35),8,(IF(AND('Indicador Datos'!BE16&gt;=15,'Indicador Datos'!BE16&lt;25),6,IF(AND('Indicador Datos'!BE16&gt;=5,'Indicador Datos'!BE16&lt;15),4,IF(AND('Indicador Datos'!BE16&gt;0,'Indicador Datos'!BE16&lt;5),2,0)))))))</f>
        <v>4</v>
      </c>
      <c r="AS14" s="62">
        <f>IF('Indicador Datos'!BG16="No data","x",ROUND(IF('Indicador Datos'!BG16&gt;$AS$37,10,IF('Indicador Datos'!BG16&lt;$AS$36,0,10-($AS$37-'Indicador Datos'!BG16)/($AS$37-$AS$36)*10)),1))</f>
        <v>2.7</v>
      </c>
      <c r="AT14" s="62">
        <f>IF('Indicador Datos'!BH16="No data","x",ROUND(IF('Indicador Datos'!BH16&gt;$AT$37,10,IF('Indicador Datos'!BH16&lt;$AT$36,0,10-($AT$37-'Indicador Datos'!BH16)/($AT$37-$AT$36)*10)),1))</f>
        <v>2.4</v>
      </c>
      <c r="AU14" s="56">
        <f t="shared" si="20"/>
        <v>2.6</v>
      </c>
      <c r="AV14" s="57">
        <f t="shared" si="2"/>
        <v>3.5</v>
      </c>
      <c r="AW14" s="63">
        <f t="shared" si="3"/>
        <v>5.4</v>
      </c>
      <c r="AX14" s="64">
        <f t="shared" si="4"/>
        <v>3.1</v>
      </c>
    </row>
    <row r="15" spans="1:50" s="3" customFormat="1" x14ac:dyDescent="0.25">
      <c r="A15" s="99" t="s">
        <v>60</v>
      </c>
      <c r="B15" s="86" t="s">
        <v>59</v>
      </c>
      <c r="C15" s="56">
        <f>ROUND(IF('Indicador Datos'!X17="No data",IF((0.1233*LN('Indicador Datos'!CD17)-0.4559)&gt;C$37,0,IF((0.1233*LN('Indicador Datos'!CD17)-0.4559)&lt;C$36,10,(C$37-(0.1233*LN('Indicador Datos'!CD17)-0.4559))/(C$37-C$36)*10)),IF('Indicador Datos'!X17&gt;C$37,0,IF('Indicador Datos'!X17&lt;C$36,10,(C$37-'Indicador Datos'!X17)/(C$37-C$36)*10))),1)</f>
        <v>3.8</v>
      </c>
      <c r="D15" s="165">
        <f>IF('Indicador Datos'!Y17="No data","x", 'Indicador Datos'!Y17+'Indicador Datos'!Z17)</f>
        <v>2.2999999999999998</v>
      </c>
      <c r="E15" s="137">
        <f t="shared" si="5"/>
        <v>0.5</v>
      </c>
      <c r="F15" s="137">
        <f>IF('Indicador Datos'!AA17="No data","x",ROUND(IF('Indicador Datos'!AA17&gt;F$37,10,IF('Indicador Datos'!AA17&lt;F$36,0,10-(F$37-'Indicador Datos'!AA17)/(F$37-F$36)*10)),1))</f>
        <v>2.8</v>
      </c>
      <c r="G15" s="137">
        <f t="shared" si="6"/>
        <v>1.7</v>
      </c>
      <c r="H15" s="57">
        <f t="shared" si="7"/>
        <v>2.8</v>
      </c>
      <c r="I15" s="56">
        <f>IF('Indicador Datos'!AS17="No data","x",ROUND(IF('Indicador Datos'!AS17&gt;I$37,10,IF('Indicador Datos'!AS17&lt;I$36,0,10-(I$37-'Indicador Datos'!AS17)/(I$37-I$36)*10)),1))</f>
        <v>4.3</v>
      </c>
      <c r="J15" s="56">
        <f>IF('Indicador Datos'!AT17="No data","x",ROUND(IF('Indicador Datos'!AT17&gt;J$37,10,IF('Indicador Datos'!AT17&lt;J$36,0,10-(J$37-'Indicador Datos'!AT17)/(J$37-J$36)*10)),1))</f>
        <v>3.5</v>
      </c>
      <c r="K15" s="137" t="str">
        <f>IF('Indicador Datos'!AU17="No data","x",ROUND(IF('Indicador Datos'!AU17&gt;K$37,10,IF('Indicador Datos'!AU17&lt;K$36,0,10-(K$37-'Indicador Datos'!AU17)/(K$37-K$36)*10)),1))</f>
        <v>x</v>
      </c>
      <c r="L15" s="57">
        <f t="shared" si="8"/>
        <v>3.9</v>
      </c>
      <c r="M15" s="137">
        <f>IF('Indicador Datos'!AB17="No data","x",ROUND(IF('Indicador Datos'!AB17&gt;M$37,10,IF('Indicador Datos'!AB17&lt;M$36,0,10-(M$37-'Indicador Datos'!AB17)/(M$37-M$36)*10)),1))</f>
        <v>1.5</v>
      </c>
      <c r="N15" s="137">
        <f>IF('Indicador Datos'!AC17="No data","x",ROUND(IF('Indicador Datos'!AC17&gt;N$37,10,IF('Indicador Datos'!AC17&lt;N$36,0,10-(N$37-'Indicador Datos'!AC17)/(N$37-N$36)*10)),1))</f>
        <v>0.6</v>
      </c>
      <c r="O15" s="137">
        <f>IF('Indicador Datos'!AD17="No data","x",ROUND(IF('Indicador Datos'!AD17&gt;O$37,10,IF('Indicador Datos'!AD17&lt;O$36,0,10-(O$37-'Indicador Datos'!AD17)/(O$37-O$36)*10)),1))</f>
        <v>1</v>
      </c>
      <c r="P15" s="57">
        <f t="shared" si="9"/>
        <v>1</v>
      </c>
      <c r="Q15" s="58">
        <f t="shared" si="10"/>
        <v>2.6</v>
      </c>
      <c r="R15" s="70">
        <f>IF(AND('Indicador Datos'!AY17="No data",'Indicador Datos'!AZ17="No data"),0,SUM('Indicador Datos'!AY17:BA17)/1000)</f>
        <v>0.109</v>
      </c>
      <c r="S15" s="56">
        <f t="shared" si="11"/>
        <v>2.6</v>
      </c>
      <c r="T15" s="59">
        <f>R15*1000/'Indicador Datos'!CE17</f>
        <v>7.9855702942646027E-5</v>
      </c>
      <c r="U15" s="56">
        <f t="shared" si="0"/>
        <v>1.7</v>
      </c>
      <c r="V15" s="60">
        <f t="shared" si="12"/>
        <v>2.2000000000000002</v>
      </c>
      <c r="W15" s="56">
        <f>IF('Indicador Datos'!AM17="No data","x",ROUND(IF('Indicador Datos'!AM17&gt;W$37,10,IF('Indicador Datos'!AM17&lt;W$36,0,10-(W$37-'Indicador Datos'!AM17)/(W$37-W$36)*10)),1))</f>
        <v>6</v>
      </c>
      <c r="X15" s="56">
        <f>IF('Indicador Datos'!AL17="No data","x",ROUND(IF('Indicador Datos'!AL17&gt;X$37,10,IF('Indicador Datos'!AL17&lt;X$36,0,10-(X$37-'Indicador Datos'!AL17)/(X$37-X$36)*10)),1))</f>
        <v>1.7</v>
      </c>
      <c r="Y15" s="56">
        <f>IF('Indicador Datos'!AN17 ="No data","x",ROUND( IF('Indicador Datos'!AN17 &gt;Y$37,10,IF('Indicador Datos'!AN17 &lt;Y$36,0,10-(Y$37-'Indicador Datos'!AN17)/(Y$37-Y$36)*10)),1))</f>
        <v>6.7</v>
      </c>
      <c r="Z15" s="57">
        <f t="shared" si="13"/>
        <v>5.0999999999999996</v>
      </c>
      <c r="AA15" s="56">
        <f>IF('Indicador Datos'!AE17="No data","x",ROUND(IF('Indicador Datos'!AE17&gt;AA$37,10,IF('Indicador Datos'!AE17&lt;AA$36,0,10-(AA$37-'Indicador Datos'!AE17)/(AA$37-AA$36)*10)),1))</f>
        <v>5.8</v>
      </c>
      <c r="AB15" s="62" t="str">
        <f>IF('Indicador Datos'!AF17="No data", "x", IF('Indicador Datos'!AF17&gt;=40,10,IF(AND('Indicador Datos'!AF17&gt;=30,'Indicador Datos'!AF17&lt;40),8,(IF(AND('Indicador Datos'!AF17&gt;=20,'Indicador Datos'!AF17&lt;30),6,IF(AND('Indicador Datos'!AF17&gt;=5,'Indicador Datos'!AF17&lt;20),4,IF(AND('Indicador Datos'!AF17&gt;0,'Indicador Datos'!AF17&lt;5),2,0)))))))</f>
        <v>x</v>
      </c>
      <c r="AC15" s="62">
        <f>IF('Indicador Datos'!AG17="No data", "x", IF('Indicador Datos'!AG17&gt;=40,10,IF(AND('Indicador Datos'!AG17&gt;=30,'Indicador Datos'!AG17&lt;40),8,(IF(AND('Indicador Datos'!AG17&gt;=20,'Indicador Datos'!AG17&lt;30), 6, IF(AND('Indicador Datos'!AG17&gt;=5,'Indicador Datos'!AG17&lt;20),3,0))))))</f>
        <v>8</v>
      </c>
      <c r="AD15" s="62">
        <f>IF('Indicador Datos'!AH17="No data", "x", IF('Indicador Datos'!AH17&gt;=15,10,IF(AND('Indicador Datos'!AH17&gt;=12,'Indicador Datos'!AH17&lt;15),8,(IF(AND('Indicador Datos'!AH17&gt;=9,'Indicador Datos'!AH17&lt;12),6,IF(AND('Indicador Datos'!AH17&gt;=5,'Indicador Datos'!AH17&lt;9),4,IF(AND('Indicador Datos'!AH17&gt;0,'Indicador Datos'!AH17&lt;5),2,0)))))))</f>
        <v>6</v>
      </c>
      <c r="AE15" s="248">
        <f>IF('Indicador Datos'!BF17="No data", "x", IF('Indicador Datos'!BF17&gt;=40,10,IF(AND('Indicador Datos'!BF17&gt;=30,'Indicador Datos'!BF17&lt;40),8,(IF(AND('Indicador Datos'!BF17&gt;=20,'Indicador Datos'!BF17&lt;30), 6, IF(AND('Indicador Datos'!BF17&gt;=5,'Indicador Datos'!BF17&lt;20),3,0))))))</f>
        <v>6</v>
      </c>
      <c r="AF15" s="248">
        <f t="shared" si="14"/>
        <v>6</v>
      </c>
      <c r="AG15" s="137">
        <f t="shared" si="15"/>
        <v>7</v>
      </c>
      <c r="AH15" s="57">
        <f t="shared" si="1"/>
        <v>6.4</v>
      </c>
      <c r="AI15" s="207">
        <f>IF('Indicador Datos'!BB17="No data","x",ROUND( IF('Indicador Datos'!BB17&gt;AI$37,10,IF('Indicador Datos'!BB17&lt;AI$36,0,10-(AI$37-'Indicador Datos'!BB17)/(AI$37-AI$36)*10)),1))</f>
        <v>0.1</v>
      </c>
      <c r="AJ15" s="207">
        <f>IF('Indicador Datos'!BC17="No data","x",ROUND( IF('Indicador Datos'!BC17&gt;AJ$37,10,IF('Indicador Datos'!BC17&lt;AJ$36,0,10-(AJ$37-'Indicador Datos'!BC17)/(AJ$37-AJ$36)*10)),1))</f>
        <v>6.7</v>
      </c>
      <c r="AK15" s="57">
        <f t="shared" si="16"/>
        <v>3.4</v>
      </c>
      <c r="AL15" s="70">
        <f>('Indicador Datos'!AX17+'Indicador Datos'!AW17*0.5+'Indicador Datos'!AV17*0.25)/1000</f>
        <v>0</v>
      </c>
      <c r="AM15" s="56">
        <f t="shared" si="17"/>
        <v>0</v>
      </c>
      <c r="AN15" s="61">
        <f>AL15*1000/'Indicador Datos'!CE17</f>
        <v>0</v>
      </c>
      <c r="AO15" s="56">
        <f t="shared" si="18"/>
        <v>0</v>
      </c>
      <c r="AP15" s="57">
        <f t="shared" si="19"/>
        <v>0</v>
      </c>
      <c r="AQ15" s="56">
        <f>IF('Indicador Datos'!BD17="No data","x",ROUND(IF('Indicador Datos'!BD17&lt;$AQ$36,10,IF('Indicador Datos'!BD17&gt;$AQ$37,0,($AQ$37-'Indicador Datos'!BD17)/($AQ$37-$AQ$36)*10)),1))</f>
        <v>3.5</v>
      </c>
      <c r="AR15" s="56">
        <f>IF('Indicador Datos'!BE17="No data", "x", IF('Indicador Datos'!BE17&gt;=35,10,IF(AND('Indicador Datos'!BE17&gt;=25,'Indicador Datos'!BE17&lt;35),8,(IF(AND('Indicador Datos'!BE17&gt;=15,'Indicador Datos'!BE17&lt;25),6,IF(AND('Indicador Datos'!BE17&gt;=5,'Indicador Datos'!BE17&lt;15),4,IF(AND('Indicador Datos'!BE17&gt;0,'Indicador Datos'!BE17&lt;5),2,0)))))))</f>
        <v>4</v>
      </c>
      <c r="AS15" s="62">
        <f>IF('Indicador Datos'!BG17="No data","x",ROUND(IF('Indicador Datos'!BG17&gt;$AS$37,10,IF('Indicador Datos'!BG17&lt;$AS$36,0,10-($AS$37-'Indicador Datos'!BG17)/($AS$37-$AS$36)*10)),1))</f>
        <v>3.4</v>
      </c>
      <c r="AT15" s="62">
        <f>IF('Indicador Datos'!BH17="No data","x",ROUND(IF('Indicador Datos'!BH17&gt;$AT$37,10,IF('Indicador Datos'!BH17&lt;$AT$36,0,10-($AT$37-'Indicador Datos'!BH17)/($AT$37-$AT$36)*10)),1))</f>
        <v>8.3000000000000007</v>
      </c>
      <c r="AU15" s="56">
        <f t="shared" si="20"/>
        <v>4.4000000000000004</v>
      </c>
      <c r="AV15" s="57">
        <f t="shared" si="2"/>
        <v>4</v>
      </c>
      <c r="AW15" s="63">
        <f t="shared" si="3"/>
        <v>4.0999999999999996</v>
      </c>
      <c r="AX15" s="64">
        <f t="shared" si="4"/>
        <v>3.2</v>
      </c>
    </row>
    <row r="16" spans="1:50" s="3" customFormat="1" x14ac:dyDescent="0.25">
      <c r="A16" s="99" t="s">
        <v>9</v>
      </c>
      <c r="B16" s="86" t="s">
        <v>8</v>
      </c>
      <c r="C16" s="56">
        <f>ROUND(IF('Indicador Datos'!X18="No data",IF((0.1233*LN('Indicador Datos'!CD18)-0.4559)&gt;C$37,0,IF((0.1233*LN('Indicador Datos'!CD18)-0.4559)&lt;C$36,10,(C$37-(0.1233*LN('Indicador Datos'!CD18)-0.4559))/(C$37-C$36)*10)),IF('Indicador Datos'!X18&gt;C$37,0,IF('Indicador Datos'!X18&lt;C$36,10,(C$37-'Indicador Datos'!X18)/(C$37-C$36)*10))),1)</f>
        <v>5.4</v>
      </c>
      <c r="D16" s="165">
        <f>IF('Indicador Datos'!Y18="No data","x", 'Indicador Datos'!Y18+'Indicador Datos'!Z18)</f>
        <v>13.8</v>
      </c>
      <c r="E16" s="137">
        <f t="shared" si="5"/>
        <v>2.8</v>
      </c>
      <c r="F16" s="137">
        <f>IF('Indicador Datos'!AA18="No data","x",ROUND(IF('Indicador Datos'!AA18&gt;F$37,10,IF('Indicador Datos'!AA18&lt;F$36,0,10-(F$37-'Indicador Datos'!AA18)/(F$37-F$36)*10)),1))</f>
        <v>6.9</v>
      </c>
      <c r="G16" s="137">
        <f t="shared" si="6"/>
        <v>4.9000000000000004</v>
      </c>
      <c r="H16" s="57">
        <f t="shared" si="7"/>
        <v>5.2</v>
      </c>
      <c r="I16" s="56">
        <f>IF('Indicador Datos'!AS18="No data","x",ROUND(IF('Indicador Datos'!AS18&gt;I$37,10,IF('Indicador Datos'!AS18&lt;I$36,0,10-(I$37-'Indicador Datos'!AS18)/(I$37-I$36)*10)),1))</f>
        <v>5</v>
      </c>
      <c r="J16" s="56">
        <f>IF('Indicador Datos'!AT18="No data","x",ROUND(IF('Indicador Datos'!AT18&gt;J$37,10,IF('Indicador Datos'!AT18&lt;J$36,0,10-(J$37-'Indicador Datos'!AT18)/(J$37-J$36)*10)),1))</f>
        <v>2.8</v>
      </c>
      <c r="K16" s="137">
        <f>IF('Indicador Datos'!AU18="No data","x",ROUND(IF('Indicador Datos'!AU18&gt;K$37,10,IF('Indicador Datos'!AU18&lt;K$36,0,10-(K$37-'Indicador Datos'!AU18)/(K$37-K$36)*10)),1))</f>
        <v>3.1</v>
      </c>
      <c r="L16" s="57">
        <f t="shared" si="8"/>
        <v>3.6</v>
      </c>
      <c r="M16" s="137">
        <f>IF('Indicador Datos'!AB18="No data","x",ROUND(IF('Indicador Datos'!AB18&gt;M$37,10,IF('Indicador Datos'!AB18&lt;M$36,0,10-(M$37-'Indicador Datos'!AB18)/(M$37-M$36)*10)),1))</f>
        <v>6.3</v>
      </c>
      <c r="N16" s="137">
        <f>IF('Indicador Datos'!AC18="No data","x",ROUND(IF('Indicador Datos'!AC18&gt;N$37,10,IF('Indicador Datos'!AC18&lt;N$36,0,10-(N$37-'Indicador Datos'!AC18)/(N$37-N$36)*10)),1))</f>
        <v>4.9000000000000004</v>
      </c>
      <c r="O16" s="137" t="str">
        <f>IF('Indicador Datos'!AD18="No data","x",ROUND(IF('Indicador Datos'!AD18&gt;O$37,10,IF('Indicador Datos'!AD18&lt;O$36,0,10-(O$37-'Indicador Datos'!AD18)/(O$37-O$36)*10)),1))</f>
        <v>x</v>
      </c>
      <c r="P16" s="57">
        <f t="shared" si="9"/>
        <v>5.6</v>
      </c>
      <c r="Q16" s="58">
        <f t="shared" si="10"/>
        <v>4.9000000000000004</v>
      </c>
      <c r="R16" s="70">
        <f>IF(AND('Indicador Datos'!AY18="No data",'Indicador Datos'!AZ18="No data"),0,SUM('Indicador Datos'!AY18:BA18)/1000)</f>
        <v>0</v>
      </c>
      <c r="S16" s="56">
        <f t="shared" si="11"/>
        <v>0</v>
      </c>
      <c r="T16" s="59">
        <f>R16*1000/'Indicador Datos'!CE18</f>
        <v>0</v>
      </c>
      <c r="U16" s="56">
        <f t="shared" si="0"/>
        <v>0</v>
      </c>
      <c r="V16" s="60">
        <f t="shared" si="12"/>
        <v>0</v>
      </c>
      <c r="W16" s="56">
        <f>IF('Indicador Datos'!AM18="No data","x",ROUND(IF('Indicador Datos'!AM18&gt;W$37,10,IF('Indicador Datos'!AM18&lt;W$36,0,10-(W$37-'Indicador Datos'!AM18)/(W$37-W$36)*10)),1))</f>
        <v>7.5</v>
      </c>
      <c r="X16" s="56">
        <f>IF('Indicador Datos'!AL18="No data","x",ROUND(IF('Indicador Datos'!AL18&gt;X$37,10,IF('Indicador Datos'!AL18&lt;X$36,0,10-(X$37-'Indicador Datos'!AL18)/(X$37-X$36)*10)),1))</f>
        <v>2.5</v>
      </c>
      <c r="Y16" s="56">
        <f>IF('Indicador Datos'!AN18 ="No data","x",ROUND( IF('Indicador Datos'!AN18 &gt;Y$37,10,IF('Indicador Datos'!AN18 &lt;Y$36,0,10-(Y$37-'Indicador Datos'!AN18)/(Y$37-Y$36)*10)),1))</f>
        <v>2.8</v>
      </c>
      <c r="Z16" s="57">
        <f t="shared" si="13"/>
        <v>4.7</v>
      </c>
      <c r="AA16" s="56">
        <f>IF('Indicador Datos'!AE18="No data","x",ROUND(IF('Indicador Datos'!AE18&gt;AA$37,10,IF('Indicador Datos'!AE18&lt;AA$36,0,10-(AA$37-'Indicador Datos'!AE18)/(AA$37-AA$36)*10)),1))</f>
        <v>4.7</v>
      </c>
      <c r="AB16" s="62">
        <f>IF('Indicador Datos'!AF18="No data", "x", IF('Indicador Datos'!AF18&gt;=40,10,IF(AND('Indicador Datos'!AF18&gt;=30,'Indicador Datos'!AF18&lt;40),8,(IF(AND('Indicador Datos'!AF18&gt;=20,'Indicador Datos'!AF18&lt;30),6,IF(AND('Indicador Datos'!AF18&gt;=5,'Indicador Datos'!AF18&lt;20),4,IF(AND('Indicador Datos'!AF18&gt;0,'Indicador Datos'!AF18&lt;5),2,0)))))))</f>
        <v>4</v>
      </c>
      <c r="AC16" s="62">
        <f>IF('Indicador Datos'!AG18="No data", "x", IF('Indicador Datos'!AG18&gt;=40,10,IF(AND('Indicador Datos'!AG18&gt;=30,'Indicador Datos'!AG18&lt;40),8,(IF(AND('Indicador Datos'!AG18&gt;=20,'Indicador Datos'!AG18&lt;30), 6, IF(AND('Indicador Datos'!AG18&gt;=5,'Indicador Datos'!AG18&lt;20),3,0))))))</f>
        <v>6</v>
      </c>
      <c r="AD16" s="62">
        <f>IF('Indicador Datos'!AH18="No data", "x", IF('Indicador Datos'!AH18&gt;=15,10,IF(AND('Indicador Datos'!AH18&gt;=12,'Indicador Datos'!AH18&lt;15),8,(IF(AND('Indicador Datos'!AH18&gt;=9,'Indicador Datos'!AH18&lt;12),6,IF(AND('Indicador Datos'!AH18&gt;=5,'Indicador Datos'!AH18&lt;9),4,IF(AND('Indicador Datos'!AH18&gt;0,'Indicador Datos'!AH18&lt;5),2,0)))))))</f>
        <v>6</v>
      </c>
      <c r="AE16" s="248">
        <f>IF('Indicador Datos'!BF18="No data", "x", IF('Indicador Datos'!BF18&gt;=40,10,IF(AND('Indicador Datos'!BF18&gt;=30,'Indicador Datos'!BF18&lt;40),8,(IF(AND('Indicador Datos'!BF18&gt;=20,'Indicador Datos'!BF18&lt;30), 6, IF(AND('Indicador Datos'!BF18&gt;=5,'Indicador Datos'!BF18&lt;20),3,0))))))</f>
        <v>6</v>
      </c>
      <c r="AF16" s="248">
        <f t="shared" si="14"/>
        <v>6</v>
      </c>
      <c r="AG16" s="137">
        <f t="shared" si="15"/>
        <v>5.3</v>
      </c>
      <c r="AH16" s="57">
        <f t="shared" si="1"/>
        <v>5</v>
      </c>
      <c r="AI16" s="207">
        <f>IF('Indicador Datos'!BB18="No data","x",ROUND( IF('Indicador Datos'!BB18&gt;AI$37,10,IF('Indicador Datos'!BB18&lt;AI$36,0,10-(AI$37-'Indicador Datos'!BB18)/(AI$37-AI$36)*10)),1))</f>
        <v>5.9</v>
      </c>
      <c r="AJ16" s="207">
        <f>IF('Indicador Datos'!BC18="No data","x",ROUND( IF('Indicador Datos'!BC18&gt;AJ$37,10,IF('Indicador Datos'!BC18&lt;AJ$36,0,10-(AJ$37-'Indicador Datos'!BC18)/(AJ$37-AJ$36)*10)),1))</f>
        <v>5.7</v>
      </c>
      <c r="AK16" s="57">
        <f t="shared" si="16"/>
        <v>5.8</v>
      </c>
      <c r="AL16" s="70">
        <f>('Indicador Datos'!AX18+'Indicador Datos'!AW18*0.5+'Indicador Datos'!AV18*0.25)/1000</f>
        <v>10.1775</v>
      </c>
      <c r="AM16" s="56">
        <f t="shared" si="17"/>
        <v>3.4</v>
      </c>
      <c r="AN16" s="61">
        <f>AL16*1000/'Indicador Datos'!CE18</f>
        <v>2.7735083961477461E-2</v>
      </c>
      <c r="AO16" s="56">
        <f t="shared" si="18"/>
        <v>3.7</v>
      </c>
      <c r="AP16" s="57">
        <f t="shared" si="19"/>
        <v>3.6</v>
      </c>
      <c r="AQ16" s="56">
        <f>IF('Indicador Datos'!BD18="No data","x",ROUND(IF('Indicador Datos'!BD18&lt;$AQ$36,10,IF('Indicador Datos'!BD18&gt;$AQ$37,0,($AQ$37-'Indicador Datos'!BD18)/($AQ$37-$AQ$36)*10)),1))</f>
        <v>3.5</v>
      </c>
      <c r="AR16" s="56">
        <f>IF('Indicador Datos'!BE18="No data", "x", IF('Indicador Datos'!BE18&gt;=35,10,IF(AND('Indicador Datos'!BE18&gt;=25,'Indicador Datos'!BE18&lt;35),8,(IF(AND('Indicador Datos'!BE18&gt;=15,'Indicador Datos'!BE18&lt;25),6,IF(AND('Indicador Datos'!BE18&gt;=5,'Indicador Datos'!BE18&lt;15),4,IF(AND('Indicador Datos'!BE18&gt;0,'Indicador Datos'!BE18&lt;5),2,0)))))))</f>
        <v>4</v>
      </c>
      <c r="AS16" s="62">
        <f>IF('Indicador Datos'!BG18="No data","x",ROUND(IF('Indicador Datos'!BG18&gt;$AS$37,10,IF('Indicador Datos'!BG18&lt;$AS$36,0,10-($AS$37-'Indicador Datos'!BG18)/($AS$37-$AS$36)*10)),1))</f>
        <v>2.2999999999999998</v>
      </c>
      <c r="AT16" s="62">
        <f>IF('Indicador Datos'!BH18="No data","x",ROUND(IF('Indicador Datos'!BH18&gt;$AT$37,10,IF('Indicador Datos'!BH18&lt;$AT$36,0,10-($AT$37-'Indicador Datos'!BH18)/($AT$37-$AT$36)*10)),1))</f>
        <v>10</v>
      </c>
      <c r="AU16" s="56">
        <f t="shared" si="20"/>
        <v>3.8</v>
      </c>
      <c r="AV16" s="57">
        <f t="shared" si="2"/>
        <v>3.8</v>
      </c>
      <c r="AW16" s="63">
        <f t="shared" si="3"/>
        <v>4.5999999999999996</v>
      </c>
      <c r="AX16" s="64">
        <f t="shared" si="4"/>
        <v>2.6</v>
      </c>
    </row>
    <row r="17" spans="1:50" s="3" customFormat="1" x14ac:dyDescent="0.25">
      <c r="A17" s="99" t="s">
        <v>18</v>
      </c>
      <c r="B17" s="86" t="s">
        <v>17</v>
      </c>
      <c r="C17" s="56">
        <f>ROUND(IF('Indicador Datos'!X19="No data",IF((0.1233*LN('Indicador Datos'!CD19)-0.4559)&gt;C$37,0,IF((0.1233*LN('Indicador Datos'!CD19)-0.4559)&lt;C$36,10,(C$37-(0.1233*LN('Indicador Datos'!CD19)-0.4559))/(C$37-C$36)*10)),IF('Indicador Datos'!X19&gt;C$37,0,IF('Indicador Datos'!X19&lt;C$36,10,(C$37-'Indicador Datos'!X19)/(C$37-C$36)*10))),1)</f>
        <v>3.9</v>
      </c>
      <c r="D17" s="165" t="str">
        <f>IF('Indicador Datos'!Y19="No data","x", 'Indicador Datos'!Y19+'Indicador Datos'!Z19)</f>
        <v>x</v>
      </c>
      <c r="E17" s="137" t="str">
        <f t="shared" si="5"/>
        <v>x</v>
      </c>
      <c r="F17" s="137">
        <f>IF('Indicador Datos'!AA19="No data","x",ROUND(IF('Indicador Datos'!AA19&gt;F$37,10,IF('Indicador Datos'!AA19&lt;F$36,0,10-(F$37-'Indicador Datos'!AA19)/(F$37-F$36)*10)),1))</f>
        <v>3.6</v>
      </c>
      <c r="G17" s="137">
        <f t="shared" si="6"/>
        <v>3.6</v>
      </c>
      <c r="H17" s="57">
        <f t="shared" si="7"/>
        <v>3.8</v>
      </c>
      <c r="I17" s="56">
        <f>IF('Indicador Datos'!AS19="No data","x",ROUND(IF('Indicador Datos'!AS19&gt;I$37,10,IF('Indicador Datos'!AS19&lt;I$36,0,10-(I$37-'Indicador Datos'!AS19)/(I$37-I$36)*10)),1))</f>
        <v>4.0999999999999996</v>
      </c>
      <c r="J17" s="56">
        <f>IF('Indicador Datos'!AT19="No data","x",ROUND(IF('Indicador Datos'!AT19&gt;J$37,10,IF('Indicador Datos'!AT19&lt;J$36,0,10-(J$37-'Indicador Datos'!AT19)/(J$37-J$36)*10)),1))</f>
        <v>5.9</v>
      </c>
      <c r="K17" s="137">
        <f>IF('Indicador Datos'!AU19="No data","x",ROUND(IF('Indicador Datos'!AU19&gt;K$37,10,IF('Indicador Datos'!AU19&lt;K$36,0,10-(K$37-'Indicador Datos'!AU19)/(K$37-K$36)*10)),1))</f>
        <v>1.6</v>
      </c>
      <c r="L17" s="57">
        <f t="shared" si="8"/>
        <v>3.9</v>
      </c>
      <c r="M17" s="137">
        <f>IF('Indicador Datos'!AB19="No data","x",ROUND(IF('Indicador Datos'!AB19&gt;M$37,10,IF('Indicador Datos'!AB19&lt;M$36,0,10-(M$37-'Indicador Datos'!AB19)/(M$37-M$36)*10)),1))</f>
        <v>2.1</v>
      </c>
      <c r="N17" s="137">
        <f>IF('Indicador Datos'!AC19="No data","x",ROUND(IF('Indicador Datos'!AC19&gt;N$37,10,IF('Indicador Datos'!AC19&lt;N$36,0,10-(N$37-'Indicador Datos'!AC19)/(N$37-N$36)*10)),1))</f>
        <v>1</v>
      </c>
      <c r="O17" s="137">
        <f>IF('Indicador Datos'!AD19="No data","x",ROUND(IF('Indicador Datos'!AD19&gt;O$37,10,IF('Indicador Datos'!AD19&lt;O$36,0,10-(O$37-'Indicador Datos'!AD19)/(O$37-O$36)*10)),1))</f>
        <v>0.3</v>
      </c>
      <c r="P17" s="57">
        <f t="shared" si="9"/>
        <v>1.2</v>
      </c>
      <c r="Q17" s="58">
        <f t="shared" si="10"/>
        <v>3.2</v>
      </c>
      <c r="R17" s="70">
        <f>IF(AND('Indicador Datos'!AY19="No data",'Indicador Datos'!AZ19="No data"),0,SUM('Indicador Datos'!AY19:BA19)/1000)</f>
        <v>4.18</v>
      </c>
      <c r="S17" s="56">
        <f t="shared" si="11"/>
        <v>6.6</v>
      </c>
      <c r="T17" s="59">
        <f>R17*1000/'Indicador Datos'!CE19</f>
        <v>8.6056500003911659E-4</v>
      </c>
      <c r="U17" s="56">
        <f t="shared" si="0"/>
        <v>3.1</v>
      </c>
      <c r="V17" s="60">
        <f t="shared" si="12"/>
        <v>5.0999999999999996</v>
      </c>
      <c r="W17" s="56">
        <f>IF('Indicador Datos'!AM19="No data","x",ROUND(IF('Indicador Datos'!AM19&gt;W$37,10,IF('Indicador Datos'!AM19&lt;W$36,0,10-(W$37-'Indicador Datos'!AM19)/(W$37-W$36)*10)),1))</f>
        <v>1.5</v>
      </c>
      <c r="X17" s="56">
        <f>IF('Indicador Datos'!AL19="No data","x",ROUND(IF('Indicador Datos'!AL19&gt;X$37,10,IF('Indicador Datos'!AL19&lt;X$36,0,10-(X$37-'Indicador Datos'!AL19)/(X$37-X$36)*10)),1))</f>
        <v>1.1000000000000001</v>
      </c>
      <c r="Y17" s="56">
        <f>IF('Indicador Datos'!AN19 ="No data","x",ROUND( IF('Indicador Datos'!AN19 &gt;Y$37,10,IF('Indicador Datos'!AN19 &lt;Y$36,0,10-(Y$37-'Indicador Datos'!AN19)/(Y$37-Y$36)*10)),1))</f>
        <v>10</v>
      </c>
      <c r="Z17" s="57">
        <f t="shared" si="13"/>
        <v>6.4</v>
      </c>
      <c r="AA17" s="56">
        <f>IF('Indicador Datos'!AE19="No data","x",ROUND(IF('Indicador Datos'!AE19&gt;AA$37,10,IF('Indicador Datos'!AE19&lt;AA$36,0,10-(AA$37-'Indicador Datos'!AE19)/(AA$37-AA$36)*10)),1))</f>
        <v>2.8</v>
      </c>
      <c r="AB17" s="62">
        <f>IF('Indicador Datos'!AF19="No data", "x", IF('Indicador Datos'!AF19&gt;=40,10,IF(AND('Indicador Datos'!AF19&gt;=30,'Indicador Datos'!AF19&lt;40),8,(IF(AND('Indicador Datos'!AF19&gt;=20,'Indicador Datos'!AF19&lt;30),6,IF(AND('Indicador Datos'!AF19&gt;=5,'Indicador Datos'!AF19&lt;20),4,IF(AND('Indicador Datos'!AF19&gt;0,'Indicador Datos'!AF19&lt;5),2,0)))))))</f>
        <v>4</v>
      </c>
      <c r="AC17" s="62">
        <f>IF('Indicador Datos'!AG19="No data", "x", IF('Indicador Datos'!AG19&gt;=40,10,IF(AND('Indicador Datos'!AG19&gt;=30,'Indicador Datos'!AG19&lt;40),8,(IF(AND('Indicador Datos'!AG19&gt;=20,'Indicador Datos'!AG19&lt;30), 6, IF(AND('Indicador Datos'!AG19&gt;=5,'Indicador Datos'!AG19&lt;20),3,0))))))</f>
        <v>6</v>
      </c>
      <c r="AD17" s="62">
        <f>IF('Indicador Datos'!AH19="No data", "x", IF('Indicador Datos'!AH19&gt;=15,10,IF(AND('Indicador Datos'!AH19&gt;=12,'Indicador Datos'!AH19&lt;15),8,(IF(AND('Indicador Datos'!AH19&gt;=9,'Indicador Datos'!AH19&lt;12),6,IF(AND('Indicador Datos'!AH19&gt;=5,'Indicador Datos'!AH19&lt;9),4,IF(AND('Indicador Datos'!AH19&gt;0,'Indicador Datos'!AH19&lt;5),2,0)))))))</f>
        <v>4</v>
      </c>
      <c r="AE17" s="248">
        <f>IF('Indicador Datos'!BF19="No data", "x", IF('Indicador Datos'!BF19&gt;=40,10,IF(AND('Indicador Datos'!BF19&gt;=30,'Indicador Datos'!BF19&lt;40),8,(IF(AND('Indicador Datos'!BF19&gt;=20,'Indicador Datos'!BF19&lt;30), 6, IF(AND('Indicador Datos'!BF19&gt;=5,'Indicador Datos'!BF19&lt;20),3,0))))))</f>
        <v>3</v>
      </c>
      <c r="AF17" s="248">
        <f t="shared" si="14"/>
        <v>3.5</v>
      </c>
      <c r="AG17" s="137">
        <f t="shared" si="15"/>
        <v>4.5</v>
      </c>
      <c r="AH17" s="57">
        <f t="shared" si="1"/>
        <v>3.7</v>
      </c>
      <c r="AI17" s="207">
        <f>IF('Indicador Datos'!BB19="No data","x",ROUND( IF('Indicador Datos'!BB19&gt;AI$37,10,IF('Indicador Datos'!BB19&lt;AI$36,0,10-(AI$37-'Indicador Datos'!BB19)/(AI$37-AI$36)*10)),1))</f>
        <v>4.3</v>
      </c>
      <c r="AJ17" s="207">
        <f>IF('Indicador Datos'!BC19="No data","x",ROUND( IF('Indicador Datos'!BC19&gt;AJ$37,10,IF('Indicador Datos'!BC19&lt;AJ$36,0,10-(AJ$37-'Indicador Datos'!BC19)/(AJ$37-AJ$36)*10)),1))</f>
        <v>2.4</v>
      </c>
      <c r="AK17" s="57">
        <f t="shared" si="16"/>
        <v>3.4</v>
      </c>
      <c r="AL17" s="70">
        <f>('Indicador Datos'!AX19+'Indicador Datos'!AW19*0.5+'Indicador Datos'!AV19*0.25)/1000</f>
        <v>32.029000000000003</v>
      </c>
      <c r="AM17" s="56">
        <f t="shared" si="17"/>
        <v>5</v>
      </c>
      <c r="AN17" s="61">
        <f>AL17*1000/'Indicador Datos'!CE19</f>
        <v>6.5940278436011643E-3</v>
      </c>
      <c r="AO17" s="56">
        <f t="shared" si="18"/>
        <v>0.9</v>
      </c>
      <c r="AP17" s="57">
        <f t="shared" si="19"/>
        <v>3.2</v>
      </c>
      <c r="AQ17" s="56">
        <f>IF('Indicador Datos'!BD19="No data","x",ROUND(IF('Indicador Datos'!BD19&lt;$AQ$36,10,IF('Indicador Datos'!BD19&gt;$AQ$37,0,($AQ$37-'Indicador Datos'!BD19)/($AQ$37-$AQ$36)*10)),1))</f>
        <v>3.9</v>
      </c>
      <c r="AR17" s="56">
        <f>IF('Indicador Datos'!BE19="No data", "x", IF('Indicador Datos'!BE19&gt;=35,10,IF(AND('Indicador Datos'!BE19&gt;=25,'Indicador Datos'!BE19&lt;35),8,(IF(AND('Indicador Datos'!BE19&gt;=15,'Indicador Datos'!BE19&lt;25),6,IF(AND('Indicador Datos'!BE19&gt;=5,'Indicador Datos'!BE19&lt;15),4,IF(AND('Indicador Datos'!BE19&gt;0,'Indicador Datos'!BE19&lt;5),2,0)))))))</f>
        <v>2</v>
      </c>
      <c r="AS17" s="62">
        <f>IF('Indicador Datos'!BG19="No data","x",ROUND(IF('Indicador Datos'!BG19&gt;$AS$37,10,IF('Indicador Datos'!BG19&lt;$AS$36,0,10-($AS$37-'Indicador Datos'!BG19)/($AS$37-$AS$36)*10)),1))</f>
        <v>2.5</v>
      </c>
      <c r="AT17" s="62">
        <f>IF('Indicador Datos'!BH19="No data","x",ROUND(IF('Indicador Datos'!BH19&gt;$AT$37,10,IF('Indicador Datos'!BH19&lt;$AT$36,0,10-($AT$37-'Indicador Datos'!BH19)/($AT$37-$AT$36)*10)),1))</f>
        <v>3.8</v>
      </c>
      <c r="AU17" s="56">
        <f t="shared" si="20"/>
        <v>2.8</v>
      </c>
      <c r="AV17" s="57">
        <f t="shared" si="2"/>
        <v>2.9</v>
      </c>
      <c r="AW17" s="63">
        <f t="shared" si="3"/>
        <v>4.0999999999999996</v>
      </c>
      <c r="AX17" s="64">
        <f t="shared" si="4"/>
        <v>4.5999999999999996</v>
      </c>
    </row>
    <row r="18" spans="1:50" s="3" customFormat="1" x14ac:dyDescent="0.25">
      <c r="A18" s="99" t="s">
        <v>28</v>
      </c>
      <c r="B18" s="86" t="s">
        <v>27</v>
      </c>
      <c r="C18" s="56">
        <f>ROUND(IF('Indicador Datos'!X20="No data",IF((0.1233*LN('Indicador Datos'!CD20)-0.4559)&gt;C$37,0,IF((0.1233*LN('Indicador Datos'!CD20)-0.4559)&lt;C$36,10,(C$37-(0.1233*LN('Indicador Datos'!CD20)-0.4559))/(C$37-C$36)*10)),IF('Indicador Datos'!X20&gt;C$37,0,IF('Indicador Datos'!X20&lt;C$36,10,(C$37-'Indicador Datos'!X20)/(C$37-C$36)*10))),1)</f>
        <v>6</v>
      </c>
      <c r="D18" s="165" t="str">
        <f>IF('Indicador Datos'!Y20="No data","x", 'Indicador Datos'!Y20+'Indicador Datos'!Z20)</f>
        <v>x</v>
      </c>
      <c r="E18" s="137" t="str">
        <f t="shared" si="5"/>
        <v>x</v>
      </c>
      <c r="F18" s="137">
        <f>IF('Indicador Datos'!AA20="No data","x",ROUND(IF('Indicador Datos'!AA20&gt;F$37,10,IF('Indicador Datos'!AA20&lt;F$36,0,10-(F$37-'Indicador Datos'!AA20)/(F$37-F$36)*10)),1))</f>
        <v>5.3</v>
      </c>
      <c r="G18" s="137">
        <f t="shared" si="6"/>
        <v>5.3</v>
      </c>
      <c r="H18" s="57">
        <f t="shared" si="7"/>
        <v>5.7</v>
      </c>
      <c r="I18" s="56">
        <f>IF('Indicador Datos'!AS20="No data","x",ROUND(IF('Indicador Datos'!AS20&gt;I$37,10,IF('Indicador Datos'!AS20&lt;I$36,0,10-(I$37-'Indicador Datos'!AS20)/(I$37-I$36)*10)),1))</f>
        <v>5.0999999999999996</v>
      </c>
      <c r="J18" s="56">
        <f>IF('Indicador Datos'!AT20="No data","x",ROUND(IF('Indicador Datos'!AT20&gt;J$37,10,IF('Indicador Datos'!AT20&lt;J$36,0,10-(J$37-'Indicador Datos'!AT20)/(J$37-J$36)*10)),1))</f>
        <v>4.2</v>
      </c>
      <c r="K18" s="137" t="str">
        <f>IF('Indicador Datos'!AU20="No data","x",ROUND(IF('Indicador Datos'!AU20&gt;K$37,10,IF('Indicador Datos'!AU20&lt;K$36,0,10-(K$37-'Indicador Datos'!AU20)/(K$37-K$36)*10)),1))</f>
        <v>x</v>
      </c>
      <c r="L18" s="57">
        <f t="shared" si="8"/>
        <v>4.7</v>
      </c>
      <c r="M18" s="137">
        <f>IF('Indicador Datos'!AB20="No data","x",ROUND(IF('Indicador Datos'!AB20&gt;M$37,10,IF('Indicador Datos'!AB20&lt;M$36,0,10-(M$37-'Indicador Datos'!AB20)/(M$37-M$36)*10)),1))</f>
        <v>6.4</v>
      </c>
      <c r="N18" s="137">
        <f>IF('Indicador Datos'!AC20="No data","x",ROUND(IF('Indicador Datos'!AC20&gt;N$37,10,IF('Indicador Datos'!AC20&lt;N$36,0,10-(N$37-'Indicador Datos'!AC20)/(N$37-N$36)*10)),1))</f>
        <v>10</v>
      </c>
      <c r="O18" s="137">
        <f>IF('Indicador Datos'!AD20="No data","x",ROUND(IF('Indicador Datos'!AD20&gt;O$37,10,IF('Indicador Datos'!AD20&lt;O$36,0,10-(O$37-'Indicador Datos'!AD20)/(O$37-O$36)*10)),1))</f>
        <v>5.9</v>
      </c>
      <c r="P18" s="57">
        <f t="shared" si="9"/>
        <v>8.1</v>
      </c>
      <c r="Q18" s="58">
        <f t="shared" si="10"/>
        <v>6.1</v>
      </c>
      <c r="R18" s="70">
        <f>IF(AND('Indicador Datos'!AY20="No data",'Indicador Datos'!AZ20="No data"),0,SUM('Indicador Datos'!AY20:BA20)/1000)</f>
        <v>4.4999999999999998E-2</v>
      </c>
      <c r="S18" s="56">
        <f t="shared" si="11"/>
        <v>1.6</v>
      </c>
      <c r="T18" s="59">
        <f>R18*1000/'Indicador Datos'!CE20</f>
        <v>7.0925093329542256E-6</v>
      </c>
      <c r="U18" s="56">
        <f t="shared" si="0"/>
        <v>0</v>
      </c>
      <c r="V18" s="60">
        <f t="shared" si="12"/>
        <v>0.8</v>
      </c>
      <c r="W18" s="56">
        <f>IF('Indicador Datos'!AM20="No data","x",ROUND(IF('Indicador Datos'!AM20&gt;W$37,10,IF('Indicador Datos'!AM20&lt;W$36,0,10-(W$37-'Indicador Datos'!AM20)/(W$37-W$36)*10)),1))</f>
        <v>2.5</v>
      </c>
      <c r="X18" s="56">
        <f>IF('Indicador Datos'!AL20="No data","x",ROUND(IF('Indicador Datos'!AL20&gt;X$37,10,IF('Indicador Datos'!AL20&lt;X$36,0,10-(X$37-'Indicador Datos'!AL20)/(X$37-X$36)*10)),1))</f>
        <v>4.3</v>
      </c>
      <c r="Y18" s="56">
        <f>IF('Indicador Datos'!AN20 ="No data","x",ROUND( IF('Indicador Datos'!AN20 &gt;Y$37,10,IF('Indicador Datos'!AN20 &lt;Y$36,0,10-(Y$37-'Indicador Datos'!AN20)/(Y$37-Y$36)*10)),1))</f>
        <v>6.8</v>
      </c>
      <c r="Z18" s="57">
        <f t="shared" si="13"/>
        <v>4.8</v>
      </c>
      <c r="AA18" s="56">
        <f>IF('Indicador Datos'!AE20="No data","x",ROUND(IF('Indicador Datos'!AE20&gt;AA$37,10,IF('Indicador Datos'!AE20&lt;AA$36,0,10-(AA$37-'Indicador Datos'!AE20)/(AA$37-AA$36)*10)),1))</f>
        <v>4.8</v>
      </c>
      <c r="AB18" s="62">
        <f>IF('Indicador Datos'!AF20="No data", "x", IF('Indicador Datos'!AF20&gt;=40,10,IF(AND('Indicador Datos'!AF20&gt;=30,'Indicador Datos'!AF20&lt;40),8,(IF(AND('Indicador Datos'!AF20&gt;=20,'Indicador Datos'!AF20&lt;30),6,IF(AND('Indicador Datos'!AF20&gt;=5,'Indicador Datos'!AF20&lt;20),4,IF(AND('Indicador Datos'!AF20&gt;0,'Indicador Datos'!AF20&lt;5),2,0)))))))</f>
        <v>4</v>
      </c>
      <c r="AC18" s="62">
        <f>IF('Indicador Datos'!AG20="No data", "x", IF('Indicador Datos'!AG20&gt;=40,10,IF(AND('Indicador Datos'!AG20&gt;=30,'Indicador Datos'!AG20&lt;40),8,(IF(AND('Indicador Datos'!AG20&gt;=20,'Indicador Datos'!AG20&lt;30), 6, IF(AND('Indicador Datos'!AG20&gt;=5,'Indicador Datos'!AG20&lt;20),3,0))))))</f>
        <v>8</v>
      </c>
      <c r="AD18" s="62">
        <f>IF('Indicador Datos'!AH20="No data", "x", IF('Indicador Datos'!AH20&gt;=15,10,IF(AND('Indicador Datos'!AH20&gt;=12,'Indicador Datos'!AH20&lt;15),8,(IF(AND('Indicador Datos'!AH20&gt;=9,'Indicador Datos'!AH20&lt;12),6,IF(AND('Indicador Datos'!AH20&gt;=5,'Indicador Datos'!AH20&lt;9),4,IF(AND('Indicador Datos'!AH20&gt;0,'Indicador Datos'!AH20&lt;5),2,0)))))))</f>
        <v>4</v>
      </c>
      <c r="AE18" s="248">
        <f>IF('Indicador Datos'!BF20="No data", "x", IF('Indicador Datos'!BF20&gt;=40,10,IF(AND('Indicador Datos'!BF20&gt;=30,'Indicador Datos'!BF20&lt;40),8,(IF(AND('Indicador Datos'!BF20&gt;=20,'Indicador Datos'!BF20&lt;30), 6, IF(AND('Indicador Datos'!BF20&gt;=5,'Indicador Datos'!BF20&lt;20),3,0))))))</f>
        <v>6</v>
      </c>
      <c r="AF18" s="248">
        <f t="shared" si="14"/>
        <v>5</v>
      </c>
      <c r="AG18" s="137">
        <f t="shared" si="15"/>
        <v>5.7</v>
      </c>
      <c r="AH18" s="57">
        <f t="shared" si="1"/>
        <v>5.3</v>
      </c>
      <c r="AI18" s="207">
        <f>IF('Indicador Datos'!BB20="No data","x",ROUND( IF('Indicador Datos'!BB20&gt;AI$37,10,IF('Indicador Datos'!BB20&lt;AI$36,0,10-(AI$37-'Indicador Datos'!BB20)/(AI$37-AI$36)*10)),1))</f>
        <v>5.8</v>
      </c>
      <c r="AJ18" s="207">
        <f>IF('Indicador Datos'!BC20="No data","x",ROUND( IF('Indicador Datos'!BC20&gt;AJ$37,10,IF('Indicador Datos'!BC20&lt;AJ$36,0,10-(AJ$37-'Indicador Datos'!BC20)/(AJ$37-AJ$36)*10)),1))</f>
        <v>10</v>
      </c>
      <c r="AK18" s="57">
        <f t="shared" si="16"/>
        <v>7.9</v>
      </c>
      <c r="AL18" s="70">
        <f>('Indicador Datos'!AX20+'Indicador Datos'!AW20*0.5+'Indicador Datos'!AV20*0.25)/1000</f>
        <v>130</v>
      </c>
      <c r="AM18" s="56">
        <f t="shared" si="17"/>
        <v>7</v>
      </c>
      <c r="AN18" s="61">
        <f>AL18*1000/'Indicador Datos'!CE20</f>
        <v>2.0489471406312208E-2</v>
      </c>
      <c r="AO18" s="56">
        <f t="shared" si="18"/>
        <v>2.7</v>
      </c>
      <c r="AP18" s="57">
        <f t="shared" si="19"/>
        <v>5.2</v>
      </c>
      <c r="AQ18" s="56">
        <f>IF('Indicador Datos'!BD20="No data","x",ROUND(IF('Indicador Datos'!BD20&lt;$AQ$36,10,IF('Indicador Datos'!BD20&gt;$AQ$37,0,($AQ$37-'Indicador Datos'!BD20)/($AQ$37-$AQ$36)*10)),1))</f>
        <v>4.8</v>
      </c>
      <c r="AR18" s="56">
        <f>IF('Indicador Datos'!BE20="No data", "x", IF('Indicador Datos'!BE20&gt;=35,10,IF(AND('Indicador Datos'!BE20&gt;=25,'Indicador Datos'!BE20&lt;35),8,(IF(AND('Indicador Datos'!BE20&gt;=15,'Indicador Datos'!BE20&lt;25),6,IF(AND('Indicador Datos'!BE20&gt;=5,'Indicador Datos'!BE20&lt;15),4,IF(AND('Indicador Datos'!BE20&gt;0,'Indicador Datos'!BE20&lt;5),2,0)))))))</f>
        <v>4</v>
      </c>
      <c r="AS18" s="62">
        <f>IF('Indicador Datos'!BG20="No data","x",ROUND(IF('Indicador Datos'!BG20&gt;$AS$37,10,IF('Indicador Datos'!BG20&lt;$AS$36,0,10-($AS$37-'Indicador Datos'!BG20)/($AS$37-$AS$36)*10)),1))</f>
        <v>3.6</v>
      </c>
      <c r="AT18" s="62">
        <f>IF('Indicador Datos'!BH20="No data","x",ROUND(IF('Indicador Datos'!BH20&gt;$AT$37,10,IF('Indicador Datos'!BH20&lt;$AT$36,0,10-($AT$37-'Indicador Datos'!BH20)/($AT$37-$AT$36)*10)),1))</f>
        <v>1.5</v>
      </c>
      <c r="AU18" s="56">
        <f t="shared" si="20"/>
        <v>3.2</v>
      </c>
      <c r="AV18" s="57">
        <f t="shared" si="2"/>
        <v>4</v>
      </c>
      <c r="AW18" s="63">
        <f t="shared" si="3"/>
        <v>5.6</v>
      </c>
      <c r="AX18" s="64">
        <f t="shared" si="4"/>
        <v>3.6</v>
      </c>
    </row>
    <row r="19" spans="1:50" s="3" customFormat="1" x14ac:dyDescent="0.25">
      <c r="A19" s="99" t="s">
        <v>32</v>
      </c>
      <c r="B19" s="86" t="s">
        <v>31</v>
      </c>
      <c r="C19" s="56">
        <f>ROUND(IF('Indicador Datos'!X21="No data",IF((0.1233*LN('Indicador Datos'!CD21)-0.4559)&gt;C$37,0,IF((0.1233*LN('Indicador Datos'!CD21)-0.4559)&lt;C$36,10,(C$37-(0.1233*LN('Indicador Datos'!CD21)-0.4559))/(C$37-C$36)*10)),IF('Indicador Datos'!X21&gt;C$37,0,IF('Indicador Datos'!X21&lt;C$36,10,(C$37-'Indicador Datos'!X21)/(C$37-C$36)*10))),1)</f>
        <v>6.9</v>
      </c>
      <c r="D19" s="165" t="str">
        <f>IF('Indicador Datos'!Y21="No data","x", 'Indicador Datos'!Y21+'Indicador Datos'!Z21)</f>
        <v>x</v>
      </c>
      <c r="E19" s="137" t="str">
        <f t="shared" si="5"/>
        <v>x</v>
      </c>
      <c r="F19" s="137">
        <f>IF('Indicador Datos'!AA21="No data","x",ROUND(IF('Indicador Datos'!AA21&gt;F$37,10,IF('Indicador Datos'!AA21&lt;F$36,0,10-(F$37-'Indicador Datos'!AA21)/(F$37-F$36)*10)),1))</f>
        <v>9.9</v>
      </c>
      <c r="G19" s="137">
        <f t="shared" si="6"/>
        <v>9.9</v>
      </c>
      <c r="H19" s="57">
        <f t="shared" si="7"/>
        <v>8.9</v>
      </c>
      <c r="I19" s="56">
        <f>IF('Indicador Datos'!AS21="No data","x",ROUND(IF('Indicador Datos'!AS21&gt;I$37,10,IF('Indicador Datos'!AS21&lt;I$36,0,10-(I$37-'Indicador Datos'!AS21)/(I$37-I$36)*10)),1))</f>
        <v>6.6</v>
      </c>
      <c r="J19" s="56">
        <f>IF('Indicador Datos'!AT21="No data","x",ROUND(IF('Indicador Datos'!AT21&gt;J$37,10,IF('Indicador Datos'!AT21&lt;J$36,0,10-(J$37-'Indicador Datos'!AT21)/(J$37-J$36)*10)),1))</f>
        <v>5.9</v>
      </c>
      <c r="K19" s="137">
        <f>IF('Indicador Datos'!AU21="No data","x",ROUND(IF('Indicador Datos'!AU21&gt;K$37,10,IF('Indicador Datos'!AU21&lt;K$36,0,10-(K$37-'Indicador Datos'!AU21)/(K$37-K$36)*10)),1))</f>
        <v>9.9</v>
      </c>
      <c r="L19" s="57">
        <f t="shared" si="8"/>
        <v>7.5</v>
      </c>
      <c r="M19" s="137">
        <f>IF('Indicador Datos'!AB21="No data","x",ROUND(IF('Indicador Datos'!AB21&gt;M$37,10,IF('Indicador Datos'!AB21&lt;M$36,0,10-(M$37-'Indicador Datos'!AB21)/(M$37-M$36)*10)),1))</f>
        <v>10</v>
      </c>
      <c r="N19" s="137">
        <f>IF('Indicador Datos'!AC21="No data","x",ROUND(IF('Indicador Datos'!AC21&gt;N$37,10,IF('Indicador Datos'!AC21&lt;N$36,0,10-(N$37-'Indicador Datos'!AC21)/(N$37-N$36)*10)),1))</f>
        <v>10</v>
      </c>
      <c r="O19" s="137">
        <f>IF('Indicador Datos'!AD21="No data","x",ROUND(IF('Indicador Datos'!AD21&gt;O$37,10,IF('Indicador Datos'!AD21&lt;O$36,0,10-(O$37-'Indicador Datos'!AD21)/(O$37-O$36)*10)),1))</f>
        <v>7.5</v>
      </c>
      <c r="P19" s="57">
        <f t="shared" si="9"/>
        <v>9.5</v>
      </c>
      <c r="Q19" s="58">
        <f t="shared" si="10"/>
        <v>8.6999999999999993</v>
      </c>
      <c r="R19" s="70">
        <f>IF(AND('Indicador Datos'!AY21="No data",'Indicador Datos'!AZ21="No data"),0,SUM('Indicador Datos'!AY21:BA21)/1000)</f>
        <v>256.86</v>
      </c>
      <c r="S19" s="56">
        <f t="shared" si="11"/>
        <v>10</v>
      </c>
      <c r="T19" s="59">
        <f>R19*1000/'Indicador Datos'!CE21</f>
        <v>1.5489852566587038E-2</v>
      </c>
      <c r="U19" s="56">
        <f t="shared" si="0"/>
        <v>6.3</v>
      </c>
      <c r="V19" s="60">
        <f t="shared" si="12"/>
        <v>8.8000000000000007</v>
      </c>
      <c r="W19" s="56">
        <f>IF('Indicador Datos'!AM21="No data","x",ROUND(IF('Indicador Datos'!AM21&gt;W$37,10,IF('Indicador Datos'!AM21&lt;W$36,0,10-(W$37-'Indicador Datos'!AM21)/(W$37-W$36)*10)),1))</f>
        <v>3</v>
      </c>
      <c r="X19" s="56">
        <f>IF('Indicador Datos'!AL21="No data","x",ROUND(IF('Indicador Datos'!AL21&gt;X$37,10,IF('Indicador Datos'!AL21&lt;X$36,0,10-(X$37-'Indicador Datos'!AL21)/(X$37-X$36)*10)),1))</f>
        <v>2.5</v>
      </c>
      <c r="Y19" s="56">
        <f>IF('Indicador Datos'!AN21 ="No data","x",ROUND( IF('Indicador Datos'!AN21 &gt;Y$37,10,IF('Indicador Datos'!AN21 &lt;Y$36,0,10-(Y$37-'Indicador Datos'!AN21)/(Y$37-Y$36)*10)),1))</f>
        <v>2.7</v>
      </c>
      <c r="Z19" s="57">
        <f t="shared" si="13"/>
        <v>2.7</v>
      </c>
      <c r="AA19" s="56">
        <f>IF('Indicador Datos'!AE21="No data","x",ROUND(IF('Indicador Datos'!AE21&gt;AA$37,10,IF('Indicador Datos'!AE21&lt;AA$36,0,10-(AA$37-'Indicador Datos'!AE21)/(AA$37-AA$36)*10)),1))</f>
        <v>8.3000000000000007</v>
      </c>
      <c r="AB19" s="62">
        <f>IF('Indicador Datos'!AF21="No data", "x", IF('Indicador Datos'!AF21&gt;=40,10,IF(AND('Indicador Datos'!AF21&gt;=30,'Indicador Datos'!AF21&lt;40),8,(IF(AND('Indicador Datos'!AF21&gt;=20,'Indicador Datos'!AF21&lt;30),6,IF(AND('Indicador Datos'!AF21&gt;=5,'Indicador Datos'!AF21&lt;20),4,IF(AND('Indicador Datos'!AF21&gt;0,'Indicador Datos'!AF21&lt;5),2,0)))))))</f>
        <v>10</v>
      </c>
      <c r="AC19" s="62">
        <f>IF('Indicador Datos'!AG21="No data", "x", IF('Indicador Datos'!AG21&gt;=40,10,IF(AND('Indicador Datos'!AG21&gt;=30,'Indicador Datos'!AG21&lt;40),8,(IF(AND('Indicador Datos'!AG21&gt;=20,'Indicador Datos'!AG21&lt;30), 6, IF(AND('Indicador Datos'!AG21&gt;=5,'Indicador Datos'!AG21&lt;20),3,0))))))</f>
        <v>8</v>
      </c>
      <c r="AD19" s="62">
        <f>IF('Indicador Datos'!AH21="No data", "x", IF('Indicador Datos'!AH21&gt;=15,10,IF(AND('Indicador Datos'!AH21&gt;=12,'Indicador Datos'!AH21&lt;15),8,(IF(AND('Indicador Datos'!AH21&gt;=9,'Indicador Datos'!AH21&lt;12),6,IF(AND('Indicador Datos'!AH21&gt;=5,'Indicador Datos'!AH21&lt;9),4,IF(AND('Indicador Datos'!AH21&gt;0,'Indicador Datos'!AH21&lt;5),2,0)))))))</f>
        <v>6</v>
      </c>
      <c r="AE19" s="248">
        <f>IF('Indicador Datos'!BF21="No data", "x", IF('Indicador Datos'!BF21&gt;=40,10,IF(AND('Indicador Datos'!BF21&gt;=30,'Indicador Datos'!BF21&lt;40),8,(IF(AND('Indicador Datos'!BF21&gt;=20,'Indicador Datos'!BF21&lt;30), 6, IF(AND('Indicador Datos'!BF21&gt;=5,'Indicador Datos'!BF21&lt;20),3,0))))))</f>
        <v>3</v>
      </c>
      <c r="AF19" s="248">
        <f t="shared" si="14"/>
        <v>4.5</v>
      </c>
      <c r="AG19" s="137">
        <f t="shared" si="15"/>
        <v>7.5</v>
      </c>
      <c r="AH19" s="57">
        <f t="shared" si="1"/>
        <v>7.9</v>
      </c>
      <c r="AI19" s="207">
        <f>IF('Indicador Datos'!BB21="No data","x",ROUND( IF('Indicador Datos'!BB21&gt;AI$37,10,IF('Indicador Datos'!BB21&lt;AI$36,0,10-(AI$37-'Indicador Datos'!BB21)/(AI$37-AI$36)*10)),1))</f>
        <v>8.3000000000000007</v>
      </c>
      <c r="AJ19" s="207">
        <f>IF('Indicador Datos'!BC21="No data","x",ROUND( IF('Indicador Datos'!BC21&gt;AJ$37,10,IF('Indicador Datos'!BC21&lt;AJ$36,0,10-(AJ$37-'Indicador Datos'!BC21)/(AJ$37-AJ$36)*10)),1))</f>
        <v>10</v>
      </c>
      <c r="AK19" s="57">
        <f t="shared" si="16"/>
        <v>9.1999999999999993</v>
      </c>
      <c r="AL19" s="70">
        <f>('Indicador Datos'!AX21+'Indicador Datos'!AW21*0.5+'Indicador Datos'!AV21*0.25)/1000</f>
        <v>14.701750000000001</v>
      </c>
      <c r="AM19" s="56">
        <f t="shared" si="17"/>
        <v>3.9</v>
      </c>
      <c r="AN19" s="61">
        <f>AL19*1000/'Indicador Datos'!CE21</f>
        <v>8.8658389772958417E-4</v>
      </c>
      <c r="AO19" s="56">
        <f t="shared" si="18"/>
        <v>0.1</v>
      </c>
      <c r="AP19" s="57">
        <f t="shared" si="19"/>
        <v>2.2000000000000002</v>
      </c>
      <c r="AQ19" s="56">
        <f>IF('Indicador Datos'!BD21="No data","x",ROUND(IF('Indicador Datos'!BD21&lt;$AQ$36,10,IF('Indicador Datos'!BD21&gt;$AQ$37,0,($AQ$37-'Indicador Datos'!BD21)/($AQ$37-$AQ$36)*10)),1))</f>
        <v>4.5</v>
      </c>
      <c r="AR19" s="56">
        <f>IF('Indicador Datos'!BE21="No data", "x", IF('Indicador Datos'!BE21&gt;=35,10,IF(AND('Indicador Datos'!BE21&gt;=25,'Indicador Datos'!BE21&lt;35),8,(IF(AND('Indicador Datos'!BE21&gt;=15,'Indicador Datos'!BE21&lt;25),6,IF(AND('Indicador Datos'!BE21&gt;=5,'Indicador Datos'!BE21&lt;15),4,IF(AND('Indicador Datos'!BE21&gt;0,'Indicador Datos'!BE21&lt;5),2,0)))))))</f>
        <v>6</v>
      </c>
      <c r="AS19" s="62">
        <f>IF('Indicador Datos'!BG21="No data","x",ROUND(IF('Indicador Datos'!BG21&gt;$AS$37,10,IF('Indicador Datos'!BG21&lt;$AS$36,0,10-($AS$37-'Indicador Datos'!BG21)/($AS$37-$AS$36)*10)),1))</f>
        <v>6.8</v>
      </c>
      <c r="AT19" s="62">
        <f>IF('Indicador Datos'!BH21="No data","x",ROUND(IF('Indicador Datos'!BH21&gt;$AT$37,10,IF('Indicador Datos'!BH21&lt;$AT$36,0,10-($AT$37-'Indicador Datos'!BH21)/($AT$37-$AT$36)*10)),1))</f>
        <v>2.8</v>
      </c>
      <c r="AU19" s="56">
        <f t="shared" si="20"/>
        <v>6</v>
      </c>
      <c r="AV19" s="57">
        <f t="shared" si="2"/>
        <v>5.5</v>
      </c>
      <c r="AW19" s="63">
        <f t="shared" si="3"/>
        <v>6.3</v>
      </c>
      <c r="AX19" s="64">
        <f t="shared" si="4"/>
        <v>7.8</v>
      </c>
    </row>
    <row r="20" spans="1:50" s="3" customFormat="1" x14ac:dyDescent="0.25">
      <c r="A20" s="99" t="s">
        <v>38</v>
      </c>
      <c r="B20" s="86" t="s">
        <v>37</v>
      </c>
      <c r="C20" s="56">
        <f>ROUND(IF('Indicador Datos'!X22="No data",IF((0.1233*LN('Indicador Datos'!CD22)-0.4559)&gt;C$37,0,IF((0.1233*LN('Indicador Datos'!CD22)-0.4559)&lt;C$36,10,(C$37-(0.1233*LN('Indicador Datos'!CD22)-0.4559))/(C$37-C$36)*10)),IF('Indicador Datos'!X22&gt;C$37,0,IF('Indicador Datos'!X22&lt;C$36,10,(C$37-'Indicador Datos'!X22)/(C$37-C$36)*10))),1)</f>
        <v>7.2</v>
      </c>
      <c r="D20" s="165">
        <f>IF('Indicador Datos'!Y22="No data","x", 'Indicador Datos'!Y22+'Indicador Datos'!Z22)</f>
        <v>49.3</v>
      </c>
      <c r="E20" s="137">
        <f t="shared" si="5"/>
        <v>9.9</v>
      </c>
      <c r="F20" s="137">
        <f>IF('Indicador Datos'!AA22="No data","x",ROUND(IF('Indicador Datos'!AA22&gt;F$37,10,IF('Indicador Datos'!AA22&lt;F$36,0,10-(F$37-'Indicador Datos'!AA22)/(F$37-F$36)*10)),1))</f>
        <v>10</v>
      </c>
      <c r="G20" s="137">
        <f t="shared" si="6"/>
        <v>10</v>
      </c>
      <c r="H20" s="57">
        <f t="shared" si="7"/>
        <v>9</v>
      </c>
      <c r="I20" s="56">
        <f>IF('Indicador Datos'!AS22="No data","x",ROUND(IF('Indicador Datos'!AS22&gt;I$37,10,IF('Indicador Datos'!AS22&lt;I$36,0,10-(I$37-'Indicador Datos'!AS22)/(I$37-I$36)*10)),1))</f>
        <v>6.1</v>
      </c>
      <c r="J20" s="56">
        <f>IF('Indicador Datos'!AT22="No data","x",ROUND(IF('Indicador Datos'!AT22&gt;J$37,10,IF('Indicador Datos'!AT22&lt;J$36,0,10-(J$37-'Indicador Datos'!AT22)/(J$37-J$36)*10)),1))</f>
        <v>6.4</v>
      </c>
      <c r="K20" s="137">
        <f>IF('Indicador Datos'!AU22="No data","x",ROUND(IF('Indicador Datos'!AU22&gt;K$37,10,IF('Indicador Datos'!AU22&lt;K$36,0,10-(K$37-'Indicador Datos'!AU22)/(K$37-K$36)*10)),1))</f>
        <v>7.9</v>
      </c>
      <c r="L20" s="57">
        <f t="shared" si="8"/>
        <v>6.8</v>
      </c>
      <c r="M20" s="137">
        <f>IF('Indicador Datos'!AB22="No data","x",ROUND(IF('Indicador Datos'!AB22&gt;M$37,10,IF('Indicador Datos'!AB22&lt;M$36,0,10-(M$37-'Indicador Datos'!AB22)/(M$37-M$36)*10)),1))</f>
        <v>7.3</v>
      </c>
      <c r="N20" s="137">
        <f>IF('Indicador Datos'!AC22="No data","x",ROUND(IF('Indicador Datos'!AC22&gt;N$37,10,IF('Indicador Datos'!AC22&lt;N$36,0,10-(N$37-'Indicador Datos'!AC22)/(N$37-N$36)*10)),1))</f>
        <v>10</v>
      </c>
      <c r="O20" s="137">
        <f>IF('Indicador Datos'!AD22="No data","x",ROUND(IF('Indicador Datos'!AD22&gt;O$37,10,IF('Indicador Datos'!AD22&lt;O$36,0,10-(O$37-'Indicador Datos'!AD22)/(O$37-O$36)*10)),1))</f>
        <v>9</v>
      </c>
      <c r="P20" s="57">
        <f t="shared" si="9"/>
        <v>9</v>
      </c>
      <c r="Q20" s="58">
        <f t="shared" si="10"/>
        <v>8.5</v>
      </c>
      <c r="R20" s="70">
        <f>IF(AND('Indicador Datos'!AY22="No data",'Indicador Datos'!AZ22="No data"),0,SUM('Indicador Datos'!AY22:BA22)/1000)</f>
        <v>190.01599999999999</v>
      </c>
      <c r="S20" s="56">
        <f t="shared" si="11"/>
        <v>10</v>
      </c>
      <c r="T20" s="59">
        <f>R20*1000/'Indicador Datos'!CE22</f>
        <v>2.0851396163249172E-2</v>
      </c>
      <c r="U20" s="56">
        <f t="shared" si="0"/>
        <v>6.7</v>
      </c>
      <c r="V20" s="60">
        <f t="shared" si="12"/>
        <v>8.9</v>
      </c>
      <c r="W20" s="56">
        <f>IF('Indicador Datos'!AM22="No data","x",ROUND(IF('Indicador Datos'!AM22&gt;W$37,10,IF('Indicador Datos'!AM22&lt;W$36,0,10-(W$37-'Indicador Datos'!AM22)/(W$37-W$36)*10)),1))</f>
        <v>2</v>
      </c>
      <c r="X20" s="56">
        <f>IF('Indicador Datos'!AL22="No data","x",ROUND(IF('Indicador Datos'!AL22&gt;X$37,10,IF('Indicador Datos'!AL22&lt;X$36,0,10-(X$37-'Indicador Datos'!AL22)/(X$37-X$36)*10)),1))</f>
        <v>4.3</v>
      </c>
      <c r="Y20" s="56">
        <f>IF('Indicador Datos'!AN22 ="No data","x",ROUND( IF('Indicador Datos'!AN22 &gt;Y$37,10,IF('Indicador Datos'!AN22 &lt;Y$36,0,10-(Y$37-'Indicador Datos'!AN22)/(Y$37-Y$36)*10)),1))</f>
        <v>10</v>
      </c>
      <c r="Z20" s="57">
        <f t="shared" si="13"/>
        <v>7</v>
      </c>
      <c r="AA20" s="56">
        <f>IF('Indicador Datos'!AE22="No data","x",ROUND(IF('Indicador Datos'!AE22&gt;AA$37,10,IF('Indicador Datos'!AE22&lt;AA$36,0,10-(AA$37-'Indicador Datos'!AE22)/(AA$37-AA$36)*10)),1))</f>
        <v>5.8</v>
      </c>
      <c r="AB20" s="62">
        <f>IF('Indicador Datos'!AF22="No data", "x", IF('Indicador Datos'!AF22&gt;=40,10,IF(AND('Indicador Datos'!AF22&gt;=30,'Indicador Datos'!AF22&lt;40),8,(IF(AND('Indicador Datos'!AF22&gt;=20,'Indicador Datos'!AF22&lt;30),6,IF(AND('Indicador Datos'!AF22&gt;=5,'Indicador Datos'!AF22&lt;20),4,IF(AND('Indicador Datos'!AF22&gt;0,'Indicador Datos'!AF22&lt;5),2,0)))))))</f>
        <v>6</v>
      </c>
      <c r="AC20" s="62">
        <f>IF('Indicador Datos'!AG22="No data", "x", IF('Indicador Datos'!AG22&gt;=40,10,IF(AND('Indicador Datos'!AG22&gt;=30,'Indicador Datos'!AG22&lt;40),8,(IF(AND('Indicador Datos'!AG22&gt;=20,'Indicador Datos'!AG22&lt;30), 6, IF(AND('Indicador Datos'!AG22&gt;=5,'Indicador Datos'!AG22&lt;20),3,0))))))</f>
        <v>8</v>
      </c>
      <c r="AD20" s="62">
        <f>IF('Indicador Datos'!AH22="No data", "x", IF('Indicador Datos'!AH22&gt;=15,10,IF(AND('Indicador Datos'!AH22&gt;=12,'Indicador Datos'!AH22&lt;15),8,(IF(AND('Indicador Datos'!AH22&gt;=9,'Indicador Datos'!AH22&lt;12),6,IF(AND('Indicador Datos'!AH22&gt;=5,'Indicador Datos'!AH22&lt;9),4,IF(AND('Indicador Datos'!AH22&gt;0,'Indicador Datos'!AH22&lt;5),2,0)))))))</f>
        <v>6</v>
      </c>
      <c r="AE20" s="248">
        <f>IF('Indicador Datos'!BF22="No data", "x", IF('Indicador Datos'!BF22&gt;=40,10,IF(AND('Indicador Datos'!BF22&gt;=30,'Indicador Datos'!BF22&lt;40),8,(IF(AND('Indicador Datos'!BF22&gt;=20,'Indicador Datos'!BF22&lt;30), 6, IF(AND('Indicador Datos'!BF22&gt;=5,'Indicador Datos'!BF22&lt;20),3,0))))))</f>
        <v>3</v>
      </c>
      <c r="AF20" s="248">
        <f t="shared" si="14"/>
        <v>4.5</v>
      </c>
      <c r="AG20" s="137">
        <f t="shared" si="15"/>
        <v>6.2</v>
      </c>
      <c r="AH20" s="57">
        <f t="shared" si="1"/>
        <v>6</v>
      </c>
      <c r="AI20" s="207">
        <f>IF('Indicador Datos'!BB22="No data","x",ROUND( IF('Indicador Datos'!BB22&gt;AI$37,10,IF('Indicador Datos'!BB22&lt;AI$36,0,10-(AI$37-'Indicador Datos'!BB22)/(AI$37-AI$36)*10)),1))</f>
        <v>5.7</v>
      </c>
      <c r="AJ20" s="207">
        <f>IF('Indicador Datos'!BC22="No data","x",ROUND( IF('Indicador Datos'!BC22&gt;AJ$37,10,IF('Indicador Datos'!BC22&lt;AJ$36,0,10-(AJ$37-'Indicador Datos'!BC22)/(AJ$37-AJ$36)*10)),1))</f>
        <v>7.1</v>
      </c>
      <c r="AK20" s="57">
        <f t="shared" si="16"/>
        <v>6.4</v>
      </c>
      <c r="AL20" s="70">
        <f>('Indicador Datos'!AX22+'Indicador Datos'!AW22*0.5+'Indicador Datos'!AV22*0.25)/1000</f>
        <v>226.37049999999999</v>
      </c>
      <c r="AM20" s="56">
        <f t="shared" si="17"/>
        <v>7.8</v>
      </c>
      <c r="AN20" s="61">
        <f>AL20*1000/'Indicador Datos'!CE22</f>
        <v>2.4840755384666537E-2</v>
      </c>
      <c r="AO20" s="56">
        <f t="shared" si="18"/>
        <v>3.3</v>
      </c>
      <c r="AP20" s="57">
        <f t="shared" si="19"/>
        <v>6</v>
      </c>
      <c r="AQ20" s="56">
        <f>IF('Indicador Datos'!BD22="No data","x",ROUND(IF('Indicador Datos'!BD22&lt;$AQ$36,10,IF('Indicador Datos'!BD22&gt;$AQ$37,0,($AQ$37-'Indicador Datos'!BD22)/($AQ$37-$AQ$36)*10)),1))</f>
        <v>3.7</v>
      </c>
      <c r="AR20" s="56">
        <f>IF('Indicador Datos'!BE22="No data", "x", IF('Indicador Datos'!BE22&gt;=35,10,IF(AND('Indicador Datos'!BE22&gt;=25,'Indicador Datos'!BE22&lt;35),8,(IF(AND('Indicador Datos'!BE22&gt;=15,'Indicador Datos'!BE22&lt;25),6,IF(AND('Indicador Datos'!BE22&gt;=5,'Indicador Datos'!BE22&lt;15),4,IF(AND('Indicador Datos'!BE22&gt;0,'Indicador Datos'!BE22&lt;5),2,0)))))))</f>
        <v>4</v>
      </c>
      <c r="AS20" s="62">
        <f>IF('Indicador Datos'!BG22="No data","x",ROUND(IF('Indicador Datos'!BG22&gt;$AS$37,10,IF('Indicador Datos'!BG22&lt;$AS$36,0,10-($AS$37-'Indicador Datos'!BG22)/($AS$37-$AS$36)*10)),1))</f>
        <v>4.2</v>
      </c>
      <c r="AT20" s="62">
        <f>IF('Indicador Datos'!BH22="No data","x",ROUND(IF('Indicador Datos'!BH22&gt;$AT$37,10,IF('Indicador Datos'!BH22&lt;$AT$36,0,10-($AT$37-'Indicador Datos'!BH22)/($AT$37-$AT$36)*10)),1))</f>
        <v>2.4</v>
      </c>
      <c r="AU20" s="56">
        <f t="shared" si="20"/>
        <v>3.8</v>
      </c>
      <c r="AV20" s="57">
        <f t="shared" si="2"/>
        <v>3.8</v>
      </c>
      <c r="AW20" s="63">
        <f t="shared" si="3"/>
        <v>5.9</v>
      </c>
      <c r="AX20" s="64">
        <f t="shared" si="4"/>
        <v>7.7</v>
      </c>
    </row>
    <row r="21" spans="1:50" s="3" customFormat="1" x14ac:dyDescent="0.25">
      <c r="A21" s="99" t="s">
        <v>42</v>
      </c>
      <c r="B21" s="86" t="s">
        <v>41</v>
      </c>
      <c r="C21" s="56">
        <f>ROUND(IF('Indicador Datos'!X23="No data",IF((0.1233*LN('Indicador Datos'!CD23)-0.4559)&gt;C$37,0,IF((0.1233*LN('Indicador Datos'!CD23)-0.4559)&lt;C$36,10,(C$37-(0.1233*LN('Indicador Datos'!CD23)-0.4559))/(C$37-C$36)*10)),IF('Indicador Datos'!X23&gt;C$37,0,IF('Indicador Datos'!X23&lt;C$36,10,(C$37-'Indicador Datos'!X23)/(C$37-C$36)*10))),1)</f>
        <v>4.2</v>
      </c>
      <c r="D21" s="165">
        <f>IF('Indicador Datos'!Y23="No data","x", 'Indicador Datos'!Y23+'Indicador Datos'!Z23)</f>
        <v>16.100000000000001</v>
      </c>
      <c r="E21" s="137">
        <f t="shared" si="5"/>
        <v>3.2</v>
      </c>
      <c r="F21" s="137">
        <f>IF('Indicador Datos'!AA23="No data","x",ROUND(IF('Indicador Datos'!AA23&gt;F$37,10,IF('Indicador Datos'!AA23&lt;F$36,0,10-(F$37-'Indicador Datos'!AA23)/(F$37-F$36)*10)),1))</f>
        <v>8.9</v>
      </c>
      <c r="G21" s="137">
        <f t="shared" si="6"/>
        <v>6.1</v>
      </c>
      <c r="H21" s="57">
        <f t="shared" si="7"/>
        <v>5.2</v>
      </c>
      <c r="I21" s="56">
        <f>IF('Indicador Datos'!AS23="No data","x",ROUND(IF('Indicador Datos'!AS23&gt;I$37,10,IF('Indicador Datos'!AS23&lt;I$36,0,10-(I$37-'Indicador Datos'!AS23)/(I$37-I$36)*10)),1))</f>
        <v>4.5999999999999996</v>
      </c>
      <c r="J21" s="56">
        <f>IF('Indicador Datos'!AT23="No data","x",ROUND(IF('Indicador Datos'!AT23&gt;J$37,10,IF('Indicador Datos'!AT23&lt;J$36,0,10-(J$37-'Indicador Datos'!AT23)/(J$37-J$36)*10)),1))</f>
        <v>5.8</v>
      </c>
      <c r="K21" s="137">
        <f>IF('Indicador Datos'!AU23="No data","x",ROUND(IF('Indicador Datos'!AU23&gt;K$37,10,IF('Indicador Datos'!AU23&lt;K$36,0,10-(K$37-'Indicador Datos'!AU23)/(K$37-K$36)*10)),1))</f>
        <v>3.2</v>
      </c>
      <c r="L21" s="57">
        <f t="shared" si="8"/>
        <v>4.5</v>
      </c>
      <c r="M21" s="137">
        <f>IF('Indicador Datos'!AB23="No data","x",ROUND(IF('Indicador Datos'!AB23&gt;M$37,10,IF('Indicador Datos'!AB23&lt;M$36,0,10-(M$37-'Indicador Datos'!AB23)/(M$37-M$36)*10)),1))</f>
        <v>4.4000000000000004</v>
      </c>
      <c r="N21" s="137">
        <f>IF('Indicador Datos'!AC23="No data","x",ROUND(IF('Indicador Datos'!AC23&gt;N$37,10,IF('Indicador Datos'!AC23&lt;N$36,0,10-(N$37-'Indicador Datos'!AC23)/(N$37-N$36)*10)),1))</f>
        <v>2.7</v>
      </c>
      <c r="O21" s="137">
        <f>IF('Indicador Datos'!AD23="No data","x",ROUND(IF('Indicador Datos'!AD23&gt;O$37,10,IF('Indicador Datos'!AD23&lt;O$36,0,10-(O$37-'Indicador Datos'!AD23)/(O$37-O$36)*10)),1))</f>
        <v>3.5</v>
      </c>
      <c r="P21" s="57">
        <f t="shared" si="9"/>
        <v>3.6</v>
      </c>
      <c r="Q21" s="58">
        <f t="shared" si="10"/>
        <v>4.5999999999999996</v>
      </c>
      <c r="R21" s="70">
        <f>IF(AND('Indicador Datos'!AY23="No data",'Indicador Datos'!AZ23="No data"),0,SUM('Indicador Datos'!AY23:BA23)/1000)</f>
        <v>316.72899999999998</v>
      </c>
      <c r="S21" s="56">
        <f t="shared" si="11"/>
        <v>10</v>
      </c>
      <c r="T21" s="59">
        <f>R21*1000/'Indicador Datos'!CE23</f>
        <v>2.4833616673565393E-3</v>
      </c>
      <c r="U21" s="56">
        <f t="shared" si="0"/>
        <v>4</v>
      </c>
      <c r="V21" s="60">
        <f t="shared" si="12"/>
        <v>8.3000000000000007</v>
      </c>
      <c r="W21" s="56">
        <f>IF('Indicador Datos'!AM23="No data","x",ROUND(IF('Indicador Datos'!AM23&gt;W$37,10,IF('Indicador Datos'!AM23&lt;W$36,0,10-(W$37-'Indicador Datos'!AM23)/(W$37-W$36)*10)),1))</f>
        <v>1</v>
      </c>
      <c r="X21" s="56">
        <f>IF('Indicador Datos'!AL23="No data","x",ROUND(IF('Indicador Datos'!AL23&gt;X$37,10,IF('Indicador Datos'!AL23&lt;X$36,0,10-(X$37-'Indicador Datos'!AL23)/(X$37-X$36)*10)),1))</f>
        <v>2.1</v>
      </c>
      <c r="Y21" s="56">
        <f>IF('Indicador Datos'!AN23 ="No data","x",ROUND( IF('Indicador Datos'!AN23 &gt;Y$37,10,IF('Indicador Datos'!AN23 &lt;Y$36,0,10-(Y$37-'Indicador Datos'!AN23)/(Y$37-Y$36)*10)),1))</f>
        <v>5.2</v>
      </c>
      <c r="Z21" s="57">
        <f t="shared" si="13"/>
        <v>3</v>
      </c>
      <c r="AA21" s="56">
        <f>IF('Indicador Datos'!AE23="No data","x",ROUND(IF('Indicador Datos'!AE23&gt;AA$37,10,IF('Indicador Datos'!AE23&lt;AA$36,0,10-(AA$37-'Indicador Datos'!AE23)/(AA$37-AA$36)*10)),1))</f>
        <v>3.8</v>
      </c>
      <c r="AB21" s="62">
        <f>IF('Indicador Datos'!AF23="No data", "x", IF('Indicador Datos'!AF23&gt;=40,10,IF(AND('Indicador Datos'!AF23&gt;=30,'Indicador Datos'!AF23&lt;40),8,(IF(AND('Indicador Datos'!AF23&gt;=20,'Indicador Datos'!AF23&lt;30),6,IF(AND('Indicador Datos'!AF23&gt;=5,'Indicador Datos'!AF23&lt;20),4,IF(AND('Indicador Datos'!AF23&gt;0,'Indicador Datos'!AF23&lt;5),2,0)))))))</f>
        <v>4</v>
      </c>
      <c r="AC21" s="62">
        <f>IF('Indicador Datos'!AG23="No data", "x", IF('Indicador Datos'!AG23&gt;=40,10,IF(AND('Indicador Datos'!AG23&gt;=30,'Indicador Datos'!AG23&lt;40),8,(IF(AND('Indicador Datos'!AG23&gt;=20,'Indicador Datos'!AG23&lt;30), 6, IF(AND('Indicador Datos'!AG23&gt;=5,'Indicador Datos'!AG23&lt;20),3,0))))))</f>
        <v>6</v>
      </c>
      <c r="AD21" s="62">
        <f>IF('Indicador Datos'!AH23="No data", "x", IF('Indicador Datos'!AH23&gt;=15,10,IF(AND('Indicador Datos'!AH23&gt;=12,'Indicador Datos'!AH23&lt;15),8,(IF(AND('Indicador Datos'!AH23&gt;=9,'Indicador Datos'!AH23&lt;12),6,IF(AND('Indicador Datos'!AH23&gt;=5,'Indicador Datos'!AH23&lt;9),4,IF(AND('Indicador Datos'!AH23&gt;0,'Indicador Datos'!AH23&lt;5),2,0)))))))</f>
        <v>6</v>
      </c>
      <c r="AE21" s="248">
        <f>IF('Indicador Datos'!BF23="No data", "x", IF('Indicador Datos'!BF23&gt;=40,10,IF(AND('Indicador Datos'!BF23&gt;=30,'Indicador Datos'!BF23&lt;40),8,(IF(AND('Indicador Datos'!BF23&gt;=20,'Indicador Datos'!BF23&lt;30), 6, IF(AND('Indicador Datos'!BF23&gt;=5,'Indicador Datos'!BF23&lt;20),3,0))))))</f>
        <v>3</v>
      </c>
      <c r="AF21" s="248">
        <f t="shared" si="14"/>
        <v>4.5</v>
      </c>
      <c r="AG21" s="137">
        <f t="shared" si="15"/>
        <v>4.8</v>
      </c>
      <c r="AH21" s="57">
        <f t="shared" si="1"/>
        <v>4.3</v>
      </c>
      <c r="AI21" s="207">
        <f>IF('Indicador Datos'!BB23="No data","x",ROUND( IF('Indicador Datos'!BB23&gt;AI$37,10,IF('Indicador Datos'!BB23&lt;AI$36,0,10-(AI$37-'Indicador Datos'!BB23)/(AI$37-AI$36)*10)),1))</f>
        <v>5.4</v>
      </c>
      <c r="AJ21" s="207">
        <f>IF('Indicador Datos'!BC23="No data","x",ROUND( IF('Indicador Datos'!BC23&gt;AJ$37,10,IF('Indicador Datos'!BC23&lt;AJ$36,0,10-(AJ$37-'Indicador Datos'!BC23)/(AJ$37-AJ$36)*10)),1))</f>
        <v>4</v>
      </c>
      <c r="AK21" s="57">
        <f t="shared" si="16"/>
        <v>4.7</v>
      </c>
      <c r="AL21" s="70">
        <f>('Indicador Datos'!AX23+'Indicador Datos'!AW23*0.5+'Indicador Datos'!AV23*0.25)/1000</f>
        <v>43.797750000000001</v>
      </c>
      <c r="AM21" s="56">
        <f t="shared" si="17"/>
        <v>5.5</v>
      </c>
      <c r="AN21" s="61">
        <f>AL21*1000/'Indicador Datos'!CE23</f>
        <v>3.4340288848341919E-4</v>
      </c>
      <c r="AO21" s="56">
        <f t="shared" si="18"/>
        <v>0</v>
      </c>
      <c r="AP21" s="57">
        <f t="shared" si="19"/>
        <v>3.2</v>
      </c>
      <c r="AQ21" s="56">
        <f>IF('Indicador Datos'!BD23="No data","x",ROUND(IF('Indicador Datos'!BD23&lt;$AQ$36,10,IF('Indicador Datos'!BD23&gt;$AQ$37,0,($AQ$37-'Indicador Datos'!BD23)/($AQ$37-$AQ$36)*10)),1))</f>
        <v>2.7</v>
      </c>
      <c r="AR21" s="56">
        <f>IF('Indicador Datos'!BE23="No data", "x", IF('Indicador Datos'!BE23&gt;=35,10,IF(AND('Indicador Datos'!BE23&gt;=25,'Indicador Datos'!BE23&lt;35),8,(IF(AND('Indicador Datos'!BE23&gt;=15,'Indicador Datos'!BE23&lt;25),6,IF(AND('Indicador Datos'!BE23&gt;=5,'Indicador Datos'!BE23&lt;15),4,IF(AND('Indicador Datos'!BE23&gt;0,'Indicador Datos'!BE23&lt;5),2,0)))))))</f>
        <v>2</v>
      </c>
      <c r="AS21" s="62">
        <f>IF('Indicador Datos'!BG23="No data","x",ROUND(IF('Indicador Datos'!BG23&gt;$AS$37,10,IF('Indicador Datos'!BG23&lt;$AS$36,0,10-($AS$37-'Indicador Datos'!BG23)/($AS$37-$AS$36)*10)),1))</f>
        <v>3</v>
      </c>
      <c r="AT21" s="62">
        <f>IF('Indicador Datos'!BH23="No data","x",ROUND(IF('Indicador Datos'!BH23&gt;$AT$37,10,IF('Indicador Datos'!BH23&lt;$AT$36,0,10-($AT$37-'Indicador Datos'!BH23)/($AT$37-$AT$36)*10)),1))</f>
        <v>2.4</v>
      </c>
      <c r="AU21" s="56">
        <f t="shared" si="20"/>
        <v>2.9</v>
      </c>
      <c r="AV21" s="57">
        <f t="shared" si="2"/>
        <v>2.5</v>
      </c>
      <c r="AW21" s="63">
        <f t="shared" si="3"/>
        <v>3.6</v>
      </c>
      <c r="AX21" s="64">
        <f t="shared" si="4"/>
        <v>6.5</v>
      </c>
    </row>
    <row r="22" spans="1:50" s="3" customFormat="1" x14ac:dyDescent="0.25">
      <c r="A22" s="99" t="s">
        <v>44</v>
      </c>
      <c r="B22" s="86" t="s">
        <v>43</v>
      </c>
      <c r="C22" s="56">
        <f>ROUND(IF('Indicador Datos'!X24="No data",IF((0.1233*LN('Indicador Datos'!CD24)-0.4559)&gt;C$37,0,IF((0.1233*LN('Indicador Datos'!CD24)-0.4559)&lt;C$36,10,(C$37-(0.1233*LN('Indicador Datos'!CD24)-0.4559))/(C$37-C$36)*10)),IF('Indicador Datos'!X24&gt;C$37,0,IF('Indicador Datos'!X24&lt;C$36,10,(C$37-'Indicador Datos'!X24)/(C$37-C$36)*10))),1)</f>
        <v>6.8</v>
      </c>
      <c r="D22" s="165">
        <f>IF('Indicador Datos'!Y24="No data","x", 'Indicador Datos'!Y24+'Indicador Datos'!Z24)</f>
        <v>34.200000000000003</v>
      </c>
      <c r="E22" s="137">
        <f t="shared" si="5"/>
        <v>6.8</v>
      </c>
      <c r="F22" s="137">
        <f>IF('Indicador Datos'!AA24="No data","x",ROUND(IF('Indicador Datos'!AA24&gt;F$37,10,IF('Indicador Datos'!AA24&lt;F$36,0,10-(F$37-'Indicador Datos'!AA24)/(F$37-F$36)*10)),1))</f>
        <v>4.9000000000000004</v>
      </c>
      <c r="G22" s="137">
        <f t="shared" si="6"/>
        <v>5.9</v>
      </c>
      <c r="H22" s="57">
        <f t="shared" si="7"/>
        <v>6.4</v>
      </c>
      <c r="I22" s="56">
        <f>IF('Indicador Datos'!AS24="No data","x",ROUND(IF('Indicador Datos'!AS24&gt;I$37,10,IF('Indicador Datos'!AS24&lt;I$36,0,10-(I$37-'Indicador Datos'!AS24)/(I$37-I$36)*10)),1))</f>
        <v>6.2</v>
      </c>
      <c r="J22" s="56">
        <f>IF('Indicador Datos'!AT24="No data","x",ROUND(IF('Indicador Datos'!AT24&gt;J$37,10,IF('Indicador Datos'!AT24&lt;J$36,0,10-(J$37-'Indicador Datos'!AT24)/(J$37-J$36)*10)),1))</f>
        <v>5.5</v>
      </c>
      <c r="K22" s="137" t="str">
        <f>IF('Indicador Datos'!AU24="No data","x",ROUND(IF('Indicador Datos'!AU24&gt;K$37,10,IF('Indicador Datos'!AU24&lt;K$36,0,10-(K$37-'Indicador Datos'!AU24)/(K$37-K$36)*10)),1))</f>
        <v>x</v>
      </c>
      <c r="L22" s="57">
        <f t="shared" si="8"/>
        <v>5.9</v>
      </c>
      <c r="M22" s="137">
        <f>IF('Indicador Datos'!AB24="No data","x",ROUND(IF('Indicador Datos'!AB24&gt;M$37,10,IF('Indicador Datos'!AB24&lt;M$36,0,10-(M$37-'Indicador Datos'!AB24)/(M$37-M$36)*10)),1))</f>
        <v>5.3</v>
      </c>
      <c r="N22" s="137">
        <f>IF('Indicador Datos'!AC24="No data","x",ROUND(IF('Indicador Datos'!AC24&gt;N$37,10,IF('Indicador Datos'!AC24&lt;N$36,0,10-(N$37-'Indicador Datos'!AC24)/(N$37-N$36)*10)),1))</f>
        <v>9.6</v>
      </c>
      <c r="O22" s="137" t="str">
        <f>IF('Indicador Datos'!AD24="No data","x",ROUND(IF('Indicador Datos'!AD24&gt;O$37,10,IF('Indicador Datos'!AD24&lt;O$36,0,10-(O$37-'Indicador Datos'!AD24)/(O$37-O$36)*10)),1))</f>
        <v>x</v>
      </c>
      <c r="P22" s="57">
        <f t="shared" si="9"/>
        <v>8.1</v>
      </c>
      <c r="Q22" s="58">
        <f t="shared" si="10"/>
        <v>6.7</v>
      </c>
      <c r="R22" s="70">
        <f>IF(AND('Indicador Datos'!AY24="No data",'Indicador Datos'!AZ24="No data"),0,SUM('Indicador Datos'!AY24:BA24)/1000)</f>
        <v>0.33100000000000002</v>
      </c>
      <c r="S22" s="56">
        <f t="shared" si="11"/>
        <v>3.8</v>
      </c>
      <c r="T22" s="59">
        <f>R22*1000/'Indicador Datos'!CE24</f>
        <v>5.3821768319889276E-5</v>
      </c>
      <c r="U22" s="56">
        <f t="shared" si="0"/>
        <v>1.6</v>
      </c>
      <c r="V22" s="60">
        <f t="shared" si="12"/>
        <v>2.8</v>
      </c>
      <c r="W22" s="56">
        <f>IF('Indicador Datos'!AM24="No data","x",ROUND(IF('Indicador Datos'!AM24&gt;W$37,10,IF('Indicador Datos'!AM24&lt;W$36,0,10-(W$37-'Indicador Datos'!AM24)/(W$37-W$36)*10)),1))</f>
        <v>1.5</v>
      </c>
      <c r="X22" s="56">
        <f>IF('Indicador Datos'!AL24="No data","x",ROUND(IF('Indicador Datos'!AL24&gt;X$37,10,IF('Indicador Datos'!AL24&lt;X$36,0,10-(X$37-'Indicador Datos'!AL24)/(X$37-X$36)*10)),1))</f>
        <v>5.0999999999999996</v>
      </c>
      <c r="Y22" s="56">
        <f>IF('Indicador Datos'!AN24 ="No data","x",ROUND( IF('Indicador Datos'!AN24 &gt;Y$37,10,IF('Indicador Datos'!AN24 &lt;Y$36,0,10-(Y$37-'Indicador Datos'!AN24)/(Y$37-Y$36)*10)),1))</f>
        <v>10</v>
      </c>
      <c r="Z22" s="57">
        <f t="shared" si="13"/>
        <v>7.1</v>
      </c>
      <c r="AA22" s="56">
        <f>IF('Indicador Datos'!AE24="No data","x",ROUND(IF('Indicador Datos'!AE24&gt;AA$37,10,IF('Indicador Datos'!AE24&lt;AA$36,0,10-(AA$37-'Indicador Datos'!AE24)/(AA$37-AA$36)*10)),1))</f>
        <v>6.3</v>
      </c>
      <c r="AB22" s="62">
        <f>IF('Indicador Datos'!AF24="No data", "x", IF('Indicador Datos'!AF24&gt;=40,10,IF(AND('Indicador Datos'!AF24&gt;=30,'Indicador Datos'!AF24&lt;40),8,(IF(AND('Indicador Datos'!AF24&gt;=20,'Indicador Datos'!AF24&lt;30),6,IF(AND('Indicador Datos'!AF24&gt;=5,'Indicador Datos'!AF24&lt;20),4,IF(AND('Indicador Datos'!AF24&gt;0,'Indicador Datos'!AF24&lt;5),2,0)))))))</f>
        <v>6</v>
      </c>
      <c r="AC22" s="62">
        <f>IF('Indicador Datos'!AG24="No data", "x", IF('Indicador Datos'!AG24&gt;=40,10,IF(AND('Indicador Datos'!AG24&gt;=30,'Indicador Datos'!AG24&lt;40),8,(IF(AND('Indicador Datos'!AG24&gt;=20,'Indicador Datos'!AG24&lt;30), 6, IF(AND('Indicador Datos'!AG24&gt;=5,'Indicador Datos'!AG24&lt;20),3,0))))))</f>
        <v>6</v>
      </c>
      <c r="AD22" s="62">
        <f>IF('Indicador Datos'!AH24="No data", "x", IF('Indicador Datos'!AH24&gt;=15,10,IF(AND('Indicador Datos'!AH24&gt;=12,'Indicador Datos'!AH24&lt;15),8,(IF(AND('Indicador Datos'!AH24&gt;=9,'Indicador Datos'!AH24&lt;12),6,IF(AND('Indicador Datos'!AH24&gt;=5,'Indicador Datos'!AH24&lt;9),4,IF(AND('Indicador Datos'!AH24&gt;0,'Indicador Datos'!AH24&lt;5),2,0)))))))</f>
        <v>4</v>
      </c>
      <c r="AE22" s="248">
        <f>IF('Indicador Datos'!BF24="No data", "x", IF('Indicador Datos'!BF24&gt;=40,10,IF(AND('Indicador Datos'!BF24&gt;=30,'Indicador Datos'!BF24&lt;40),8,(IF(AND('Indicador Datos'!BF24&gt;=20,'Indicador Datos'!BF24&lt;30), 6, IF(AND('Indicador Datos'!BF24&gt;=5,'Indicador Datos'!BF24&lt;20),3,0))))))</f>
        <v>3</v>
      </c>
      <c r="AF22" s="248">
        <f t="shared" si="14"/>
        <v>3.5</v>
      </c>
      <c r="AG22" s="137">
        <f t="shared" si="15"/>
        <v>5.2</v>
      </c>
      <c r="AH22" s="57">
        <f t="shared" si="1"/>
        <v>5.8</v>
      </c>
      <c r="AI22" s="207">
        <f>IF('Indicador Datos'!BB24="No data","x",ROUND( IF('Indicador Datos'!BB24&gt;AI$37,10,IF('Indicador Datos'!BB24&lt;AI$36,0,10-(AI$37-'Indicador Datos'!BB24)/(AI$37-AI$36)*10)),1))</f>
        <v>9.6999999999999993</v>
      </c>
      <c r="AJ22" s="207">
        <f>IF('Indicador Datos'!BC24="No data","x",ROUND( IF('Indicador Datos'!BC24&gt;AJ$37,10,IF('Indicador Datos'!BC24&lt;AJ$36,0,10-(AJ$37-'Indicador Datos'!BC24)/(AJ$37-AJ$36)*10)),1))</f>
        <v>3.7</v>
      </c>
      <c r="AK22" s="57">
        <f t="shared" si="16"/>
        <v>6.7</v>
      </c>
      <c r="AL22" s="70">
        <f>('Indicador Datos'!AX24+'Indicador Datos'!AW24*0.5+'Indicador Datos'!AV24*0.25)/1000</f>
        <v>6.2225000000000001</v>
      </c>
      <c r="AM22" s="56">
        <f t="shared" si="17"/>
        <v>2.6</v>
      </c>
      <c r="AN22" s="61">
        <f>AL22*1000/'Indicador Datos'!CE24</f>
        <v>1.0118004633550182E-3</v>
      </c>
      <c r="AO22" s="56">
        <f t="shared" si="18"/>
        <v>0.1</v>
      </c>
      <c r="AP22" s="57">
        <f t="shared" si="19"/>
        <v>1.4</v>
      </c>
      <c r="AQ22" s="56">
        <f>IF('Indicador Datos'!BD24="No data","x",ROUND(IF('Indicador Datos'!BD24&lt;$AQ$36,10,IF('Indicador Datos'!BD24&gt;$AQ$37,0,($AQ$37-'Indicador Datos'!BD24)/($AQ$37-$AQ$36)*10)),1))</f>
        <v>4.4000000000000004</v>
      </c>
      <c r="AR22" s="56">
        <f>IF('Indicador Datos'!BE24="No data", "x", IF('Indicador Datos'!BE24&gt;=35,10,IF(AND('Indicador Datos'!BE24&gt;=25,'Indicador Datos'!BE24&lt;35),8,(IF(AND('Indicador Datos'!BE24&gt;=15,'Indicador Datos'!BE24&lt;25),6,IF(AND('Indicador Datos'!BE24&gt;=5,'Indicador Datos'!BE24&lt;15),4,IF(AND('Indicador Datos'!BE24&gt;0,'Indicador Datos'!BE24&lt;5),2,0)))))))</f>
        <v>6</v>
      </c>
      <c r="AS22" s="62">
        <f>IF('Indicador Datos'!BG24="No data","x",ROUND(IF('Indicador Datos'!BG24&gt;$AS$37,10,IF('Indicador Datos'!BG24&lt;$AS$36,0,10-($AS$37-'Indicador Datos'!BG24)/($AS$37-$AS$36)*10)),1))</f>
        <v>3.9</v>
      </c>
      <c r="AT22" s="62">
        <f>IF('Indicador Datos'!BH24="No data","x",ROUND(IF('Indicador Datos'!BH24&gt;$AT$37,10,IF('Indicador Datos'!BH24&lt;$AT$36,0,10-($AT$37-'Indicador Datos'!BH24)/($AT$37-$AT$36)*10)),1))</f>
        <v>3.2</v>
      </c>
      <c r="AU22" s="56">
        <f t="shared" si="20"/>
        <v>3.8</v>
      </c>
      <c r="AV22" s="57">
        <f t="shared" si="2"/>
        <v>4.7</v>
      </c>
      <c r="AW22" s="63">
        <f t="shared" si="3"/>
        <v>5.4</v>
      </c>
      <c r="AX22" s="64">
        <f t="shared" si="4"/>
        <v>4.2</v>
      </c>
    </row>
    <row r="23" spans="1:50" s="3" customFormat="1" x14ac:dyDescent="0.25">
      <c r="A23" s="99" t="s">
        <v>46</v>
      </c>
      <c r="B23" s="86" t="s">
        <v>45</v>
      </c>
      <c r="C23" s="56">
        <f>ROUND(IF('Indicador Datos'!X25="No data",IF((0.1233*LN('Indicador Datos'!CD25)-0.4559)&gt;C$37,0,IF((0.1233*LN('Indicador Datos'!CD25)-0.4559)&lt;C$36,10,(C$37-(0.1233*LN('Indicador Datos'!CD25)-0.4559))/(C$37-C$36)*10)),IF('Indicador Datos'!X25&gt;C$37,0,IF('Indicador Datos'!X25&lt;C$36,10,(C$37-'Indicador Datos'!X25)/(C$37-C$36)*10))),1)</f>
        <v>3.6</v>
      </c>
      <c r="D23" s="165" t="str">
        <f>IF('Indicador Datos'!Y25="No data","x", 'Indicador Datos'!Y25+'Indicador Datos'!Z25)</f>
        <v>x</v>
      </c>
      <c r="E23" s="137" t="str">
        <f t="shared" si="5"/>
        <v>x</v>
      </c>
      <c r="F23" s="137">
        <f>IF('Indicador Datos'!AA25="No data","x",ROUND(IF('Indicador Datos'!AA25&gt;F$37,10,IF('Indicador Datos'!AA25&lt;F$36,0,10-(F$37-'Indicador Datos'!AA25)/(F$37-F$36)*10)),1))</f>
        <v>3.8</v>
      </c>
      <c r="G23" s="137">
        <f t="shared" si="6"/>
        <v>3.8</v>
      </c>
      <c r="H23" s="57">
        <f t="shared" si="7"/>
        <v>3.7</v>
      </c>
      <c r="I23" s="56">
        <f>IF('Indicador Datos'!AS25="No data","x",ROUND(IF('Indicador Datos'!AS25&gt;I$37,10,IF('Indicador Datos'!AS25&lt;I$36,0,10-(I$37-'Indicador Datos'!AS25)/(I$37-I$36)*10)),1))</f>
        <v>6.1</v>
      </c>
      <c r="J23" s="56">
        <f>IF('Indicador Datos'!AT25="No data","x",ROUND(IF('Indicador Datos'!AT25&gt;J$37,10,IF('Indicador Datos'!AT25&lt;J$36,0,10-(J$37-'Indicador Datos'!AT25)/(J$37-J$36)*10)),1))</f>
        <v>6.4</v>
      </c>
      <c r="K23" s="137">
        <f>IF('Indicador Datos'!AU25="No data","x",ROUND(IF('Indicador Datos'!AU25&gt;K$37,10,IF('Indicador Datos'!AU25&lt;K$36,0,10-(K$37-'Indicador Datos'!AU25)/(K$37-K$36)*10)),1))</f>
        <v>7.4</v>
      </c>
      <c r="L23" s="57">
        <f t="shared" si="8"/>
        <v>6.6</v>
      </c>
      <c r="M23" s="137">
        <f>IF('Indicador Datos'!AB25="No data","x",ROUND(IF('Indicador Datos'!AB25&gt;M$37,10,IF('Indicador Datos'!AB25&lt;M$36,0,10-(M$37-'Indicador Datos'!AB25)/(M$37-M$36)*10)),1))</f>
        <v>5.9</v>
      </c>
      <c r="N23" s="137">
        <f>IF('Indicador Datos'!AC25="No data","x",ROUND(IF('Indicador Datos'!AC25&gt;N$37,10,IF('Indicador Datos'!AC25&lt;N$36,0,10-(N$37-'Indicador Datos'!AC25)/(N$37-N$36)*10)),1))</f>
        <v>0.9</v>
      </c>
      <c r="O23" s="137">
        <f>IF('Indicador Datos'!AD25="No data","x",ROUND(IF('Indicador Datos'!AD25&gt;O$37,10,IF('Indicador Datos'!AD25&lt;O$36,0,10-(O$37-'Indicador Datos'!AD25)/(O$37-O$36)*10)),1))</f>
        <v>4.0999999999999996</v>
      </c>
      <c r="P23" s="57">
        <f t="shared" si="9"/>
        <v>3.9</v>
      </c>
      <c r="Q23" s="58">
        <f t="shared" si="10"/>
        <v>4.5</v>
      </c>
      <c r="R23" s="70">
        <f>IF(AND('Indicador Datos'!AY25="No data",'Indicador Datos'!AZ25="No data"),0,SUM('Indicador Datos'!AY25:BA25)/1000)</f>
        <v>17.350000000000001</v>
      </c>
      <c r="S23" s="56">
        <f t="shared" si="11"/>
        <v>8.1</v>
      </c>
      <c r="T23" s="59">
        <f>R23*1000/'Indicador Datos'!CE25</f>
        <v>4.3008151222113178E-3</v>
      </c>
      <c r="U23" s="56">
        <f t="shared" si="0"/>
        <v>4.5999999999999996</v>
      </c>
      <c r="V23" s="60">
        <f t="shared" si="12"/>
        <v>6.7</v>
      </c>
      <c r="W23" s="56">
        <f>IF('Indicador Datos'!AM25="No data","x",ROUND(IF('Indicador Datos'!AM25&gt;W$37,10,IF('Indicador Datos'!AM25&lt;W$36,0,10-(W$37-'Indicador Datos'!AM25)/(W$37-W$36)*10)),1))</f>
        <v>3.5</v>
      </c>
      <c r="X23" s="56">
        <f>IF('Indicador Datos'!AL25="No data","x",ROUND(IF('Indicador Datos'!AL25&gt;X$37,10,IF('Indicador Datos'!AL25&lt;X$36,0,10-(X$37-'Indicador Datos'!AL25)/(X$37-X$36)*10)),1))</f>
        <v>5</v>
      </c>
      <c r="Y23" s="56">
        <f>IF('Indicador Datos'!AN25 ="No data","x",ROUND( IF('Indicador Datos'!AN25 &gt;Y$37,10,IF('Indicador Datos'!AN25 &lt;Y$36,0,10-(Y$37-'Indicador Datos'!AN25)/(Y$37-Y$36)*10)),1))</f>
        <v>9.1</v>
      </c>
      <c r="Z23" s="57">
        <f t="shared" si="13"/>
        <v>6.6</v>
      </c>
      <c r="AA23" s="56">
        <f>IF('Indicador Datos'!AE25="No data","x",ROUND(IF('Indicador Datos'!AE25&gt;AA$37,10,IF('Indicador Datos'!AE25&lt;AA$36,0,10-(AA$37-'Indicador Datos'!AE25)/(AA$37-AA$36)*10)),1))</f>
        <v>4.9000000000000004</v>
      </c>
      <c r="AB23" s="62">
        <f>IF('Indicador Datos'!AF25="No data", "x", IF('Indicador Datos'!AF25&gt;=40,10,IF(AND('Indicador Datos'!AF25&gt;=30,'Indicador Datos'!AF25&lt;40),8,(IF(AND('Indicador Datos'!AF25&gt;=20,'Indicador Datos'!AF25&lt;30),6,IF(AND('Indicador Datos'!AF25&gt;=5,'Indicador Datos'!AF25&lt;20),4,IF(AND('Indicador Datos'!AF25&gt;0,'Indicador Datos'!AF25&lt;5),2,0)))))))</f>
        <v>4</v>
      </c>
      <c r="AC23" s="62">
        <f>IF('Indicador Datos'!AG25="No data", "x", IF('Indicador Datos'!AG25&gt;=40,10,IF(AND('Indicador Datos'!AG25&gt;=30,'Indicador Datos'!AG25&lt;40),8,(IF(AND('Indicador Datos'!AG25&gt;=20,'Indicador Datos'!AG25&lt;30), 6, IF(AND('Indicador Datos'!AG25&gt;=5,'Indicador Datos'!AG25&lt;20),3,0))))))</f>
        <v>6</v>
      </c>
      <c r="AD23" s="62">
        <f>IF('Indicador Datos'!AH25="No data", "x", IF('Indicador Datos'!AH25&gt;=15,10,IF(AND('Indicador Datos'!AH25&gt;=12,'Indicador Datos'!AH25&lt;15),8,(IF(AND('Indicador Datos'!AH25&gt;=9,'Indicador Datos'!AH25&lt;12),6,IF(AND('Indicador Datos'!AH25&gt;=5,'Indicador Datos'!AH25&lt;9),4,IF(AND('Indicador Datos'!AH25&gt;0,'Indicador Datos'!AH25&lt;5),2,0)))))))</f>
        <v>4</v>
      </c>
      <c r="AE23" s="248">
        <f>IF('Indicador Datos'!BF25="No data", "x", IF('Indicador Datos'!BF25&gt;=40,10,IF(AND('Indicador Datos'!BF25&gt;=30,'Indicador Datos'!BF25&lt;40),8,(IF(AND('Indicador Datos'!BF25&gt;=20,'Indicador Datos'!BF25&lt;30), 6, IF(AND('Indicador Datos'!BF25&gt;=5,'Indicador Datos'!BF25&lt;20),3,0))))))</f>
        <v>6</v>
      </c>
      <c r="AF23" s="248">
        <f t="shared" si="14"/>
        <v>5</v>
      </c>
      <c r="AG23" s="137">
        <f t="shared" si="15"/>
        <v>5</v>
      </c>
      <c r="AH23" s="57">
        <f t="shared" si="1"/>
        <v>5</v>
      </c>
      <c r="AI23" s="207">
        <f>IF('Indicador Datos'!BB25="No data","x",ROUND( IF('Indicador Datos'!BB25&gt;AI$37,10,IF('Indicador Datos'!BB25&lt;AI$36,0,10-(AI$37-'Indicador Datos'!BB25)/(AI$37-AI$36)*10)),1))</f>
        <v>7.3</v>
      </c>
      <c r="AJ23" s="207">
        <f>IF('Indicador Datos'!BC25="No data","x",ROUND( IF('Indicador Datos'!BC25&gt;AJ$37,10,IF('Indicador Datos'!BC25&lt;AJ$36,0,10-(AJ$37-'Indicador Datos'!BC25)/(AJ$37-AJ$36)*10)),1))</f>
        <v>6.5</v>
      </c>
      <c r="AK23" s="57">
        <f t="shared" si="16"/>
        <v>6.9</v>
      </c>
      <c r="AL23" s="70">
        <f>('Indicador Datos'!AX25+'Indicador Datos'!AW25*0.5+'Indicador Datos'!AV25*0.25)/1000</f>
        <v>6.875</v>
      </c>
      <c r="AM23" s="56">
        <f t="shared" si="17"/>
        <v>2.8</v>
      </c>
      <c r="AN23" s="61">
        <f>AL23*1000/'Indicador Datos'!CE25</f>
        <v>1.7042134850260987E-3</v>
      </c>
      <c r="AO23" s="56">
        <f t="shared" si="18"/>
        <v>0.2</v>
      </c>
      <c r="AP23" s="57">
        <f t="shared" si="19"/>
        <v>1.6</v>
      </c>
      <c r="AQ23" s="56">
        <f>IF('Indicador Datos'!BD25="No data","x",ROUND(IF('Indicador Datos'!BD25&lt;$AQ$36,10,IF('Indicador Datos'!BD25&gt;$AQ$37,0,($AQ$37-'Indicador Datos'!BD25)/($AQ$37-$AQ$36)*10)),1))</f>
        <v>3.9</v>
      </c>
      <c r="AR23" s="56">
        <f>IF('Indicador Datos'!BE25="No data", "x", IF('Indicador Datos'!BE25&gt;=35,10,IF(AND('Indicador Datos'!BE25&gt;=25,'Indicador Datos'!BE25&lt;35),8,(IF(AND('Indicador Datos'!BE25&gt;=15,'Indicador Datos'!BE25&lt;25),6,IF(AND('Indicador Datos'!BE25&gt;=5,'Indicador Datos'!BE25&lt;15),4,IF(AND('Indicador Datos'!BE25&gt;0,'Indicador Datos'!BE25&lt;5),2,0)))))))</f>
        <v>4</v>
      </c>
      <c r="AS23" s="62">
        <f>IF('Indicador Datos'!BG25="No data","x",ROUND(IF('Indicador Datos'!BG25&gt;$AS$37,10,IF('Indicador Datos'!BG25&lt;$AS$36,0,10-($AS$37-'Indicador Datos'!BG25)/($AS$37-$AS$36)*10)),1))</f>
        <v>2.2000000000000002</v>
      </c>
      <c r="AT23" s="62">
        <f>IF('Indicador Datos'!BH25="No data","x",ROUND(IF('Indicador Datos'!BH25&gt;$AT$37,10,IF('Indicador Datos'!BH25&lt;$AT$36,0,10-($AT$37-'Indicador Datos'!BH25)/($AT$37-$AT$36)*10)),1))</f>
        <v>1.1000000000000001</v>
      </c>
      <c r="AU23" s="56">
        <f t="shared" si="20"/>
        <v>2</v>
      </c>
      <c r="AV23" s="57">
        <f t="shared" si="2"/>
        <v>3.3</v>
      </c>
      <c r="AW23" s="63">
        <f t="shared" si="3"/>
        <v>5</v>
      </c>
      <c r="AX23" s="64">
        <f t="shared" si="4"/>
        <v>5.9</v>
      </c>
    </row>
    <row r="24" spans="1:50" s="3" customFormat="1" x14ac:dyDescent="0.25">
      <c r="A24" s="99" t="s">
        <v>3</v>
      </c>
      <c r="B24" s="86" t="s">
        <v>2</v>
      </c>
      <c r="C24" s="56">
        <f>ROUND(IF('Indicador Datos'!X26="No data",IF((0.1233*LN('Indicador Datos'!CD26)-0.4559)&gt;C$37,0,IF((0.1233*LN('Indicador Datos'!CD26)-0.4559)&lt;C$36,10,(C$37-(0.1233*LN('Indicador Datos'!CD26)-0.4559))/(C$37-C$36)*10)),IF('Indicador Datos'!X26&gt;C$37,0,IF('Indicador Datos'!X26&lt;C$36,10,(C$37-'Indicador Datos'!X26)/(C$37-C$36)*10))),1)</f>
        <v>2.7</v>
      </c>
      <c r="D24" s="165">
        <f>IF('Indicador Datos'!Y26="No data","x", 'Indicador Datos'!Y26+'Indicador Datos'!Z26)</f>
        <v>8.9</v>
      </c>
      <c r="E24" s="137">
        <f t="shared" si="5"/>
        <v>1.8</v>
      </c>
      <c r="F24" s="137" t="str">
        <f>IF('Indicador Datos'!AA26="No data","x",ROUND(IF('Indicador Datos'!AA26&gt;F$37,10,IF('Indicador Datos'!AA26&lt;F$36,0,10-(F$37-'Indicador Datos'!AA26)/(F$37-F$36)*10)),1))</f>
        <v>x</v>
      </c>
      <c r="G24" s="137">
        <f t="shared" si="6"/>
        <v>1.8</v>
      </c>
      <c r="H24" s="57">
        <f t="shared" si="7"/>
        <v>2.2999999999999998</v>
      </c>
      <c r="I24" s="56">
        <f>IF('Indicador Datos'!AS26="No data","x",ROUND(IF('Indicador Datos'!AS26&gt;I$37,10,IF('Indicador Datos'!AS26&lt;I$36,0,10-(I$37-'Indicador Datos'!AS26)/(I$37-I$36)*10)),1))</f>
        <v>4.8</v>
      </c>
      <c r="J24" s="56">
        <f>IF('Indicador Datos'!AT26="No data","x",ROUND(IF('Indicador Datos'!AT26&gt;J$37,10,IF('Indicador Datos'!AT26&lt;J$36,0,10-(J$37-'Indicador Datos'!AT26)/(J$37-J$36)*10)),1))</f>
        <v>4.4000000000000004</v>
      </c>
      <c r="K24" s="137">
        <f>IF('Indicador Datos'!AU26="No data","x",ROUND(IF('Indicador Datos'!AU26&gt;K$37,10,IF('Indicador Datos'!AU26&lt;K$36,0,10-(K$37-'Indicador Datos'!AU26)/(K$37-K$36)*10)),1))</f>
        <v>4.8</v>
      </c>
      <c r="L24" s="57">
        <f t="shared" si="8"/>
        <v>4.7</v>
      </c>
      <c r="M24" s="137">
        <f>IF('Indicador Datos'!AB26="No data","x",ROUND(IF('Indicador Datos'!AB26&gt;M$37,10,IF('Indicador Datos'!AB26&lt;M$36,0,10-(M$37-'Indicador Datos'!AB26)/(M$37-M$36)*10)),1))</f>
        <v>6.6</v>
      </c>
      <c r="N24" s="137">
        <f>IF('Indicador Datos'!AC26="No data","x",ROUND(IF('Indicador Datos'!AC26&gt;N$37,10,IF('Indicador Datos'!AC26&lt;N$36,0,10-(N$37-'Indicador Datos'!AC26)/(N$37-N$36)*10)),1))</f>
        <v>0.1</v>
      </c>
      <c r="O24" s="137">
        <f>IF('Indicador Datos'!AD26="No data","x",ROUND(IF('Indicador Datos'!AD26&gt;O$37,10,IF('Indicador Datos'!AD26&lt;O$36,0,10-(O$37-'Indicador Datos'!AD26)/(O$37-O$36)*10)),1))</f>
        <v>2.1</v>
      </c>
      <c r="P24" s="57">
        <f t="shared" si="9"/>
        <v>3.5</v>
      </c>
      <c r="Q24" s="58">
        <f t="shared" si="10"/>
        <v>3.2</v>
      </c>
      <c r="R24" s="70">
        <f>IF(AND('Indicador Datos'!AY26="No data",'Indicador Datos'!AZ26="No data"),0,SUM('Indicador Datos'!AY26:BA26)/1000)</f>
        <v>3.2930000000000001</v>
      </c>
      <c r="S24" s="56">
        <f t="shared" si="11"/>
        <v>6.3</v>
      </c>
      <c r="T24" s="59">
        <f>R24*1000/'Indicador Datos'!CE26</f>
        <v>7.5101319502587972E-5</v>
      </c>
      <c r="U24" s="56">
        <f t="shared" si="0"/>
        <v>1.7</v>
      </c>
      <c r="V24" s="60">
        <f t="shared" si="12"/>
        <v>4.4000000000000004</v>
      </c>
      <c r="W24" s="56">
        <f>IF('Indicador Datos'!AM26="No data","x",ROUND(IF('Indicador Datos'!AM26&gt;W$37,10,IF('Indicador Datos'!AM26&lt;W$36,0,10-(W$37-'Indicador Datos'!AM26)/(W$37-W$36)*10)),1))</f>
        <v>2</v>
      </c>
      <c r="X24" s="56">
        <f>IF('Indicador Datos'!AL26="No data","x",ROUND(IF('Indicador Datos'!AL26&gt;X$37,10,IF('Indicador Datos'!AL26&lt;X$36,0,10-(X$37-'Indicador Datos'!AL26)/(X$37-X$36)*10)),1))</f>
        <v>2.5</v>
      </c>
      <c r="Y24" s="56">
        <f>IF('Indicador Datos'!AN26 ="No data","x",ROUND( IF('Indicador Datos'!AN26 &gt;Y$37,10,IF('Indicador Datos'!AN26 &lt;Y$36,0,10-(Y$37-'Indicador Datos'!AN26)/(Y$37-Y$36)*10)),1))</f>
        <v>9.4</v>
      </c>
      <c r="Z24" s="57">
        <f t="shared" si="13"/>
        <v>6</v>
      </c>
      <c r="AA24" s="56">
        <f>IF('Indicador Datos'!AE26="No data","x",ROUND(IF('Indicador Datos'!AE26&gt;AA$37,10,IF('Indicador Datos'!AE26&lt;AA$36,0,10-(AA$37-'Indicador Datos'!AE26)/(AA$37-AA$36)*10)),1))</f>
        <v>3.6</v>
      </c>
      <c r="AB24" s="62">
        <f>IF('Indicador Datos'!AF26="No data", "x", IF('Indicador Datos'!AF26&gt;=40,10,IF(AND('Indicador Datos'!AF26&gt;=30,'Indicador Datos'!AF26&lt;40),8,(IF(AND('Indicador Datos'!AF26&gt;=20,'Indicador Datos'!AF26&lt;30),6,IF(AND('Indicador Datos'!AF26&gt;=5,'Indicador Datos'!AF26&lt;20),4,IF(AND('Indicador Datos'!AF26&gt;0,'Indicador Datos'!AF26&lt;5),2,0)))))))</f>
        <v>4</v>
      </c>
      <c r="AC24" s="62">
        <f>IF('Indicador Datos'!AG26="No data", "x", IF('Indicador Datos'!AG26&gt;=40,10,IF(AND('Indicador Datos'!AG26&gt;=30,'Indicador Datos'!AG26&lt;40),8,(IF(AND('Indicador Datos'!AG26&gt;=20,'Indicador Datos'!AG26&lt;30), 6, IF(AND('Indicador Datos'!AG26&gt;=5,'Indicador Datos'!AG26&lt;20),3,0))))))</f>
        <v>6</v>
      </c>
      <c r="AD24" s="62">
        <f>IF('Indicador Datos'!AH26="No data", "x", IF('Indicador Datos'!AH26&gt;=15,10,IF(AND('Indicador Datos'!AH26&gt;=12,'Indicador Datos'!AH26&lt;15),8,(IF(AND('Indicador Datos'!AH26&gt;=9,'Indicador Datos'!AH26&lt;12),6,IF(AND('Indicador Datos'!AH26&gt;=5,'Indicador Datos'!AH26&lt;9),4,IF(AND('Indicador Datos'!AH26&gt;0,'Indicador Datos'!AH26&lt;5),2,0)))))))</f>
        <v>4</v>
      </c>
      <c r="AE24" s="248">
        <f>IF('Indicador Datos'!BF26="No data", "x", IF('Indicador Datos'!BF26&gt;=40,10,IF(AND('Indicador Datos'!BF26&gt;=30,'Indicador Datos'!BF26&lt;40),8,(IF(AND('Indicador Datos'!BF26&gt;=20,'Indicador Datos'!BF26&lt;30), 6, IF(AND('Indicador Datos'!BF26&gt;=5,'Indicador Datos'!BF26&lt;20),3,0))))))</f>
        <v>3</v>
      </c>
      <c r="AF24" s="248">
        <f t="shared" si="14"/>
        <v>3.5</v>
      </c>
      <c r="AG24" s="137">
        <f t="shared" si="15"/>
        <v>4.5</v>
      </c>
      <c r="AH24" s="57">
        <f t="shared" si="1"/>
        <v>4.0999999999999996</v>
      </c>
      <c r="AI24" s="207">
        <f>IF('Indicador Datos'!BB26="No data","x",ROUND( IF('Indicador Datos'!BB26&gt;AI$37,10,IF('Indicador Datos'!BB26&lt;AI$36,0,10-(AI$37-'Indicador Datos'!BB26)/(AI$37-AI$36)*10)),1))</f>
        <v>5.6</v>
      </c>
      <c r="AJ24" s="207">
        <f>IF('Indicador Datos'!BC26="No data","x",ROUND( IF('Indicador Datos'!BC26&gt;AJ$37,10,IF('Indicador Datos'!BC26&lt;AJ$36,0,10-(AJ$37-'Indicador Datos'!BC26)/(AJ$37-AJ$36)*10)),1))</f>
        <v>4.5999999999999996</v>
      </c>
      <c r="AK24" s="57">
        <f t="shared" si="16"/>
        <v>5.0999999999999996</v>
      </c>
      <c r="AL24" s="70">
        <f>('Indicador Datos'!AX26+'Indicador Datos'!AW26*0.5+'Indicador Datos'!AV26*0.25)/1000</f>
        <v>133.73575</v>
      </c>
      <c r="AM24" s="56">
        <f t="shared" si="17"/>
        <v>7.1</v>
      </c>
      <c r="AN24" s="61">
        <f>AL24*1000/'Indicador Datos'!CE26</f>
        <v>3.0500246855961828E-3</v>
      </c>
      <c r="AO24" s="56">
        <f t="shared" si="18"/>
        <v>0.4</v>
      </c>
      <c r="AP24" s="57">
        <f t="shared" si="19"/>
        <v>4.5999999999999996</v>
      </c>
      <c r="AQ24" s="56">
        <f>IF('Indicador Datos'!BD26="No data","x",ROUND(IF('Indicador Datos'!BD26&lt;$AQ$36,10,IF('Indicador Datos'!BD26&gt;$AQ$37,0,($AQ$37-'Indicador Datos'!BD26)/($AQ$37-$AQ$36)*10)),1))</f>
        <v>0</v>
      </c>
      <c r="AR24" s="56">
        <f>IF('Indicador Datos'!BE26="No data", "x", IF('Indicador Datos'!BE26&gt;=35,10,IF(AND('Indicador Datos'!BE26&gt;=25,'Indicador Datos'!BE26&lt;35),8,(IF(AND('Indicador Datos'!BE26&gt;=15,'Indicador Datos'!BE26&lt;25),6,IF(AND('Indicador Datos'!BE26&gt;=5,'Indicador Datos'!BE26&lt;15),4,IF(AND('Indicador Datos'!BE26&gt;0,'Indicador Datos'!BE26&lt;5),2,0)))))))</f>
        <v>2</v>
      </c>
      <c r="AS24" s="62" t="str">
        <f>IF('Indicador Datos'!BG26="No data","x",ROUND(IF('Indicador Datos'!BG26&gt;$AS$37,10,IF('Indicador Datos'!BG26&lt;$AS$36,0,10-($AS$37-'Indicador Datos'!BG26)/($AS$37-$AS$36)*10)),1))</f>
        <v>x</v>
      </c>
      <c r="AT24" s="62" t="str">
        <f>IF('Indicador Datos'!BH26="No data","x",ROUND(IF('Indicador Datos'!BH26&gt;$AT$37,10,IF('Indicador Datos'!BH26&lt;$AT$36,0,10-($AT$37-'Indicador Datos'!BH26)/($AT$37-$AT$36)*10)),1))</f>
        <v>x</v>
      </c>
      <c r="AU24" s="56" t="str">
        <f t="shared" si="20"/>
        <v>x</v>
      </c>
      <c r="AV24" s="57">
        <f t="shared" si="2"/>
        <v>1</v>
      </c>
      <c r="AW24" s="63">
        <f t="shared" si="3"/>
        <v>4.3</v>
      </c>
      <c r="AX24" s="64">
        <f t="shared" si="4"/>
        <v>4.4000000000000004</v>
      </c>
    </row>
    <row r="25" spans="1:50" s="3" customFormat="1" x14ac:dyDescent="0.25">
      <c r="A25" s="99" t="s">
        <v>196</v>
      </c>
      <c r="B25" s="86" t="s">
        <v>10</v>
      </c>
      <c r="C25" s="56">
        <f>ROUND(IF('Indicador Datos'!X27="No data",IF((0.1233*LN('Indicador Datos'!CD27)-0.4559)&gt;C$37,0,IF((0.1233*LN('Indicador Datos'!CD27)-0.4559)&lt;C$36,10,(C$37-(0.1233*LN('Indicador Datos'!CD27)-0.4559))/(C$37-C$36)*10)),IF('Indicador Datos'!X27&gt;C$37,0,IF('Indicador Datos'!X27&lt;C$36,10,(C$37-'Indicador Datos'!X27)/(C$37-C$36)*10))),1)</f>
        <v>6.1</v>
      </c>
      <c r="D25" s="165">
        <f>IF('Indicador Datos'!Y27="No data","x", 'Indicador Datos'!Y27+'Indicador Datos'!Z27)</f>
        <v>37.900000000000006</v>
      </c>
      <c r="E25" s="137">
        <f t="shared" si="5"/>
        <v>7.6</v>
      </c>
      <c r="F25" s="137">
        <f>IF('Indicador Datos'!AA27="No data","x",ROUND(IF('Indicador Datos'!AA27&gt;F$37,10,IF('Indicador Datos'!AA27&lt;F$36,0,10-(F$37-'Indicador Datos'!AA27)/(F$37-F$36)*10)),1))</f>
        <v>6.4</v>
      </c>
      <c r="G25" s="137">
        <f t="shared" si="6"/>
        <v>7</v>
      </c>
      <c r="H25" s="57">
        <f t="shared" si="7"/>
        <v>6.6</v>
      </c>
      <c r="I25" s="56">
        <f>IF('Indicador Datos'!AS27="No data","x",ROUND(IF('Indicador Datos'!AS27&gt;I$37,10,IF('Indicador Datos'!AS27&lt;I$36,0,10-(I$37-'Indicador Datos'!AS27)/(I$37-I$36)*10)),1))</f>
        <v>5.9</v>
      </c>
      <c r="J25" s="56">
        <f>IF('Indicador Datos'!AT27="No data","x",ROUND(IF('Indicador Datos'!AT27&gt;J$37,10,IF('Indicador Datos'!AT27&lt;J$36,0,10-(J$37-'Indicador Datos'!AT27)/(J$37-J$36)*10)),1))</f>
        <v>5.9</v>
      </c>
      <c r="K25" s="137">
        <f>IF('Indicador Datos'!AU27="No data","x",ROUND(IF('Indicador Datos'!AU27&gt;K$37,10,IF('Indicador Datos'!AU27&lt;K$36,0,10-(K$37-'Indicador Datos'!AU27)/(K$37-K$36)*10)),1))</f>
        <v>10</v>
      </c>
      <c r="L25" s="57">
        <f t="shared" si="8"/>
        <v>7.3</v>
      </c>
      <c r="M25" s="137">
        <f>IF('Indicador Datos'!AB27="No data","x",ROUND(IF('Indicador Datos'!AB27&gt;M$37,10,IF('Indicador Datos'!AB27&lt;M$36,0,10-(M$37-'Indicador Datos'!AB27)/(M$37-M$36)*10)),1))</f>
        <v>9.1999999999999993</v>
      </c>
      <c r="N25" s="137">
        <f>IF('Indicador Datos'!AC27="No data","x",ROUND(IF('Indicador Datos'!AC27&gt;N$37,10,IF('Indicador Datos'!AC27&lt;N$36,0,10-(N$37-'Indicador Datos'!AC27)/(N$37-N$36)*10)),1))</f>
        <v>3.6</v>
      </c>
      <c r="O25" s="137">
        <f>IF('Indicador Datos'!AD27="No data","x",ROUND(IF('Indicador Datos'!AD27&gt;O$37,10,IF('Indicador Datos'!AD27&lt;O$36,0,10-(O$37-'Indicador Datos'!AD27)/(O$37-O$36)*10)),1))</f>
        <v>9.9</v>
      </c>
      <c r="P25" s="57">
        <f t="shared" si="9"/>
        <v>8.5</v>
      </c>
      <c r="Q25" s="58">
        <f t="shared" si="10"/>
        <v>7.3</v>
      </c>
      <c r="R25" s="70">
        <f>IF(AND('Indicador Datos'!AY27="No data",'Indicador Datos'!AZ27="No data"),0,SUM('Indicador Datos'!AY27:BA27)/1000)</f>
        <v>0.78600000000000003</v>
      </c>
      <c r="S25" s="56">
        <f t="shared" si="11"/>
        <v>4.7</v>
      </c>
      <c r="T25" s="59">
        <f>R25*1000/'Indicador Datos'!CE27</f>
        <v>7.2190348866749289E-5</v>
      </c>
      <c r="U25" s="56">
        <f t="shared" si="0"/>
        <v>1.7</v>
      </c>
      <c r="V25" s="60">
        <f t="shared" si="12"/>
        <v>3.3</v>
      </c>
      <c r="W25" s="56">
        <f>IF('Indicador Datos'!AM27="No data","x",ROUND(IF('Indicador Datos'!AM27&gt;W$37,10,IF('Indicador Datos'!AM27&lt;W$36,0,10-(W$37-'Indicador Datos'!AM27)/(W$37-W$36)*10)),1))</f>
        <v>1.5</v>
      </c>
      <c r="X25" s="56">
        <f>IF('Indicador Datos'!AL27="No data","x",ROUND(IF('Indicador Datos'!AL27&gt;X$37,10,IF('Indicador Datos'!AL27&lt;X$36,0,10-(X$37-'Indicador Datos'!AL27)/(X$37-X$36)*10)),1))</f>
        <v>10</v>
      </c>
      <c r="Y25" s="56">
        <f>IF('Indicador Datos'!AN27 ="No data","x",ROUND( IF('Indicador Datos'!AN27 &gt;Y$37,10,IF('Indicador Datos'!AN27 &lt;Y$36,0,10-(Y$37-'Indicador Datos'!AN27)/(Y$37-Y$36)*10)),1))</f>
        <v>10</v>
      </c>
      <c r="Z25" s="57">
        <f t="shared" si="13"/>
        <v>8.8000000000000007</v>
      </c>
      <c r="AA25" s="56">
        <f>IF('Indicador Datos'!AE27="No data","x",ROUND(IF('Indicador Datos'!AE27&gt;AA$37,10,IF('Indicador Datos'!AE27&lt;AA$36,0,10-(AA$37-'Indicador Datos'!AE27)/(AA$37-AA$36)*10)),1))</f>
        <v>10</v>
      </c>
      <c r="AB25" s="62">
        <f>IF('Indicador Datos'!AF27="No data", "x", IF('Indicador Datos'!AF27&gt;=40,10,IF(AND('Indicador Datos'!AF27&gt;=30,'Indicador Datos'!AF27&lt;40),8,(IF(AND('Indicador Datos'!AF27&gt;=20,'Indicador Datos'!AF27&lt;30),6,IF(AND('Indicador Datos'!AF27&gt;=5,'Indicador Datos'!AF27&lt;20),4,IF(AND('Indicador Datos'!AF27&gt;0,'Indicador Datos'!AF27&lt;5),2,0)))))))</f>
        <v>4</v>
      </c>
      <c r="AC25" s="62">
        <f>IF('Indicador Datos'!AG27="No data", "x", IF('Indicador Datos'!AG27&gt;=40,10,IF(AND('Indicador Datos'!AG27&gt;=30,'Indicador Datos'!AG27&lt;40),8,(IF(AND('Indicador Datos'!AG27&gt;=20,'Indicador Datos'!AG27&lt;30), 6, IF(AND('Indicador Datos'!AG27&gt;=5,'Indicador Datos'!AG27&lt;20),3,0))))))</f>
        <v>10</v>
      </c>
      <c r="AD25" s="62">
        <f>IF('Indicador Datos'!AH27="No data", "x", IF('Indicador Datos'!AH27&gt;=15,10,IF(AND('Indicador Datos'!AH27&gt;=12,'Indicador Datos'!AH27&lt;15),8,(IF(AND('Indicador Datos'!AH27&gt;=9,'Indicador Datos'!AH27&lt;12),6,IF(AND('Indicador Datos'!AH27&gt;=5,'Indicador Datos'!AH27&lt;9),4,IF(AND('Indicador Datos'!AH27&gt;0,'Indicador Datos'!AH27&lt;5),2,0)))))))</f>
        <v>4</v>
      </c>
      <c r="AE25" s="248">
        <f>IF('Indicador Datos'!BF27="No data", "x", IF('Indicador Datos'!BF27&gt;=40,10,IF(AND('Indicador Datos'!BF27&gt;=30,'Indicador Datos'!BF27&lt;40),8,(IF(AND('Indicador Datos'!BF27&gt;=20,'Indicador Datos'!BF27&lt;30), 6, IF(AND('Indicador Datos'!BF27&gt;=5,'Indicador Datos'!BF27&lt;20),3,0))))))</f>
        <v>8</v>
      </c>
      <c r="AF25" s="248">
        <f t="shared" si="14"/>
        <v>6</v>
      </c>
      <c r="AG25" s="137">
        <f t="shared" si="15"/>
        <v>6.7</v>
      </c>
      <c r="AH25" s="57">
        <f t="shared" si="1"/>
        <v>8.4</v>
      </c>
      <c r="AI25" s="207">
        <f>IF('Indicador Datos'!BB27="No data","x",ROUND( IF('Indicador Datos'!BB27&gt;AI$37,10,IF('Indicador Datos'!BB27&lt;AI$36,0,10-(AI$37-'Indicador Datos'!BB27)/(AI$37-AI$36)*10)),1))</f>
        <v>6.7</v>
      </c>
      <c r="AJ25" s="207">
        <f>IF('Indicador Datos'!BC27="No data","x",ROUND( IF('Indicador Datos'!BC27&gt;AJ$37,10,IF('Indicador Datos'!BC27&lt;AJ$36,0,10-(AJ$37-'Indicador Datos'!BC27)/(AJ$37-AJ$36)*10)),1))</f>
        <v>2.2999999999999998</v>
      </c>
      <c r="AK25" s="57">
        <f t="shared" si="16"/>
        <v>4.5</v>
      </c>
      <c r="AL25" s="70">
        <f>('Indicador Datos'!AX27+'Indicador Datos'!AW27*0.5+'Indicador Datos'!AV27*0.25)/1000</f>
        <v>359.4325</v>
      </c>
      <c r="AM25" s="56">
        <f t="shared" si="17"/>
        <v>8.5</v>
      </c>
      <c r="AN25" s="61">
        <f>AL25*1000/'Indicador Datos'!CE27</f>
        <v>3.3012159757058353E-2</v>
      </c>
      <c r="AO25" s="56">
        <f t="shared" si="18"/>
        <v>4.4000000000000004</v>
      </c>
      <c r="AP25" s="57">
        <f t="shared" si="19"/>
        <v>6.9</v>
      </c>
      <c r="AQ25" s="56">
        <f>IF('Indicador Datos'!BD27="No data","x",ROUND(IF('Indicador Datos'!BD27&lt;$AQ$36,10,IF('Indicador Datos'!BD27&gt;$AQ$37,0,($AQ$37-'Indicador Datos'!BD27)/($AQ$37-$AQ$36)*10)),1))</f>
        <v>6.3</v>
      </c>
      <c r="AR25" s="56">
        <f>IF('Indicador Datos'!BE27="No data", "x", IF('Indicador Datos'!BE27&gt;=35,10,IF(AND('Indicador Datos'!BE27&gt;=25,'Indicador Datos'!BE27&lt;35),8,(IF(AND('Indicador Datos'!BE27&gt;=15,'Indicador Datos'!BE27&lt;25),6,IF(AND('Indicador Datos'!BE27&gt;=5,'Indicador Datos'!BE27&lt;15),4,IF(AND('Indicador Datos'!BE27&gt;0,'Indicador Datos'!BE27&lt;5),2,0)))))))</f>
        <v>6</v>
      </c>
      <c r="AS25" s="62">
        <f>IF('Indicador Datos'!BG27="No data","x",ROUND(IF('Indicador Datos'!BG27&gt;$AS$37,10,IF('Indicador Datos'!BG27&lt;$AS$36,0,10-($AS$37-'Indicador Datos'!BG27)/($AS$37-$AS$36)*10)),1))</f>
        <v>5.4</v>
      </c>
      <c r="AT25" s="62">
        <f>IF('Indicador Datos'!BH27="No data","x",ROUND(IF('Indicador Datos'!BH27&gt;$AT$37,10,IF('Indicador Datos'!BH27&lt;$AT$36,0,10-($AT$37-'Indicador Datos'!BH27)/($AT$37-$AT$36)*10)),1))</f>
        <v>6.1</v>
      </c>
      <c r="AU25" s="56">
        <f t="shared" si="20"/>
        <v>5.5</v>
      </c>
      <c r="AV25" s="57">
        <f t="shared" si="2"/>
        <v>5.9</v>
      </c>
      <c r="AW25" s="63">
        <f t="shared" si="3"/>
        <v>7.2</v>
      </c>
      <c r="AX25" s="64">
        <f t="shared" si="4"/>
        <v>5.6</v>
      </c>
    </row>
    <row r="26" spans="1:50" s="3" customFormat="1" x14ac:dyDescent="0.25">
      <c r="A26" s="99" t="s">
        <v>12</v>
      </c>
      <c r="B26" s="86" t="s">
        <v>11</v>
      </c>
      <c r="C26" s="56">
        <f>ROUND(IF('Indicador Datos'!X28="No data",IF((0.1233*LN('Indicador Datos'!CD28)-0.4559)&gt;C$37,0,IF((0.1233*LN('Indicador Datos'!CD28)-0.4559)&lt;C$36,10,(C$37-(0.1233*LN('Indicador Datos'!CD28)-0.4559))/(C$37-C$36)*10)),IF('Indicador Datos'!X28&gt;C$37,0,IF('Indicador Datos'!X28&lt;C$36,10,(C$37-'Indicador Datos'!X28)/(C$37-C$36)*10))),1)</f>
        <v>4.4000000000000004</v>
      </c>
      <c r="D26" s="165">
        <f>IF('Indicador Datos'!Y28="No data","x", 'Indicador Datos'!Y28+'Indicador Datos'!Z28)</f>
        <v>9.1</v>
      </c>
      <c r="E26" s="137">
        <f t="shared" si="5"/>
        <v>1.8</v>
      </c>
      <c r="F26" s="137">
        <f>IF('Indicador Datos'!AA28="No data","x",ROUND(IF('Indicador Datos'!AA28&gt;F$37,10,IF('Indicador Datos'!AA28&lt;F$36,0,10-(F$37-'Indicador Datos'!AA28)/(F$37-F$36)*10)),1))</f>
        <v>1.2</v>
      </c>
      <c r="G26" s="137">
        <f t="shared" si="6"/>
        <v>1.5</v>
      </c>
      <c r="H26" s="57">
        <f t="shared" si="7"/>
        <v>3.1</v>
      </c>
      <c r="I26" s="56">
        <f>IF('Indicador Datos'!AS28="No data","x",ROUND(IF('Indicador Datos'!AS28&gt;I$37,10,IF('Indicador Datos'!AS28&lt;I$36,0,10-(I$37-'Indicador Datos'!AS28)/(I$37-I$36)*10)),1))</f>
        <v>5.5</v>
      </c>
      <c r="J26" s="56">
        <f>IF('Indicador Datos'!AT28="No data","x",ROUND(IF('Indicador Datos'!AT28&gt;J$37,10,IF('Indicador Datos'!AT28&lt;J$36,0,10-(J$37-'Indicador Datos'!AT28)/(J$37-J$36)*10)),1))</f>
        <v>6.6</v>
      </c>
      <c r="K26" s="137">
        <f>IF('Indicador Datos'!AU28="No data","x",ROUND(IF('Indicador Datos'!AU28&gt;K$37,10,IF('Indicador Datos'!AU28&lt;K$36,0,10-(K$37-'Indicador Datos'!AU28)/(K$37-K$36)*10)),1))</f>
        <v>6.4</v>
      </c>
      <c r="L26" s="57">
        <f t="shared" si="8"/>
        <v>6.2</v>
      </c>
      <c r="M26" s="137">
        <f>IF('Indicador Datos'!AB28="No data","x",ROUND(IF('Indicador Datos'!AB28&gt;M$37,10,IF('Indicador Datos'!AB28&lt;M$36,0,10-(M$37-'Indicador Datos'!AB28)/(M$37-M$36)*10)),1))</f>
        <v>1.5</v>
      </c>
      <c r="N26" s="137">
        <f>IF('Indicador Datos'!AC28="No data","x",ROUND(IF('Indicador Datos'!AC28&gt;N$37,10,IF('Indicador Datos'!AC28&lt;N$36,0,10-(N$37-'Indicador Datos'!AC28)/(N$37-N$36)*10)),1))</f>
        <v>0.2</v>
      </c>
      <c r="O26" s="137">
        <f>IF('Indicador Datos'!AD28="No data","x",ROUND(IF('Indicador Datos'!AD28&gt;O$37,10,IF('Indicador Datos'!AD28&lt;O$36,0,10-(O$37-'Indicador Datos'!AD28)/(O$37-O$36)*10)),1))</f>
        <v>2.7</v>
      </c>
      <c r="P26" s="57">
        <f t="shared" si="9"/>
        <v>1.5</v>
      </c>
      <c r="Q26" s="58">
        <f t="shared" si="10"/>
        <v>3.5</v>
      </c>
      <c r="R26" s="70">
        <f>IF(AND('Indicador Datos'!AY28="No data",'Indicador Datos'!AZ28="No data"),0,SUM('Indicador Datos'!AY28:BA28)/1000)</f>
        <v>9.6890000000000001</v>
      </c>
      <c r="S26" s="56">
        <f t="shared" si="11"/>
        <v>7.5</v>
      </c>
      <c r="T26" s="59">
        <f>R26*1000/'Indicador Datos'!CE28</f>
        <v>4.6659602055861845E-5</v>
      </c>
      <c r="U26" s="56">
        <f t="shared" si="0"/>
        <v>0</v>
      </c>
      <c r="V26" s="60">
        <f t="shared" si="12"/>
        <v>4.8</v>
      </c>
      <c r="W26" s="56">
        <f>IF('Indicador Datos'!AM28="No data","x",ROUND(IF('Indicador Datos'!AM28&gt;W$37,10,IF('Indicador Datos'!AM28&lt;W$36,0,10-(W$37-'Indicador Datos'!AM28)/(W$37-W$36)*10)),1))</f>
        <v>3</v>
      </c>
      <c r="X26" s="56">
        <f>IF('Indicador Datos'!AL28="No data","x",ROUND(IF('Indicador Datos'!AL28&gt;X$37,10,IF('Indicador Datos'!AL28&lt;X$36,0,10-(X$37-'Indicador Datos'!AL28)/(X$37-X$36)*10)),1))</f>
        <v>4.0999999999999996</v>
      </c>
      <c r="Y26" s="56">
        <f>IF('Indicador Datos'!AN28 ="No data","x",ROUND( IF('Indicador Datos'!AN28 &gt;Y$37,10,IF('Indicador Datos'!AN28 &lt;Y$36,0,10-(Y$37-'Indicador Datos'!AN28)/(Y$37-Y$36)*10)),1))</f>
        <v>10</v>
      </c>
      <c r="Z26" s="57">
        <f t="shared" si="13"/>
        <v>7.1</v>
      </c>
      <c r="AA26" s="56">
        <f>IF('Indicador Datos'!AE28="No data","x",ROUND(IF('Indicador Datos'!AE28&gt;AA$37,10,IF('Indicador Datos'!AE28&lt;AA$36,0,10-(AA$37-'Indicador Datos'!AE28)/(AA$37-AA$36)*10)),1))</f>
        <v>4.7</v>
      </c>
      <c r="AB26" s="62">
        <f>IF('Indicador Datos'!AF28="No data", "x", IF('Indicador Datos'!AF28&gt;=40,10,IF(AND('Indicador Datos'!AF28&gt;=30,'Indicador Datos'!AF28&lt;40),8,(IF(AND('Indicador Datos'!AF28&gt;=20,'Indicador Datos'!AF28&lt;30),6,IF(AND('Indicador Datos'!AF28&gt;=5,'Indicador Datos'!AF28&lt;20),4,IF(AND('Indicador Datos'!AF28&gt;0,'Indicador Datos'!AF28&lt;5),2,0)))))))</f>
        <v>4</v>
      </c>
      <c r="AC26" s="62">
        <f>IF('Indicador Datos'!AG28="No data", "x", IF('Indicador Datos'!AG28&gt;=40,10,IF(AND('Indicador Datos'!AG28&gt;=30,'Indicador Datos'!AG28&lt;40),8,(IF(AND('Indicador Datos'!AG28&gt;=20,'Indicador Datos'!AG28&lt;30), 6, IF(AND('Indicador Datos'!AG28&gt;=5,'Indicador Datos'!AG28&lt;20),3,0))))))</f>
        <v>6</v>
      </c>
      <c r="AD26" s="62">
        <f>IF('Indicador Datos'!AH28="No data", "x", IF('Indicador Datos'!AH28&gt;=15,10,IF(AND('Indicador Datos'!AH28&gt;=12,'Indicador Datos'!AH28&lt;15),8,(IF(AND('Indicador Datos'!AH28&gt;=9,'Indicador Datos'!AH28&lt;12),6,IF(AND('Indicador Datos'!AH28&gt;=5,'Indicador Datos'!AH28&lt;9),4,IF(AND('Indicador Datos'!AH28&gt;0,'Indicador Datos'!AH28&lt;5),2,0)))))))</f>
        <v>4</v>
      </c>
      <c r="AE26" s="248">
        <f>IF('Indicador Datos'!BF28="No data", "x", IF('Indicador Datos'!BF28&gt;=40,10,IF(AND('Indicador Datos'!BF28&gt;=30,'Indicador Datos'!BF28&lt;40),8,(IF(AND('Indicador Datos'!BF28&gt;=20,'Indicador Datos'!BF28&lt;30), 6, IF(AND('Indicador Datos'!BF28&gt;=5,'Indicador Datos'!BF28&lt;20),3,0))))))</f>
        <v>6</v>
      </c>
      <c r="AF26" s="248">
        <f t="shared" si="14"/>
        <v>5</v>
      </c>
      <c r="AG26" s="137">
        <f t="shared" si="15"/>
        <v>5</v>
      </c>
      <c r="AH26" s="57">
        <f t="shared" si="1"/>
        <v>4.9000000000000004</v>
      </c>
      <c r="AI26" s="207">
        <f>IF('Indicador Datos'!BB28="No data","x",ROUND( IF('Indicador Datos'!BB28&gt;AI$37,10,IF('Indicador Datos'!BB28&lt;AI$36,0,10-(AI$37-'Indicador Datos'!BB28)/(AI$37-AI$36)*10)),1))</f>
        <v>6.1</v>
      </c>
      <c r="AJ26" s="207">
        <f>IF('Indicador Datos'!BC28="No data","x",ROUND( IF('Indicador Datos'!BC28&gt;AJ$37,10,IF('Indicador Datos'!BC28&lt;AJ$36,0,10-(AJ$37-'Indicador Datos'!BC28)/(AJ$37-AJ$36)*10)),1))</f>
        <v>10</v>
      </c>
      <c r="AK26" s="57">
        <f t="shared" si="16"/>
        <v>8.1</v>
      </c>
      <c r="AL26" s="70">
        <f>('Indicador Datos'!AX28+'Indicador Datos'!AW28*0.5+'Indicador Datos'!AV28*0.25)/1000</f>
        <v>206.92275000000001</v>
      </c>
      <c r="AM26" s="56">
        <f t="shared" si="17"/>
        <v>7.7</v>
      </c>
      <c r="AN26" s="61">
        <f>AL26*1000/'Indicador Datos'!CE28</f>
        <v>9.9648396855243947E-4</v>
      </c>
      <c r="AO26" s="56">
        <f t="shared" si="18"/>
        <v>0.1</v>
      </c>
      <c r="AP26" s="57">
        <f t="shared" si="19"/>
        <v>5</v>
      </c>
      <c r="AQ26" s="56">
        <f>IF('Indicador Datos'!BD28="No data","x",ROUND(IF('Indicador Datos'!BD28&lt;$AQ$36,10,IF('Indicador Datos'!BD28&gt;$AQ$37,0,($AQ$37-'Indicador Datos'!BD28)/($AQ$37-$AQ$36)*10)),1))</f>
        <v>2</v>
      </c>
      <c r="AR26" s="56">
        <f>IF('Indicador Datos'!BE28="No data", "x", IF('Indicador Datos'!BE28&gt;=35,10,IF(AND('Indicador Datos'!BE28&gt;=25,'Indicador Datos'!BE28&lt;35),8,(IF(AND('Indicador Datos'!BE28&gt;=15,'Indicador Datos'!BE28&lt;25),6,IF(AND('Indicador Datos'!BE28&gt;=5,'Indicador Datos'!BE28&lt;15),4,IF(AND('Indicador Datos'!BE28&gt;0,'Indicador Datos'!BE28&lt;5),2,0)))))))</f>
        <v>2</v>
      </c>
      <c r="AS26" s="62">
        <f>IF('Indicador Datos'!BG28="No data","x",ROUND(IF('Indicador Datos'!BG28&gt;$AS$37,10,IF('Indicador Datos'!BG28&lt;$AS$36,0,10-($AS$37-'Indicador Datos'!BG28)/($AS$37-$AS$36)*10)),1))</f>
        <v>1.8</v>
      </c>
      <c r="AT26" s="62">
        <f>IF('Indicador Datos'!BH28="No data","x",ROUND(IF('Indicador Datos'!BH28&gt;$AT$37,10,IF('Indicador Datos'!BH28&lt;$AT$36,0,10-($AT$37-'Indicador Datos'!BH28)/($AT$37-$AT$36)*10)),1))</f>
        <v>2.2000000000000002</v>
      </c>
      <c r="AU26" s="56">
        <f t="shared" si="20"/>
        <v>1.9</v>
      </c>
      <c r="AV26" s="57">
        <f t="shared" si="2"/>
        <v>2</v>
      </c>
      <c r="AW26" s="63">
        <f t="shared" si="3"/>
        <v>5.8</v>
      </c>
      <c r="AX26" s="64">
        <f t="shared" si="4"/>
        <v>5.3</v>
      </c>
    </row>
    <row r="27" spans="1:50" s="3" customFormat="1" x14ac:dyDescent="0.25">
      <c r="A27" s="99" t="s">
        <v>14</v>
      </c>
      <c r="B27" s="86" t="s">
        <v>13</v>
      </c>
      <c r="C27" s="56">
        <f>ROUND(IF('Indicador Datos'!X29="No data",IF((0.1233*LN('Indicador Datos'!CD29)-0.4559)&gt;C$37,0,IF((0.1233*LN('Indicador Datos'!CD29)-0.4559)&lt;C$36,10,(C$37-(0.1233*LN('Indicador Datos'!CD29)-0.4559))/(C$37-C$36)*10)),IF('Indicador Datos'!X29&gt;C$37,0,IF('Indicador Datos'!X29&lt;C$36,10,(C$37-'Indicador Datos'!X29)/(C$37-C$36)*10))),1)</f>
        <v>2.2999999999999998</v>
      </c>
      <c r="D27" s="165" t="str">
        <f>IF('Indicador Datos'!Y29="No data","x", 'Indicador Datos'!Y29+'Indicador Datos'!Z29)</f>
        <v>x</v>
      </c>
      <c r="E27" s="137" t="str">
        <f t="shared" si="5"/>
        <v>x</v>
      </c>
      <c r="F27" s="137">
        <f>IF('Indicador Datos'!AA29="No data","x",ROUND(IF('Indicador Datos'!AA29&gt;F$37,10,IF('Indicador Datos'!AA29&lt;F$36,0,10-(F$37-'Indicador Datos'!AA29)/(F$37-F$36)*10)),1))</f>
        <v>2.4</v>
      </c>
      <c r="G27" s="137">
        <f t="shared" si="6"/>
        <v>2.4</v>
      </c>
      <c r="H27" s="57">
        <f t="shared" si="7"/>
        <v>2.4</v>
      </c>
      <c r="I27" s="56">
        <f>IF('Indicador Datos'!AS29="No data","x",ROUND(IF('Indicador Datos'!AS29&gt;I$37,10,IF('Indicador Datos'!AS29&lt;I$36,0,10-(I$37-'Indicador Datos'!AS29)/(I$37-I$36)*10)),1))</f>
        <v>4.3</v>
      </c>
      <c r="J27" s="56">
        <f>IF('Indicador Datos'!AT29="No data","x",ROUND(IF('Indicador Datos'!AT29&gt;J$37,10,IF('Indicador Datos'!AT29&lt;J$36,0,10-(J$37-'Indicador Datos'!AT29)/(J$37-J$36)*10)),1))</f>
        <v>6.4</v>
      </c>
      <c r="K27" s="137" t="str">
        <f>IF('Indicador Datos'!AU29="No data","x",ROUND(IF('Indicador Datos'!AU29&gt;K$37,10,IF('Indicador Datos'!AU29&lt;K$36,0,10-(K$37-'Indicador Datos'!AU29)/(K$37-K$36)*10)),1))</f>
        <v>x</v>
      </c>
      <c r="L27" s="57">
        <f t="shared" si="8"/>
        <v>5.4</v>
      </c>
      <c r="M27" s="137">
        <f>IF('Indicador Datos'!AB29="No data","x",ROUND(IF('Indicador Datos'!AB29&gt;M$37,10,IF('Indicador Datos'!AB29&lt;M$36,0,10-(M$37-'Indicador Datos'!AB29)/(M$37-M$36)*10)),1))</f>
        <v>2.2000000000000002</v>
      </c>
      <c r="N27" s="137">
        <f>IF('Indicador Datos'!AC29="No data","x",ROUND(IF('Indicador Datos'!AC29&gt;N$37,10,IF('Indicador Datos'!AC29&lt;N$36,0,10-(N$37-'Indicador Datos'!AC29)/(N$37-N$36)*10)),1))</f>
        <v>0</v>
      </c>
      <c r="O27" s="137">
        <f>IF('Indicador Datos'!AD29="No data","x",ROUND(IF('Indicador Datos'!AD29&gt;O$37,10,IF('Indicador Datos'!AD29&lt;O$36,0,10-(O$37-'Indicador Datos'!AD29)/(O$37-O$36)*10)),1))</f>
        <v>2.2000000000000002</v>
      </c>
      <c r="P27" s="57">
        <f t="shared" si="9"/>
        <v>1.5</v>
      </c>
      <c r="Q27" s="58">
        <f t="shared" si="10"/>
        <v>2.9</v>
      </c>
      <c r="R27" s="70">
        <f>IF(AND('Indicador Datos'!AY29="No data",'Indicador Datos'!AZ29="No data"),0,SUM('Indicador Datos'!AY29:BA29)/1000)</f>
        <v>1.7370000000000001</v>
      </c>
      <c r="S27" s="56">
        <f t="shared" si="11"/>
        <v>5.6</v>
      </c>
      <c r="T27" s="59">
        <f>R27*1000/'Indicador Datos'!CE29</f>
        <v>9.6986256762655702E-5</v>
      </c>
      <c r="U27" s="56">
        <f t="shared" si="0"/>
        <v>1.8</v>
      </c>
      <c r="V27" s="60">
        <f t="shared" si="12"/>
        <v>3.9</v>
      </c>
      <c r="W27" s="56">
        <f>IF('Indicador Datos'!AM29="No data","x",ROUND(IF('Indicador Datos'!AM29&gt;W$37,10,IF('Indicador Datos'!AM29&lt;W$36,0,10-(W$37-'Indicador Datos'!AM29)/(W$37-W$36)*10)),1))</f>
        <v>1.5</v>
      </c>
      <c r="X27" s="56">
        <f>IF('Indicador Datos'!AL29="No data","x",ROUND(IF('Indicador Datos'!AL29&gt;X$37,10,IF('Indicador Datos'!AL29&lt;X$36,0,10-(X$37-'Indicador Datos'!AL29)/(X$37-X$36)*10)),1))</f>
        <v>1.6</v>
      </c>
      <c r="Y27" s="56">
        <f>IF('Indicador Datos'!AN29 ="No data","x",ROUND( IF('Indicador Datos'!AN29 &gt;Y$37,10,IF('Indicador Datos'!AN29 &lt;Y$36,0,10-(Y$37-'Indicador Datos'!AN29)/(Y$37-Y$36)*10)),1))</f>
        <v>0</v>
      </c>
      <c r="Z27" s="57">
        <f t="shared" si="13"/>
        <v>1.1000000000000001</v>
      </c>
      <c r="AA27" s="56">
        <f>IF('Indicador Datos'!AE29="No data","x",ROUND(IF('Indicador Datos'!AE29&gt;AA$37,10,IF('Indicador Datos'!AE29&lt;AA$36,0,10-(AA$37-'Indicador Datos'!AE29)/(AA$37-AA$36)*10)),1))</f>
        <v>2.2999999999999998</v>
      </c>
      <c r="AB27" s="62">
        <f>IF('Indicador Datos'!AF29="No data", "x", IF('Indicador Datos'!AF29&gt;=40,10,IF(AND('Indicador Datos'!AF29&gt;=30,'Indicador Datos'!AF29&lt;40),8,(IF(AND('Indicador Datos'!AF29&gt;=20,'Indicador Datos'!AF29&lt;30),6,IF(AND('Indicador Datos'!AF29&gt;=5,'Indicador Datos'!AF29&lt;20),4,IF(AND('Indicador Datos'!AF29&gt;0,'Indicador Datos'!AF29&lt;5),2,0)))))))</f>
        <v>2</v>
      </c>
      <c r="AC27" s="62">
        <f>IF('Indicador Datos'!AG29="No data", "x", IF('Indicador Datos'!AG29&gt;=40,10,IF(AND('Indicador Datos'!AG29&gt;=30,'Indicador Datos'!AG29&lt;40),8,(IF(AND('Indicador Datos'!AG29&gt;=20,'Indicador Datos'!AG29&lt;30), 6, IF(AND('Indicador Datos'!AG29&gt;=5,'Indicador Datos'!AG29&lt;20),3,0))))))</f>
        <v>6</v>
      </c>
      <c r="AD27" s="62">
        <f>IF('Indicador Datos'!AH29="No data", "x", IF('Indicador Datos'!AH29&gt;=15,10,IF(AND('Indicador Datos'!AH29&gt;=12,'Indicador Datos'!AH29&lt;15),8,(IF(AND('Indicador Datos'!AH29&gt;=9,'Indicador Datos'!AH29&lt;12),6,IF(AND('Indicador Datos'!AH29&gt;=5,'Indicador Datos'!AH29&lt;9),4,IF(AND('Indicador Datos'!AH29&gt;0,'Indicador Datos'!AH29&lt;5),2,0)))))))</f>
        <v>4</v>
      </c>
      <c r="AE27" s="248">
        <f>IF('Indicador Datos'!BF29="No data", "x", IF('Indicador Datos'!BF29&gt;=40,10,IF(AND('Indicador Datos'!BF29&gt;=30,'Indicador Datos'!BF29&lt;40),8,(IF(AND('Indicador Datos'!BF29&gt;=20,'Indicador Datos'!BF29&lt;30), 6, IF(AND('Indicador Datos'!BF29&gt;=5,'Indicador Datos'!BF29&lt;20),3,0))))))</f>
        <v>3</v>
      </c>
      <c r="AF27" s="248">
        <f t="shared" si="14"/>
        <v>3.5</v>
      </c>
      <c r="AG27" s="137">
        <f t="shared" si="15"/>
        <v>3.8</v>
      </c>
      <c r="AH27" s="57">
        <f t="shared" si="1"/>
        <v>3.1</v>
      </c>
      <c r="AI27" s="207">
        <f>IF('Indicador Datos'!BB29="No data","x",ROUND( IF('Indicador Datos'!BB29&gt;AI$37,10,IF('Indicador Datos'!BB29&lt;AI$36,0,10-(AI$37-'Indicador Datos'!BB29)/(AI$37-AI$36)*10)),1))</f>
        <v>2.9</v>
      </c>
      <c r="AJ27" s="207">
        <f>IF('Indicador Datos'!BC29="No data","x",ROUND( IF('Indicador Datos'!BC29&gt;AJ$37,10,IF('Indicador Datos'!BC29&lt;AJ$36,0,10-(AJ$37-'Indicador Datos'!BC29)/(AJ$37-AJ$36)*10)),1))</f>
        <v>2.5</v>
      </c>
      <c r="AK27" s="57">
        <f t="shared" si="16"/>
        <v>2.7</v>
      </c>
      <c r="AL27" s="70">
        <f>('Indicador Datos'!AX29+'Indicador Datos'!AW29*0.5+'Indicador Datos'!AV29*0.25)/1000</f>
        <v>235.9135</v>
      </c>
      <c r="AM27" s="56">
        <f t="shared" si="17"/>
        <v>7.9</v>
      </c>
      <c r="AN27" s="61">
        <f>AL27*1000/'Indicador Datos'!CE29</f>
        <v>1.3172347314206549E-2</v>
      </c>
      <c r="AO27" s="56">
        <f t="shared" si="18"/>
        <v>1.8</v>
      </c>
      <c r="AP27" s="57">
        <f t="shared" si="19"/>
        <v>5.6</v>
      </c>
      <c r="AQ27" s="56">
        <f>IF('Indicador Datos'!BD29="No data","x",ROUND(IF('Indicador Datos'!BD29&lt;$AQ$36,10,IF('Indicador Datos'!BD29&gt;$AQ$37,0,($AQ$37-'Indicador Datos'!BD29)/($AQ$37-$AQ$36)*10)),1))</f>
        <v>3.1</v>
      </c>
      <c r="AR27" s="56">
        <f>IF('Indicador Datos'!BE29="No data", "x", IF('Indicador Datos'!BE29&gt;=35,10,IF(AND('Indicador Datos'!BE29&gt;=25,'Indicador Datos'!BE29&lt;35),8,(IF(AND('Indicador Datos'!BE29&gt;=15,'Indicador Datos'!BE29&lt;25),6,IF(AND('Indicador Datos'!BE29&gt;=5,'Indicador Datos'!BE29&lt;15),4,IF(AND('Indicador Datos'!BE29&gt;0,'Indicador Datos'!BE29&lt;5),2,0)))))))</f>
        <v>2</v>
      </c>
      <c r="AS27" s="62">
        <f>IF('Indicador Datos'!BG29="No data","x",ROUND(IF('Indicador Datos'!BG29&gt;$AS$37,10,IF('Indicador Datos'!BG29&lt;$AS$36,0,10-($AS$37-'Indicador Datos'!BG29)/($AS$37-$AS$36)*10)),1))</f>
        <v>1.8</v>
      </c>
      <c r="AT27" s="62">
        <f>IF('Indicador Datos'!BH29="No data","x",ROUND(IF('Indicador Datos'!BH29&gt;$AT$37,10,IF('Indicador Datos'!BH29&lt;$AT$36,0,10-($AT$37-'Indicador Datos'!BH29)/($AT$37-$AT$36)*10)),1))</f>
        <v>3.7</v>
      </c>
      <c r="AU27" s="56">
        <f t="shared" si="20"/>
        <v>2.2000000000000002</v>
      </c>
      <c r="AV27" s="57">
        <f t="shared" si="2"/>
        <v>2.4</v>
      </c>
      <c r="AW27" s="63">
        <f t="shared" si="3"/>
        <v>3.1</v>
      </c>
      <c r="AX27" s="64">
        <f t="shared" si="4"/>
        <v>3.5</v>
      </c>
    </row>
    <row r="28" spans="1:50" s="3" customFormat="1" x14ac:dyDescent="0.25">
      <c r="A28" s="99" t="s">
        <v>16</v>
      </c>
      <c r="B28" s="86" t="s">
        <v>15</v>
      </c>
      <c r="C28" s="56">
        <f>ROUND(IF('Indicador Datos'!X30="No data",IF((0.1233*LN('Indicador Datos'!CD30)-0.4559)&gt;C$37,0,IF((0.1233*LN('Indicador Datos'!CD30)-0.4559)&lt;C$36,10,(C$37-(0.1233*LN('Indicador Datos'!CD30)-0.4559))/(C$37-C$36)*10)),IF('Indicador Datos'!X30&gt;C$37,0,IF('Indicador Datos'!X30&lt;C$36,10,(C$37-'Indicador Datos'!X30)/(C$37-C$36)*10))),1)</f>
        <v>5</v>
      </c>
      <c r="D28" s="165">
        <f>IF('Indicador Datos'!Y30="No data","x", 'Indicador Datos'!Y30+'Indicador Datos'!Z30)</f>
        <v>17.799999999999997</v>
      </c>
      <c r="E28" s="137">
        <f t="shared" si="5"/>
        <v>3.6</v>
      </c>
      <c r="F28" s="137">
        <f>IF('Indicador Datos'!AA30="No data","x",ROUND(IF('Indicador Datos'!AA30&gt;F$37,10,IF('Indicador Datos'!AA30&lt;F$36,0,10-(F$37-'Indicador Datos'!AA30)/(F$37-F$36)*10)),1))</f>
        <v>4.5999999999999996</v>
      </c>
      <c r="G28" s="137">
        <f t="shared" si="6"/>
        <v>4.0999999999999996</v>
      </c>
      <c r="H28" s="57">
        <f t="shared" si="7"/>
        <v>4.5999999999999996</v>
      </c>
      <c r="I28" s="56">
        <f>IF('Indicador Datos'!AS30="No data","x",ROUND(IF('Indicador Datos'!AS30&gt;I$37,10,IF('Indicador Datos'!AS30&lt;I$36,0,10-(I$37-'Indicador Datos'!AS30)/(I$37-I$36)*10)),1))</f>
        <v>5.2</v>
      </c>
      <c r="J28" s="56">
        <f>IF('Indicador Datos'!AT30="No data","x",ROUND(IF('Indicador Datos'!AT30&gt;J$37,10,IF('Indicador Datos'!AT30&lt;J$36,0,10-(J$37-'Indicador Datos'!AT30)/(J$37-J$36)*10)),1))</f>
        <v>7.1</v>
      </c>
      <c r="K28" s="137">
        <f>IF('Indicador Datos'!AU30="No data","x",ROUND(IF('Indicador Datos'!AU30&gt;K$37,10,IF('Indicador Datos'!AU30&lt;K$36,0,10-(K$37-'Indicador Datos'!AU30)/(K$37-K$36)*10)),1))</f>
        <v>3.7</v>
      </c>
      <c r="L28" s="57">
        <f t="shared" si="8"/>
        <v>5.3</v>
      </c>
      <c r="M28" s="137">
        <f>IF('Indicador Datos'!AB30="No data","x",ROUND(IF('Indicador Datos'!AB30&gt;M$37,10,IF('Indicador Datos'!AB30&lt;M$36,0,10-(M$37-'Indicador Datos'!AB30)/(M$37-M$36)*10)),1))</f>
        <v>2.2000000000000002</v>
      </c>
      <c r="N28" s="137">
        <f>IF('Indicador Datos'!AC30="No data","x",ROUND(IF('Indicador Datos'!AC30&gt;N$37,10,IF('Indicador Datos'!AC30&lt;N$36,0,10-(N$37-'Indicador Datos'!AC30)/(N$37-N$36)*10)),1))</f>
        <v>1.7</v>
      </c>
      <c r="O28" s="137">
        <f>IF('Indicador Datos'!AD30="No data","x",ROUND(IF('Indicador Datos'!AD30&gt;O$37,10,IF('Indicador Datos'!AD30&lt;O$36,0,10-(O$37-'Indicador Datos'!AD30)/(O$37-O$36)*10)),1))</f>
        <v>8</v>
      </c>
      <c r="P28" s="57">
        <f t="shared" si="9"/>
        <v>4.7</v>
      </c>
      <c r="Q28" s="58">
        <f t="shared" si="10"/>
        <v>4.8</v>
      </c>
      <c r="R28" s="70">
        <f>IF(AND('Indicador Datos'!AY30="No data",'Indicador Datos'!AZ30="No data"),0,SUM('Indicador Datos'!AY30:BA30)/1000)</f>
        <v>7246.1509999999998</v>
      </c>
      <c r="S28" s="56">
        <f t="shared" si="11"/>
        <v>10</v>
      </c>
      <c r="T28" s="59">
        <f>R28*1000/'Indicador Datos'!CE30</f>
        <v>0.14893405232355711</v>
      </c>
      <c r="U28" s="56">
        <f t="shared" si="0"/>
        <v>10</v>
      </c>
      <c r="V28" s="60">
        <f t="shared" si="12"/>
        <v>10</v>
      </c>
      <c r="W28" s="56">
        <f>IF('Indicador Datos'!AM30="No data","x",ROUND(IF('Indicador Datos'!AM30&gt;W$37,10,IF('Indicador Datos'!AM30&lt;W$36,0,10-(W$37-'Indicador Datos'!AM30)/(W$37-W$36)*10)),1))</f>
        <v>2.5</v>
      </c>
      <c r="X28" s="56">
        <f>IF('Indicador Datos'!AL30="No data","x",ROUND(IF('Indicador Datos'!AL30&gt;X$37,10,IF('Indicador Datos'!AL30&lt;X$36,0,10-(X$37-'Indicador Datos'!AL30)/(X$37-X$36)*10)),1))</f>
        <v>3.1</v>
      </c>
      <c r="Y28" s="56">
        <f>IF('Indicador Datos'!AN30 ="No data","x",ROUND( IF('Indicador Datos'!AN30 &gt;Y$37,10,IF('Indicador Datos'!AN30 &lt;Y$36,0,10-(Y$37-'Indicador Datos'!AN30)/(Y$37-Y$36)*10)),1))</f>
        <v>10</v>
      </c>
      <c r="Z28" s="57">
        <f t="shared" si="13"/>
        <v>6.9</v>
      </c>
      <c r="AA28" s="56">
        <f>IF('Indicador Datos'!AE30="No data","x",ROUND(IF('Indicador Datos'!AE30&gt;AA$37,10,IF('Indicador Datos'!AE30&lt;AA$36,0,10-(AA$37-'Indicador Datos'!AE30)/(AA$37-AA$36)*10)),1))</f>
        <v>4.5</v>
      </c>
      <c r="AB28" s="62">
        <f>IF('Indicador Datos'!AF30="No data", "x", IF('Indicador Datos'!AF30&gt;=40,10,IF(AND('Indicador Datos'!AF30&gt;=30,'Indicador Datos'!AF30&lt;40),8,(IF(AND('Indicador Datos'!AF30&gt;=20,'Indicador Datos'!AF30&lt;30),6,IF(AND('Indicador Datos'!AF30&gt;=5,'Indicador Datos'!AF30&lt;20),4,IF(AND('Indicador Datos'!AF30&gt;0,'Indicador Datos'!AF30&lt;5),2,0)))))))</f>
        <v>4</v>
      </c>
      <c r="AC28" s="62">
        <f>IF('Indicador Datos'!AG30="No data", "x", IF('Indicador Datos'!AG30&gt;=40,10,IF(AND('Indicador Datos'!AG30&gt;=30,'Indicador Datos'!AG30&lt;40),8,(IF(AND('Indicador Datos'!AG30&gt;=20,'Indicador Datos'!AG30&lt;30), 6, IF(AND('Indicador Datos'!AG30&gt;=5,'Indicador Datos'!AG30&lt;20),3,0))))))</f>
        <v>6</v>
      </c>
      <c r="AD28" s="62">
        <f>IF('Indicador Datos'!AH30="No data", "x", IF('Indicador Datos'!AH30&gt;=15,10,IF(AND('Indicador Datos'!AH30&gt;=12,'Indicador Datos'!AH30&lt;15),8,(IF(AND('Indicador Datos'!AH30&gt;=9,'Indicador Datos'!AH30&lt;12),6,IF(AND('Indicador Datos'!AH30&gt;=5,'Indicador Datos'!AH30&lt;9),4,IF(AND('Indicador Datos'!AH30&gt;0,'Indicador Datos'!AH30&lt;5),2,0)))))))</f>
        <v>6</v>
      </c>
      <c r="AE28" s="248">
        <f>IF('Indicador Datos'!BF30="No data", "x", IF('Indicador Datos'!BF30&gt;=40,10,IF(AND('Indicador Datos'!BF30&gt;=30,'Indicador Datos'!BF30&lt;40),8,(IF(AND('Indicador Datos'!BF30&gt;=20,'Indicador Datos'!BF30&lt;30), 6, IF(AND('Indicador Datos'!BF30&gt;=5,'Indicador Datos'!BF30&lt;20),3,0))))))</f>
        <v>6</v>
      </c>
      <c r="AF28" s="248">
        <f t="shared" si="14"/>
        <v>6</v>
      </c>
      <c r="AG28" s="137">
        <f t="shared" si="15"/>
        <v>5.3</v>
      </c>
      <c r="AH28" s="57">
        <f t="shared" si="1"/>
        <v>4.9000000000000004</v>
      </c>
      <c r="AI28" s="207">
        <f>IF('Indicador Datos'!BB30="No data","x",ROUND( IF('Indicador Datos'!BB30&gt;AI$37,10,IF('Indicador Datos'!BB30&lt;AI$36,0,10-(AI$37-'Indicador Datos'!BB30)/(AI$37-AI$36)*10)),1))</f>
        <v>3.1</v>
      </c>
      <c r="AJ28" s="207">
        <f>IF('Indicador Datos'!BC30="No data","x",ROUND( IF('Indicador Datos'!BC30&gt;AJ$37,10,IF('Indicador Datos'!BC30&lt;AJ$36,0,10-(AJ$37-'Indicador Datos'!BC30)/(AJ$37-AJ$36)*10)),1))</f>
        <v>10</v>
      </c>
      <c r="AK28" s="57">
        <f t="shared" si="16"/>
        <v>6.6</v>
      </c>
      <c r="AL28" s="70">
        <f>('Indicador Datos'!AX30+'Indicador Datos'!AW30*0.5+'Indicador Datos'!AV30*0.25)/1000</f>
        <v>49.130749999999999</v>
      </c>
      <c r="AM28" s="56">
        <f t="shared" si="17"/>
        <v>5.6</v>
      </c>
      <c r="AN28" s="61">
        <f>AL28*1000/'Indicador Datos'!CE30</f>
        <v>1.0098108211098007E-3</v>
      </c>
      <c r="AO28" s="56">
        <f t="shared" si="18"/>
        <v>0.1</v>
      </c>
      <c r="AP28" s="57">
        <f t="shared" si="19"/>
        <v>3.3</v>
      </c>
      <c r="AQ28" s="56">
        <f>IF('Indicador Datos'!BD30="No data","x",ROUND(IF('Indicador Datos'!BD30&lt;$AQ$36,10,IF('Indicador Datos'!BD30&gt;$AQ$37,0,($AQ$37-'Indicador Datos'!BD30)/($AQ$37-$AQ$36)*10)),1))</f>
        <v>3.7</v>
      </c>
      <c r="AR28" s="56">
        <f>IF('Indicador Datos'!BE30="No data", "x", IF('Indicador Datos'!BE30&gt;=35,10,IF(AND('Indicador Datos'!BE30&gt;=25,'Indicador Datos'!BE30&lt;35),8,(IF(AND('Indicador Datos'!BE30&gt;=15,'Indicador Datos'!BE30&lt;25),6,IF(AND('Indicador Datos'!BE30&gt;=5,'Indicador Datos'!BE30&lt;15),4,IF(AND('Indicador Datos'!BE30&gt;0,'Indicador Datos'!BE30&lt;5),2,0)))))))</f>
        <v>4</v>
      </c>
      <c r="AS28" s="62">
        <f>IF('Indicador Datos'!BG30="No data","x",ROUND(IF('Indicador Datos'!BG30&gt;$AS$37,10,IF('Indicador Datos'!BG30&lt;$AS$36,0,10-($AS$37-'Indicador Datos'!BG30)/($AS$37-$AS$36)*10)),1))</f>
        <v>1.9</v>
      </c>
      <c r="AT28" s="62">
        <f>IF('Indicador Datos'!BH30="No data","x",ROUND(IF('Indicador Datos'!BH30&gt;$AT$37,10,IF('Indicador Datos'!BH30&lt;$AT$36,0,10-($AT$37-'Indicador Datos'!BH30)/($AT$37-$AT$36)*10)),1))</f>
        <v>2.2999999999999998</v>
      </c>
      <c r="AU28" s="56">
        <f t="shared" si="20"/>
        <v>2</v>
      </c>
      <c r="AV28" s="57">
        <f t="shared" si="2"/>
        <v>3.2</v>
      </c>
      <c r="AW28" s="63">
        <f t="shared" si="3"/>
        <v>5.2</v>
      </c>
      <c r="AX28" s="64">
        <f t="shared" si="4"/>
        <v>8.5</v>
      </c>
    </row>
    <row r="29" spans="1:50" s="3" customFormat="1" x14ac:dyDescent="0.25">
      <c r="A29" s="99" t="s">
        <v>26</v>
      </c>
      <c r="B29" s="86" t="s">
        <v>25</v>
      </c>
      <c r="C29" s="56">
        <f>ROUND(IF('Indicador Datos'!X31="No data",IF((0.1233*LN('Indicador Datos'!CD31)-0.4559)&gt;C$37,0,IF((0.1233*LN('Indicador Datos'!CD31)-0.4559)&lt;C$36,10,(C$37-(0.1233*LN('Indicador Datos'!CD31)-0.4559))/(C$37-C$36)*10)),IF('Indicador Datos'!X31&gt;C$37,0,IF('Indicador Datos'!X31&lt;C$36,10,(C$37-'Indicador Datos'!X31)/(C$37-C$36)*10))),1)</f>
        <v>4.7</v>
      </c>
      <c r="D29" s="165">
        <f>IF('Indicador Datos'!Y31="No data","x", 'Indicador Datos'!Y31+'Indicador Datos'!Z31)</f>
        <v>12.100000000000001</v>
      </c>
      <c r="E29" s="137">
        <f t="shared" si="5"/>
        <v>2.4</v>
      </c>
      <c r="F29" s="137">
        <f>IF('Indicador Datos'!AA31="No data","x",ROUND(IF('Indicador Datos'!AA31&gt;F$37,10,IF('Indicador Datos'!AA31&lt;F$36,0,10-(F$37-'Indicador Datos'!AA31)/(F$37-F$36)*10)),1))</f>
        <v>3.9</v>
      </c>
      <c r="G29" s="137">
        <f t="shared" si="6"/>
        <v>3.2</v>
      </c>
      <c r="H29" s="57">
        <f t="shared" si="7"/>
        <v>4</v>
      </c>
      <c r="I29" s="56">
        <f>IF('Indicador Datos'!AS31="No data","x",ROUND(IF('Indicador Datos'!AS31&gt;I$37,10,IF('Indicador Datos'!AS31&lt;I$36,0,10-(I$37-'Indicador Datos'!AS31)/(I$37-I$36)*10)),1))</f>
        <v>5.2</v>
      </c>
      <c r="J29" s="56">
        <f>IF('Indicador Datos'!AT31="No data","x",ROUND(IF('Indicador Datos'!AT31&gt;J$37,10,IF('Indicador Datos'!AT31&lt;J$36,0,10-(J$37-'Indicador Datos'!AT31)/(J$37-J$36)*10)),1))</f>
        <v>5.0999999999999996</v>
      </c>
      <c r="K29" s="137">
        <f>IF('Indicador Datos'!AU31="No data","x",ROUND(IF('Indicador Datos'!AU31&gt;K$37,10,IF('Indicador Datos'!AU31&lt;K$36,0,10-(K$37-'Indicador Datos'!AU31)/(K$37-K$36)*10)),1))</f>
        <v>10</v>
      </c>
      <c r="L29" s="57">
        <f t="shared" si="8"/>
        <v>6.8</v>
      </c>
      <c r="M29" s="137">
        <f>IF('Indicador Datos'!AB31="No data","x",ROUND(IF('Indicador Datos'!AB31&gt;M$37,10,IF('Indicador Datos'!AB31&lt;M$36,0,10-(M$37-'Indicador Datos'!AB31)/(M$37-M$36)*10)),1))</f>
        <v>6.1</v>
      </c>
      <c r="N29" s="137">
        <f>IF('Indicador Datos'!AC31="No data","x",ROUND(IF('Indicador Datos'!AC31&gt;N$37,10,IF('Indicador Datos'!AC31&lt;N$36,0,10-(N$37-'Indicador Datos'!AC31)/(N$37-N$36)*10)),1))</f>
        <v>2.7</v>
      </c>
      <c r="O29" s="137">
        <f>IF('Indicador Datos'!AD31="No data","x",ROUND(IF('Indicador Datos'!AD31&gt;O$37,10,IF('Indicador Datos'!AD31&lt;O$36,0,10-(O$37-'Indicador Datos'!AD31)/(O$37-O$36)*10)),1))</f>
        <v>6.5</v>
      </c>
      <c r="P29" s="57">
        <f t="shared" si="9"/>
        <v>5.3</v>
      </c>
      <c r="Q29" s="58">
        <f t="shared" si="10"/>
        <v>5</v>
      </c>
      <c r="R29" s="70">
        <f>IF(AND('Indicador Datos'!AY31="No data",'Indicador Datos'!AZ31="No data"),0,SUM('Indicador Datos'!AY31:BA31)/1000)</f>
        <v>102.848</v>
      </c>
      <c r="S29" s="56">
        <f t="shared" si="11"/>
        <v>10</v>
      </c>
      <c r="T29" s="59">
        <f>R29*1000/'Indicador Datos'!CE31</f>
        <v>6.276934584586405E-3</v>
      </c>
      <c r="U29" s="56">
        <f t="shared" si="0"/>
        <v>5</v>
      </c>
      <c r="V29" s="60">
        <f t="shared" si="12"/>
        <v>8.5</v>
      </c>
      <c r="W29" s="56">
        <f>IF('Indicador Datos'!AM31="No data","x",ROUND(IF('Indicador Datos'!AM31&gt;W$37,10,IF('Indicador Datos'!AM31&lt;W$36,0,10-(W$37-'Indicador Datos'!AM31)/(W$37-W$36)*10)),1))</f>
        <v>1.5</v>
      </c>
      <c r="X29" s="56">
        <f>IF('Indicador Datos'!AL31="No data","x",ROUND(IF('Indicador Datos'!AL31&gt;X$37,10,IF('Indicador Datos'!AL31&lt;X$36,0,10-(X$37-'Indicador Datos'!AL31)/(X$37-X$36)*10)),1))</f>
        <v>5.2</v>
      </c>
      <c r="Y29" s="56">
        <f>IF('Indicador Datos'!AN31 ="No data","x",ROUND( IF('Indicador Datos'!AN31 &gt;Y$37,10,IF('Indicador Datos'!AN31 &lt;Y$36,0,10-(Y$37-'Indicador Datos'!AN31)/(Y$37-Y$36)*10)),1))</f>
        <v>4.4000000000000004</v>
      </c>
      <c r="Z29" s="57">
        <f t="shared" si="13"/>
        <v>3.9</v>
      </c>
      <c r="AA29" s="56">
        <f>IF('Indicador Datos'!AE31="No data","x",ROUND(IF('Indicador Datos'!AE31&gt;AA$37,10,IF('Indicador Datos'!AE31&lt;AA$36,0,10-(AA$37-'Indicador Datos'!AE31)/(AA$37-AA$36)*10)),1))</f>
        <v>6.2</v>
      </c>
      <c r="AB29" s="62">
        <f>IF('Indicador Datos'!AF31="No data", "x", IF('Indicador Datos'!AF31&gt;=40,10,IF(AND('Indicador Datos'!AF31&gt;=30,'Indicador Datos'!AF31&lt;40),8,(IF(AND('Indicador Datos'!AF31&gt;=20,'Indicador Datos'!AF31&lt;30),6,IF(AND('Indicador Datos'!AF31&gt;=5,'Indicador Datos'!AF31&lt;20),4,IF(AND('Indicador Datos'!AF31&gt;0,'Indicador Datos'!AF31&lt;5),2,0)))))))</f>
        <v>6</v>
      </c>
      <c r="AC29" s="62">
        <f>IF('Indicador Datos'!AG31="No data", "x", IF('Indicador Datos'!AG31&gt;=40,10,IF(AND('Indicador Datos'!AG31&gt;=30,'Indicador Datos'!AG31&lt;40),8,(IF(AND('Indicador Datos'!AG31&gt;=20,'Indicador Datos'!AG31&lt;30), 6, IF(AND('Indicador Datos'!AG31&gt;=5,'Indicador Datos'!AG31&lt;20),3,0))))))</f>
        <v>6</v>
      </c>
      <c r="AD29" s="62">
        <f>IF('Indicador Datos'!AH31="No data", "x", IF('Indicador Datos'!AH31&gt;=15,10,IF(AND('Indicador Datos'!AH31&gt;=12,'Indicador Datos'!AH31&lt;15),8,(IF(AND('Indicador Datos'!AH31&gt;=9,'Indicador Datos'!AH31&lt;12),6,IF(AND('Indicador Datos'!AH31&gt;=5,'Indicador Datos'!AH31&lt;9),4,IF(AND('Indicador Datos'!AH31&gt;0,'Indicador Datos'!AH31&lt;5),2,0)))))))</f>
        <v>4</v>
      </c>
      <c r="AE29" s="248">
        <f>IF('Indicador Datos'!BF31="No data", "x", IF('Indicador Datos'!BF31&gt;=40,10,IF(AND('Indicador Datos'!BF31&gt;=30,'Indicador Datos'!BF31&lt;40),8,(IF(AND('Indicador Datos'!BF31&gt;=20,'Indicador Datos'!BF31&lt;30), 6, IF(AND('Indicador Datos'!BF31&gt;=5,'Indicador Datos'!BF31&lt;20),3,0))))))</f>
        <v>3</v>
      </c>
      <c r="AF29" s="248">
        <f t="shared" si="14"/>
        <v>3.5</v>
      </c>
      <c r="AG29" s="137">
        <f t="shared" si="15"/>
        <v>5.2</v>
      </c>
      <c r="AH29" s="57">
        <f t="shared" si="1"/>
        <v>5.7</v>
      </c>
      <c r="AI29" s="207">
        <f>IF('Indicador Datos'!BB31="No data","x",ROUND( IF('Indicador Datos'!BB31&gt;AI$37,10,IF('Indicador Datos'!BB31&lt;AI$36,0,10-(AI$37-'Indicador Datos'!BB31)/(AI$37-AI$36)*10)),1))</f>
        <v>7.6</v>
      </c>
      <c r="AJ29" s="207">
        <f>IF('Indicador Datos'!BC31="No data","x",ROUND( IF('Indicador Datos'!BC31&gt;AJ$37,10,IF('Indicador Datos'!BC31&lt;AJ$36,0,10-(AJ$37-'Indicador Datos'!BC31)/(AJ$37-AJ$36)*10)),1))</f>
        <v>4.8</v>
      </c>
      <c r="AK29" s="57">
        <f t="shared" si="16"/>
        <v>6.2</v>
      </c>
      <c r="AL29" s="70">
        <f>('Indicador Datos'!AX31+'Indicador Datos'!AW31*0.5+'Indicador Datos'!AV31*0.25)/1000</f>
        <v>444.53975000000003</v>
      </c>
      <c r="AM29" s="56">
        <f t="shared" si="17"/>
        <v>8.8000000000000007</v>
      </c>
      <c r="AN29" s="61">
        <f>AL29*1000/'Indicador Datos'!CE31</f>
        <v>2.7130784565556884E-2</v>
      </c>
      <c r="AO29" s="56">
        <f t="shared" si="18"/>
        <v>3.6</v>
      </c>
      <c r="AP29" s="57">
        <f t="shared" si="19"/>
        <v>6.9</v>
      </c>
      <c r="AQ29" s="56">
        <f>IF('Indicador Datos'!BD31="No data","x",ROUND(IF('Indicador Datos'!BD31&lt;$AQ$36,10,IF('Indicador Datos'!BD31&gt;$AQ$37,0,($AQ$37-'Indicador Datos'!BD31)/($AQ$37-$AQ$36)*10)),1))</f>
        <v>5.0999999999999996</v>
      </c>
      <c r="AR29" s="56">
        <f>IF('Indicador Datos'!BE31="No data", "x", IF('Indicador Datos'!BE31&gt;=35,10,IF(AND('Indicador Datos'!BE31&gt;=25,'Indicador Datos'!BE31&lt;35),8,(IF(AND('Indicador Datos'!BE31&gt;=15,'Indicador Datos'!BE31&lt;25),6,IF(AND('Indicador Datos'!BE31&gt;=5,'Indicador Datos'!BE31&lt;15),4,IF(AND('Indicador Datos'!BE31&gt;0,'Indicador Datos'!BE31&lt;5),2,0)))))))</f>
        <v>4</v>
      </c>
      <c r="AS29" s="62">
        <f>IF('Indicador Datos'!BG31="No data","x",ROUND(IF('Indicador Datos'!BG31&gt;$AS$37,10,IF('Indicador Datos'!BG31&lt;$AS$36,0,10-($AS$37-'Indicador Datos'!BG31)/($AS$37-$AS$36)*10)),1))</f>
        <v>2.7</v>
      </c>
      <c r="AT29" s="62">
        <f>IF('Indicador Datos'!BH31="No data","x",ROUND(IF('Indicador Datos'!BH31&gt;$AT$37,10,IF('Indicador Datos'!BH31&lt;$AT$36,0,10-($AT$37-'Indicador Datos'!BH31)/($AT$37-$AT$36)*10)),1))</f>
        <v>2.9</v>
      </c>
      <c r="AU29" s="56">
        <f t="shared" si="20"/>
        <v>2.7</v>
      </c>
      <c r="AV29" s="57">
        <f t="shared" si="2"/>
        <v>3.9</v>
      </c>
      <c r="AW29" s="63">
        <f t="shared" si="3"/>
        <v>5.4</v>
      </c>
      <c r="AX29" s="64">
        <f t="shared" si="4"/>
        <v>7.2</v>
      </c>
    </row>
    <row r="30" spans="1:50" s="3" customFormat="1" x14ac:dyDescent="0.25">
      <c r="A30" s="99" t="s">
        <v>34</v>
      </c>
      <c r="B30" s="86" t="s">
        <v>33</v>
      </c>
      <c r="C30" s="56">
        <f>ROUND(IF('Indicador Datos'!X32="No data",IF((0.1233*LN('Indicador Datos'!CD32)-0.4559)&gt;C$37,0,IF((0.1233*LN('Indicador Datos'!CD32)-0.4559)&lt;C$36,10,(C$37-(0.1233*LN('Indicador Datos'!CD32)-0.4559))/(C$37-C$36)*10)),IF('Indicador Datos'!X32&gt;C$37,0,IF('Indicador Datos'!X32&lt;C$36,10,(C$37-'Indicador Datos'!X32)/(C$37-C$36)*10))),1)</f>
        <v>6.9</v>
      </c>
      <c r="D30" s="165">
        <f>IF('Indicador Datos'!Y32="No data","x", 'Indicador Datos'!Y32+'Indicador Datos'!Z32)</f>
        <v>26.6</v>
      </c>
      <c r="E30" s="137">
        <f t="shared" si="5"/>
        <v>5.3</v>
      </c>
      <c r="F30" s="137">
        <f>IF('Indicador Datos'!AA32="No data","x",ROUND(IF('Indicador Datos'!AA32&gt;F$37,10,IF('Indicador Datos'!AA32&lt;F$36,0,10-(F$37-'Indicador Datos'!AA32)/(F$37-F$36)*10)),1))</f>
        <v>6</v>
      </c>
      <c r="G30" s="137">
        <f t="shared" si="6"/>
        <v>5.7</v>
      </c>
      <c r="H30" s="57">
        <f t="shared" si="7"/>
        <v>6.3</v>
      </c>
      <c r="I30" s="56">
        <f>IF('Indicador Datos'!AS32="No data","x",ROUND(IF('Indicador Datos'!AS32&gt;I$37,10,IF('Indicador Datos'!AS32&lt;I$36,0,10-(I$37-'Indicador Datos'!AS32)/(I$37-I$36)*10)),1))</f>
        <v>6.8</v>
      </c>
      <c r="J30" s="56">
        <f>IF('Indicador Datos'!AT32="No data","x",ROUND(IF('Indicador Datos'!AT32&gt;J$37,10,IF('Indicador Datos'!AT32&lt;J$36,0,10-(J$37-'Indicador Datos'!AT32)/(J$37-J$36)*10)),1))</f>
        <v>2.5</v>
      </c>
      <c r="K30" s="137">
        <f>IF('Indicador Datos'!AU32="No data","x",ROUND(IF('Indicador Datos'!AU32&gt;K$37,10,IF('Indicador Datos'!AU32&lt;K$36,0,10-(K$37-'Indicador Datos'!AU32)/(K$37-K$36)*10)),1))</f>
        <v>9.5</v>
      </c>
      <c r="L30" s="57">
        <f t="shared" si="8"/>
        <v>6.3</v>
      </c>
      <c r="M30" s="137">
        <f>IF('Indicador Datos'!AB32="No data","x",ROUND(IF('Indicador Datos'!AB32&gt;M$37,10,IF('Indicador Datos'!AB32&lt;M$36,0,10-(M$37-'Indicador Datos'!AB32)/(M$37-M$36)*10)),1))</f>
        <v>5.2</v>
      </c>
      <c r="N30" s="137">
        <f>IF('Indicador Datos'!AC32="No data","x",ROUND(IF('Indicador Datos'!AC32&gt;N$37,10,IF('Indicador Datos'!AC32&lt;N$36,0,10-(N$37-'Indicador Datos'!AC32)/(N$37-N$36)*10)),1))</f>
        <v>8.6</v>
      </c>
      <c r="O30" s="137" t="str">
        <f>IF('Indicador Datos'!AD32="No data","x",ROUND(IF('Indicador Datos'!AD32&gt;O$37,10,IF('Indicador Datos'!AD32&lt;O$36,0,10-(O$37-'Indicador Datos'!AD32)/(O$37-O$36)*10)),1))</f>
        <v>x</v>
      </c>
      <c r="P30" s="57">
        <f t="shared" si="9"/>
        <v>7.3</v>
      </c>
      <c r="Q30" s="58">
        <f t="shared" si="10"/>
        <v>6.6</v>
      </c>
      <c r="R30" s="70">
        <f>IF(AND('Indicador Datos'!AY32="No data",'Indicador Datos'!AZ32="No data"),0,SUM('Indicador Datos'!AY32:BA32)/1000)</f>
        <v>1.0999999999999999E-2</v>
      </c>
      <c r="S30" s="56">
        <f t="shared" si="11"/>
        <v>0.1</v>
      </c>
      <c r="T30" s="59">
        <f>R30*1000/'Indicador Datos'!CE32</f>
        <v>1.4224695882467804E-5</v>
      </c>
      <c r="U30" s="56">
        <f t="shared" si="0"/>
        <v>0</v>
      </c>
      <c r="V30" s="60">
        <f t="shared" si="12"/>
        <v>0.1</v>
      </c>
      <c r="W30" s="56">
        <f>IF('Indicador Datos'!AM32="No data","x",ROUND(IF('Indicador Datos'!AM32&gt;W$37,10,IF('Indicador Datos'!AM32&lt;W$36,0,10-(W$37-'Indicador Datos'!AM32)/(W$37-W$36)*10)),1))</f>
        <v>7.5</v>
      </c>
      <c r="X30" s="56">
        <f>IF('Indicador Datos'!AL32="No data","x",ROUND(IF('Indicador Datos'!AL32&gt;X$37,10,IF('Indicador Datos'!AL32&lt;X$36,0,10-(X$37-'Indicador Datos'!AL32)/(X$37-X$36)*10)),1))</f>
        <v>9.3000000000000007</v>
      </c>
      <c r="Y30" s="56">
        <f>IF('Indicador Datos'!AN32 ="No data","x",ROUND( IF('Indicador Datos'!AN32 &gt;Y$37,10,IF('Indicador Datos'!AN32 &lt;Y$36,0,10-(Y$37-'Indicador Datos'!AN32)/(Y$37-Y$36)*10)),1))</f>
        <v>1.9</v>
      </c>
      <c r="Z30" s="57">
        <f t="shared" si="13"/>
        <v>7.2</v>
      </c>
      <c r="AA30" s="56">
        <f>IF('Indicador Datos'!AE32="No data","x",ROUND(IF('Indicador Datos'!AE32&gt;AA$37,10,IF('Indicador Datos'!AE32&lt;AA$36,0,10-(AA$37-'Indicador Datos'!AE32)/(AA$37-AA$36)*10)),1))</f>
        <v>10</v>
      </c>
      <c r="AB30" s="62">
        <f>IF('Indicador Datos'!AF32="No data", "x", IF('Indicador Datos'!AF32&gt;=40,10,IF(AND('Indicador Datos'!AF32&gt;=30,'Indicador Datos'!AF32&lt;40),8,(IF(AND('Indicador Datos'!AF32&gt;=20,'Indicador Datos'!AF32&lt;30),6,IF(AND('Indicador Datos'!AF32&gt;=5,'Indicador Datos'!AF32&lt;20),4,IF(AND('Indicador Datos'!AF32&gt;0,'Indicador Datos'!AF32&lt;5),2,0)))))))</f>
        <v>4</v>
      </c>
      <c r="AC30" s="62">
        <f>IF('Indicador Datos'!AG32="No data", "x", IF('Indicador Datos'!AG32&gt;=40,10,IF(AND('Indicador Datos'!AG32&gt;=30,'Indicador Datos'!AG32&lt;40),8,(IF(AND('Indicador Datos'!AG32&gt;=20,'Indicador Datos'!AG32&lt;30), 6, IF(AND('Indicador Datos'!AG32&gt;=5,'Indicador Datos'!AG32&lt;20),3,0))))))</f>
        <v>8</v>
      </c>
      <c r="AD30" s="62">
        <f>IF('Indicador Datos'!AH32="No data", "x", IF('Indicador Datos'!AH32&gt;=15,10,IF(AND('Indicador Datos'!AH32&gt;=12,'Indicador Datos'!AH32&lt;15),8,(IF(AND('Indicador Datos'!AH32&gt;=9,'Indicador Datos'!AH32&lt;12),6,IF(AND('Indicador Datos'!AH32&gt;=5,'Indicador Datos'!AH32&lt;9),4,IF(AND('Indicador Datos'!AH32&gt;0,'Indicador Datos'!AH32&lt;5),2,0)))))))</f>
        <v>8</v>
      </c>
      <c r="AE30" s="248">
        <f>IF('Indicador Datos'!BF32="No data", "x", IF('Indicador Datos'!BF32&gt;=40,10,IF(AND('Indicador Datos'!BF32&gt;=30,'Indicador Datos'!BF32&lt;40),8,(IF(AND('Indicador Datos'!BF32&gt;=20,'Indicador Datos'!BF32&lt;30), 6, IF(AND('Indicador Datos'!BF32&gt;=5,'Indicador Datos'!BF32&lt;20),3,0))))))</f>
        <v>8</v>
      </c>
      <c r="AF30" s="248">
        <f t="shared" si="14"/>
        <v>8</v>
      </c>
      <c r="AG30" s="137">
        <f t="shared" si="15"/>
        <v>6.7</v>
      </c>
      <c r="AH30" s="57">
        <f t="shared" si="1"/>
        <v>8.4</v>
      </c>
      <c r="AI30" s="207">
        <f>IF('Indicador Datos'!BB32="No data","x",ROUND( IF('Indicador Datos'!BB32&gt;AI$37,10,IF('Indicador Datos'!BB32&lt;AI$36,0,10-(AI$37-'Indicador Datos'!BB32)/(AI$37-AI$36)*10)),1))</f>
        <v>9.6</v>
      </c>
      <c r="AJ30" s="207">
        <f>IF('Indicador Datos'!BC32="No data","x",ROUND( IF('Indicador Datos'!BC32&gt;AJ$37,10,IF('Indicador Datos'!BC32&lt;AJ$36,0,10-(AJ$37-'Indicador Datos'!BC32)/(AJ$37-AJ$36)*10)),1))</f>
        <v>8.9</v>
      </c>
      <c r="AK30" s="57">
        <f t="shared" si="16"/>
        <v>9.3000000000000007</v>
      </c>
      <c r="AL30" s="70">
        <f>('Indicador Datos'!AX32+'Indicador Datos'!AW32*0.5+'Indicador Datos'!AV32*0.25)/1000</f>
        <v>53.024000000000001</v>
      </c>
      <c r="AM30" s="56">
        <f t="shared" si="17"/>
        <v>5.7</v>
      </c>
      <c r="AN30" s="61">
        <f>AL30*1000/'Indicador Datos'!CE32</f>
        <v>6.8568206770179344E-2</v>
      </c>
      <c r="AO30" s="56">
        <f t="shared" si="18"/>
        <v>9.1</v>
      </c>
      <c r="AP30" s="57">
        <f t="shared" si="19"/>
        <v>7.8</v>
      </c>
      <c r="AQ30" s="56">
        <f>IF('Indicador Datos'!BD32="No data","x",ROUND(IF('Indicador Datos'!BD32&lt;$AQ$36,10,IF('Indicador Datos'!BD32&gt;$AQ$37,0,($AQ$37-'Indicador Datos'!BD32)/($AQ$37-$AQ$36)*10)),1))</f>
        <v>4.3</v>
      </c>
      <c r="AR30" s="56">
        <f>IF('Indicador Datos'!BE32="No data", "x", IF('Indicador Datos'!BE32&gt;=35,10,IF(AND('Indicador Datos'!BE32&gt;=25,'Indicador Datos'!BE32&lt;35),8,(IF(AND('Indicador Datos'!BE32&gt;=15,'Indicador Datos'!BE32&lt;25),6,IF(AND('Indicador Datos'!BE32&gt;=5,'Indicador Datos'!BE32&lt;15),4,IF(AND('Indicador Datos'!BE32&gt;0,'Indicador Datos'!BE32&lt;5),2,0)))))))</f>
        <v>4</v>
      </c>
      <c r="AS30" s="62" t="str">
        <f>IF('Indicador Datos'!BG32="No data","x",ROUND(IF('Indicador Datos'!BG32&gt;$AS$37,10,IF('Indicador Datos'!BG32&lt;$AS$36,0,10-($AS$37-'Indicador Datos'!BG32)/($AS$37-$AS$36)*10)),1))</f>
        <v>x</v>
      </c>
      <c r="AT30" s="62" t="str">
        <f>IF('Indicador Datos'!BH32="No data","x",ROUND(IF('Indicador Datos'!BH32&gt;$AT$37,10,IF('Indicador Datos'!BH32&lt;$AT$36,0,10-($AT$37-'Indicador Datos'!BH32)/($AT$37-$AT$36)*10)),1))</f>
        <v>x</v>
      </c>
      <c r="AU30" s="56" t="str">
        <f t="shared" si="20"/>
        <v>x</v>
      </c>
      <c r="AV30" s="57">
        <f t="shared" si="2"/>
        <v>4.2</v>
      </c>
      <c r="AW30" s="63">
        <f t="shared" si="3"/>
        <v>7.7</v>
      </c>
      <c r="AX30" s="64">
        <f t="shared" si="4"/>
        <v>5</v>
      </c>
    </row>
    <row r="31" spans="1:50" s="3" customFormat="1" x14ac:dyDescent="0.25">
      <c r="A31" s="99" t="s">
        <v>48</v>
      </c>
      <c r="B31" s="86" t="s">
        <v>47</v>
      </c>
      <c r="C31" s="56">
        <f>ROUND(IF('Indicador Datos'!X33="No data",IF((0.1233*LN('Indicador Datos'!CD33)-0.4559)&gt;C$37,0,IF((0.1233*LN('Indicador Datos'!CD33)-0.4559)&lt;C$36,10,(C$37-(0.1233*LN('Indicador Datos'!CD33)-0.4559))/(C$37-C$36)*10)),IF('Indicador Datos'!X33&gt;C$37,0,IF('Indicador Datos'!X33&lt;C$36,10,(C$37-'Indicador Datos'!X33)/(C$37-C$36)*10))),1)</f>
        <v>5.7</v>
      </c>
      <c r="D31" s="165" t="str">
        <f>IF('Indicador Datos'!Y33="No data","x", 'Indicador Datos'!Y33+'Indicador Datos'!Z33)</f>
        <v>x</v>
      </c>
      <c r="E31" s="137" t="str">
        <f t="shared" si="5"/>
        <v>x</v>
      </c>
      <c r="F31" s="137">
        <f>IF('Indicador Datos'!AA33="No data","x",ROUND(IF('Indicador Datos'!AA33&gt;F$37,10,IF('Indicador Datos'!AA33&lt;F$36,0,10-(F$37-'Indicador Datos'!AA33)/(F$37-F$36)*10)),1))</f>
        <v>3.7</v>
      </c>
      <c r="G31" s="137">
        <f t="shared" si="6"/>
        <v>3.7</v>
      </c>
      <c r="H31" s="57">
        <f t="shared" si="7"/>
        <v>4.8</v>
      </c>
      <c r="I31" s="56">
        <f>IF('Indicador Datos'!AS33="No data","x",ROUND(IF('Indicador Datos'!AS33&gt;I$37,10,IF('Indicador Datos'!AS33&lt;I$36,0,10-(I$37-'Indicador Datos'!AS33)/(I$37-I$36)*10)),1))</f>
        <v>6.2</v>
      </c>
      <c r="J31" s="56">
        <f>IF('Indicador Datos'!AT33="No data","x",ROUND(IF('Indicador Datos'!AT33&gt;J$37,10,IF('Indicador Datos'!AT33&lt;J$36,0,10-(J$37-'Indicador Datos'!AT33)/(J$37-J$36)*10)),1))</f>
        <v>6.7</v>
      </c>
      <c r="K31" s="137" t="str">
        <f>IF('Indicador Datos'!AU33="No data","x",ROUND(IF('Indicador Datos'!AU33&gt;K$37,10,IF('Indicador Datos'!AU33&lt;K$36,0,10-(K$37-'Indicador Datos'!AU33)/(K$37-K$36)*10)),1))</f>
        <v>x</v>
      </c>
      <c r="L31" s="57">
        <f t="shared" si="8"/>
        <v>6.5</v>
      </c>
      <c r="M31" s="137">
        <f>IF('Indicador Datos'!AB33="No data","x",ROUND(IF('Indicador Datos'!AB33&gt;M$37,10,IF('Indicador Datos'!AB33&lt;M$36,0,10-(M$37-'Indicador Datos'!AB33)/(M$37-M$36)*10)),1))</f>
        <v>6.4</v>
      </c>
      <c r="N31" s="137">
        <f>IF('Indicador Datos'!AC33="No data","x",ROUND(IF('Indicador Datos'!AC33&gt;N$37,10,IF('Indicador Datos'!AC33&lt;N$36,0,10-(N$37-'Indicador Datos'!AC33)/(N$37-N$36)*10)),1))</f>
        <v>2.1</v>
      </c>
      <c r="O31" s="137">
        <f>IF('Indicador Datos'!AD33="No data","x",ROUND(IF('Indicador Datos'!AD33&gt;O$37,10,IF('Indicador Datos'!AD33&lt;O$36,0,10-(O$37-'Indicador Datos'!AD33)/(O$37-O$36)*10)),1))</f>
        <v>6.3</v>
      </c>
      <c r="P31" s="57">
        <f t="shared" si="9"/>
        <v>5.2</v>
      </c>
      <c r="Q31" s="58">
        <f t="shared" si="10"/>
        <v>5.3</v>
      </c>
      <c r="R31" s="70">
        <f>IF(AND('Indicador Datos'!AY33="No data",'Indicador Datos'!AZ33="No data"),0,SUM('Indicador Datos'!AY33:BA33)/1000)</f>
        <v>0.20399999999999999</v>
      </c>
      <c r="S31" s="56">
        <f t="shared" si="11"/>
        <v>3.3</v>
      </c>
      <c r="T31" s="59">
        <f>R31*1000/'Indicador Datos'!CE33</f>
        <v>3.0333183253465864E-5</v>
      </c>
      <c r="U31" s="56">
        <f t="shared" si="0"/>
        <v>0</v>
      </c>
      <c r="V31" s="60">
        <f t="shared" si="12"/>
        <v>1.8</v>
      </c>
      <c r="W31" s="56">
        <f>IF('Indicador Datos'!AM33="No data","x",ROUND(IF('Indicador Datos'!AM33&gt;W$37,10,IF('Indicador Datos'!AM33&lt;W$36,0,10-(W$37-'Indicador Datos'!AM33)/(W$37-W$36)*10)),1))</f>
        <v>2</v>
      </c>
      <c r="X31" s="56">
        <f>IF('Indicador Datos'!AL33="No data","x",ROUND(IF('Indicador Datos'!AL33&gt;X$37,10,IF('Indicador Datos'!AL33&lt;X$36,0,10-(X$37-'Indicador Datos'!AL33)/(X$37-X$36)*10)),1))</f>
        <v>4.0999999999999996</v>
      </c>
      <c r="Y31" s="56">
        <f>IF('Indicador Datos'!AN33 ="No data","x",ROUND( IF('Indicador Datos'!AN33 &gt;Y$37,10,IF('Indicador Datos'!AN33 &lt;Y$36,0,10-(Y$37-'Indicador Datos'!AN33)/(Y$37-Y$36)*10)),1))</f>
        <v>10</v>
      </c>
      <c r="Z31" s="57">
        <f t="shared" si="13"/>
        <v>7</v>
      </c>
      <c r="AA31" s="56">
        <f>IF('Indicador Datos'!AE33="No data","x",ROUND(IF('Indicador Datos'!AE33&gt;AA$37,10,IF('Indicador Datos'!AE33&lt;AA$36,0,10-(AA$37-'Indicador Datos'!AE33)/(AA$37-AA$36)*10)),1))</f>
        <v>5.9</v>
      </c>
      <c r="AB31" s="62">
        <f>IF('Indicador Datos'!AF33="No data", "x", IF('Indicador Datos'!AF33&gt;=40,10,IF(AND('Indicador Datos'!AF33&gt;=30,'Indicador Datos'!AF33&lt;40),8,(IF(AND('Indicador Datos'!AF33&gt;=20,'Indicador Datos'!AF33&lt;30),6,IF(AND('Indicador Datos'!AF33&gt;=5,'Indicador Datos'!AF33&lt;20),4,IF(AND('Indicador Datos'!AF33&gt;0,'Indicador Datos'!AF33&lt;5),2,0)))))))</f>
        <v>4</v>
      </c>
      <c r="AC31" s="62">
        <f>IF('Indicador Datos'!AG33="No data", "x", IF('Indicador Datos'!AG33&gt;=40,10,IF(AND('Indicador Datos'!AG33&gt;=30,'Indicador Datos'!AG33&lt;40),8,(IF(AND('Indicador Datos'!AG33&gt;=20,'Indicador Datos'!AG33&lt;30), 6, IF(AND('Indicador Datos'!AG33&gt;=5,'Indicador Datos'!AG33&lt;20),3,0))))))</f>
        <v>6</v>
      </c>
      <c r="AD31" s="62">
        <f>IF('Indicador Datos'!AH33="No data", "x", IF('Indicador Datos'!AH33&gt;=15,10,IF(AND('Indicador Datos'!AH33&gt;=12,'Indicador Datos'!AH33&lt;15),8,(IF(AND('Indicador Datos'!AH33&gt;=9,'Indicador Datos'!AH33&lt;12),6,IF(AND('Indicador Datos'!AH33&gt;=5,'Indicador Datos'!AH33&lt;9),4,IF(AND('Indicador Datos'!AH33&gt;0,'Indicador Datos'!AH33&lt;5),2,0)))))))</f>
        <v>4</v>
      </c>
      <c r="AE31" s="248">
        <f>IF('Indicador Datos'!BF33="No data", "x", IF('Indicador Datos'!BF33&gt;=40,10,IF(AND('Indicador Datos'!BF33&gt;=30,'Indicador Datos'!BF33&lt;40),8,(IF(AND('Indicador Datos'!BF33&gt;=20,'Indicador Datos'!BF33&lt;30), 6, IF(AND('Indicador Datos'!BF33&gt;=5,'Indicador Datos'!BF33&lt;20),3,0))))))</f>
        <v>6</v>
      </c>
      <c r="AF31" s="248">
        <f t="shared" si="14"/>
        <v>5</v>
      </c>
      <c r="AG31" s="137">
        <f t="shared" si="15"/>
        <v>5</v>
      </c>
      <c r="AH31" s="57">
        <f t="shared" si="1"/>
        <v>5.5</v>
      </c>
      <c r="AI31" s="207">
        <f>IF('Indicador Datos'!BB33="No data","x",ROUND( IF('Indicador Datos'!BB33&gt;AI$37,10,IF('Indicador Datos'!BB33&lt;AI$36,0,10-(AI$37-'Indicador Datos'!BB33)/(AI$37-AI$36)*10)),1))</f>
        <v>4.5</v>
      </c>
      <c r="AJ31" s="207">
        <f>IF('Indicador Datos'!BC33="No data","x",ROUND( IF('Indicador Datos'!BC33&gt;AJ$37,10,IF('Indicador Datos'!BC33&lt;AJ$36,0,10-(AJ$37-'Indicador Datos'!BC33)/(AJ$37-AJ$36)*10)),1))</f>
        <v>4.3</v>
      </c>
      <c r="AK31" s="57">
        <f t="shared" si="16"/>
        <v>4.4000000000000004</v>
      </c>
      <c r="AL31" s="70">
        <f>('Indicador Datos'!AX33+'Indicador Datos'!AW33*0.5+'Indicador Datos'!AV33*0.25)/1000</f>
        <v>37.543750000000003</v>
      </c>
      <c r="AM31" s="56">
        <f t="shared" si="17"/>
        <v>5.2</v>
      </c>
      <c r="AN31" s="61">
        <f>AL31*1000/'Indicador Datos'!CE33</f>
        <v>5.5824580822172011E-3</v>
      </c>
      <c r="AO31" s="56">
        <f t="shared" si="18"/>
        <v>0.7</v>
      </c>
      <c r="AP31" s="57">
        <f t="shared" si="19"/>
        <v>3.3</v>
      </c>
      <c r="AQ31" s="56">
        <f>IF('Indicador Datos'!BD33="No data","x",ROUND(IF('Indicador Datos'!BD33&lt;$AQ$36,10,IF('Indicador Datos'!BD33&gt;$AQ$37,0,($AQ$37-'Indicador Datos'!BD33)/($AQ$37-$AQ$36)*10)),1))</f>
        <v>4.7</v>
      </c>
      <c r="AR31" s="56">
        <f>IF('Indicador Datos'!BE33="No data", "x", IF('Indicador Datos'!BE33&gt;=35,10,IF(AND('Indicador Datos'!BE33&gt;=25,'Indicador Datos'!BE33&lt;35),8,(IF(AND('Indicador Datos'!BE33&gt;=15,'Indicador Datos'!BE33&lt;25),6,IF(AND('Indicador Datos'!BE33&gt;=5,'Indicador Datos'!BE33&lt;15),4,IF(AND('Indicador Datos'!BE33&gt;0,'Indicador Datos'!BE33&lt;5),2,0)))))))</f>
        <v>4</v>
      </c>
      <c r="AS31" s="62">
        <f>IF('Indicador Datos'!BG33="No data","x",ROUND(IF('Indicador Datos'!BG33&gt;$AS$37,10,IF('Indicador Datos'!BG33&lt;$AS$36,0,10-($AS$37-'Indicador Datos'!BG33)/($AS$37-$AS$36)*10)),1))</f>
        <v>3.7</v>
      </c>
      <c r="AT31" s="62">
        <f>IF('Indicador Datos'!BH33="No data","x",ROUND(IF('Indicador Datos'!BH33&gt;$AT$37,10,IF('Indicador Datos'!BH33&lt;$AT$36,0,10-($AT$37-'Indicador Datos'!BH33)/($AT$37-$AT$36)*10)),1))</f>
        <v>5.6</v>
      </c>
      <c r="AU31" s="56">
        <f t="shared" si="20"/>
        <v>4.0999999999999996</v>
      </c>
      <c r="AV31" s="57">
        <f t="shared" si="2"/>
        <v>4.3</v>
      </c>
      <c r="AW31" s="63">
        <f t="shared" si="3"/>
        <v>5</v>
      </c>
      <c r="AX31" s="64">
        <f t="shared" si="4"/>
        <v>3.6</v>
      </c>
    </row>
    <row r="32" spans="1:50" s="3" customFormat="1" x14ac:dyDescent="0.25">
      <c r="A32" s="99" t="s">
        <v>50</v>
      </c>
      <c r="B32" s="86" t="s">
        <v>49</v>
      </c>
      <c r="C32" s="56">
        <f>ROUND(IF('Indicador Datos'!X34="No data",IF((0.1233*LN('Indicador Datos'!CD34)-0.4559)&gt;C$37,0,IF((0.1233*LN('Indicador Datos'!CD34)-0.4559)&lt;C$36,10,(C$37-(0.1233*LN('Indicador Datos'!CD34)-0.4559))/(C$37-C$36)*10)),IF('Indicador Datos'!X34&gt;C$37,0,IF('Indicador Datos'!X34&lt;C$36,10,(C$37-'Indicador Datos'!X34)/(C$37-C$36)*10))),1)</f>
        <v>4.7</v>
      </c>
      <c r="D32" s="165">
        <f>IF('Indicador Datos'!Y34="No data","x", 'Indicador Datos'!Y34+'Indicador Datos'!Z34)</f>
        <v>22.700000000000003</v>
      </c>
      <c r="E32" s="137">
        <f t="shared" si="5"/>
        <v>4.5</v>
      </c>
      <c r="F32" s="137">
        <f>IF('Indicador Datos'!AA34="No data","x",ROUND(IF('Indicador Datos'!AA34&gt;F$37,10,IF('Indicador Datos'!AA34&lt;F$36,0,10-(F$37-'Indicador Datos'!AA34)/(F$37-F$36)*10)),1))</f>
        <v>3.6</v>
      </c>
      <c r="G32" s="137">
        <f t="shared" si="6"/>
        <v>4.0999999999999996</v>
      </c>
      <c r="H32" s="57">
        <f t="shared" si="7"/>
        <v>4.4000000000000004</v>
      </c>
      <c r="I32" s="56">
        <f>IF('Indicador Datos'!AS34="No data","x",ROUND(IF('Indicador Datos'!AS34&gt;I$37,10,IF('Indicador Datos'!AS34&lt;I$36,0,10-(I$37-'Indicador Datos'!AS34)/(I$37-I$36)*10)),1))</f>
        <v>5.0999999999999996</v>
      </c>
      <c r="J32" s="56">
        <f>IF('Indicador Datos'!AT34="No data","x",ROUND(IF('Indicador Datos'!AT34&gt;J$37,10,IF('Indicador Datos'!AT34&lt;J$36,0,10-(J$37-'Indicador Datos'!AT34)/(J$37-J$36)*10)),1))</f>
        <v>4.8</v>
      </c>
      <c r="K32" s="137">
        <f>IF('Indicador Datos'!AU34="No data","x",ROUND(IF('Indicador Datos'!AU34&gt;K$37,10,IF('Indicador Datos'!AU34&lt;K$36,0,10-(K$37-'Indicador Datos'!AU34)/(K$37-K$36)*10)),1))</f>
        <v>9.8000000000000007</v>
      </c>
      <c r="L32" s="57">
        <f t="shared" si="8"/>
        <v>6.6</v>
      </c>
      <c r="M32" s="137">
        <f>IF('Indicador Datos'!AB34="No data","x",ROUND(IF('Indicador Datos'!AB34&gt;M$37,10,IF('Indicador Datos'!AB34&lt;M$36,0,10-(M$37-'Indicador Datos'!AB34)/(M$37-M$36)*10)),1))</f>
        <v>5.2</v>
      </c>
      <c r="N32" s="137">
        <f>IF('Indicador Datos'!AC34="No data","x",ROUND(IF('Indicador Datos'!AC34&gt;N$37,10,IF('Indicador Datos'!AC34&lt;N$36,0,10-(N$37-'Indicador Datos'!AC34)/(N$37-N$36)*10)),1))</f>
        <v>1.5</v>
      </c>
      <c r="O32" s="137">
        <f>IF('Indicador Datos'!AD34="No data","x",ROUND(IF('Indicador Datos'!AD34&gt;O$37,10,IF('Indicador Datos'!AD34&lt;O$36,0,10-(O$37-'Indicador Datos'!AD34)/(O$37-O$36)*10)),1))</f>
        <v>7.9</v>
      </c>
      <c r="P32" s="57">
        <f t="shared" si="9"/>
        <v>5.4</v>
      </c>
      <c r="Q32" s="58">
        <f t="shared" si="10"/>
        <v>5.2</v>
      </c>
      <c r="R32" s="70">
        <f>IF(AND('Indicador Datos'!AY34="No data",'Indicador Datos'!AZ34="No data"),0,SUM('Indicador Datos'!AY34:BA34)/1000)</f>
        <v>63.886000000000003</v>
      </c>
      <c r="S32" s="56">
        <f t="shared" si="11"/>
        <v>9.5</v>
      </c>
      <c r="T32" s="59">
        <f>R32*1000/'Indicador Datos'!CE34</f>
        <v>2.0106477529942871E-3</v>
      </c>
      <c r="U32" s="56">
        <f t="shared" si="0"/>
        <v>3.8</v>
      </c>
      <c r="V32" s="60">
        <f t="shared" si="12"/>
        <v>7.7</v>
      </c>
      <c r="W32" s="56">
        <f>IF('Indicador Datos'!AM34="No data","x",ROUND(IF('Indicador Datos'!AM34&gt;W$37,10,IF('Indicador Datos'!AM34&lt;W$36,0,10-(W$37-'Indicador Datos'!AM34)/(W$37-W$36)*10)),1))</f>
        <v>1.5</v>
      </c>
      <c r="X32" s="56">
        <f>IF('Indicador Datos'!AL34="No data","x",ROUND(IF('Indicador Datos'!AL34&gt;X$37,10,IF('Indicador Datos'!AL34&lt;X$36,0,10-(X$37-'Indicador Datos'!AL34)/(X$37-X$36)*10)),1))</f>
        <v>10</v>
      </c>
      <c r="Y32" s="56">
        <f>IF('Indicador Datos'!AN34 ="No data","x",ROUND( IF('Indicador Datos'!AN34 &gt;Y$37,10,IF('Indicador Datos'!AN34 &lt;Y$36,0,10-(Y$37-'Indicador Datos'!AN34)/(Y$37-Y$36)*10)),1))</f>
        <v>5.0999999999999996</v>
      </c>
      <c r="Z32" s="57">
        <f t="shared" si="13"/>
        <v>7.1</v>
      </c>
      <c r="AA32" s="56">
        <f>IF('Indicador Datos'!AE34="No data","x",ROUND(IF('Indicador Datos'!AE34&gt;AA$37,10,IF('Indicador Datos'!AE34&lt;AA$36,0,10-(AA$37-'Indicador Datos'!AE34)/(AA$37-AA$36)*10)),1))</f>
        <v>4.8</v>
      </c>
      <c r="AB32" s="62">
        <f>IF('Indicador Datos'!AF34="No data", "x", IF('Indicador Datos'!AF34&gt;=40,10,IF(AND('Indicador Datos'!AF34&gt;=30,'Indicador Datos'!AF34&lt;40),8,(IF(AND('Indicador Datos'!AF34&gt;=20,'Indicador Datos'!AF34&lt;30),6,IF(AND('Indicador Datos'!AF34&gt;=5,'Indicador Datos'!AF34&lt;20),4,IF(AND('Indicador Datos'!AF34&gt;0,'Indicador Datos'!AF34&lt;5),2,0)))))))</f>
        <v>4</v>
      </c>
      <c r="AC32" s="62">
        <f>IF('Indicador Datos'!AG34="No data", "x", IF('Indicador Datos'!AG34&gt;=40,10,IF(AND('Indicador Datos'!AG34&gt;=30,'Indicador Datos'!AG34&lt;40),8,(IF(AND('Indicador Datos'!AG34&gt;=20,'Indicador Datos'!AG34&lt;30), 6, IF(AND('Indicador Datos'!AG34&gt;=5,'Indicador Datos'!AG34&lt;20),3,0))))))</f>
        <v>8</v>
      </c>
      <c r="AD32" s="62">
        <f>IF('Indicador Datos'!AH34="No data", "x", IF('Indicador Datos'!AH34&gt;=15,10,IF(AND('Indicador Datos'!AH34&gt;=12,'Indicador Datos'!AH34&lt;15),8,(IF(AND('Indicador Datos'!AH34&gt;=9,'Indicador Datos'!AH34&lt;12),6,IF(AND('Indicador Datos'!AH34&gt;=5,'Indicador Datos'!AH34&lt;9),4,IF(AND('Indicador Datos'!AH34&gt;0,'Indicador Datos'!AH34&lt;5),2,0)))))))</f>
        <v>4</v>
      </c>
      <c r="AE32" s="248">
        <f>IF('Indicador Datos'!BF34="No data", "x", IF('Indicador Datos'!BF34&gt;=40,10,IF(AND('Indicador Datos'!BF34&gt;=30,'Indicador Datos'!BF34&lt;40),8,(IF(AND('Indicador Datos'!BF34&gt;=20,'Indicador Datos'!BF34&lt;30), 6, IF(AND('Indicador Datos'!BF34&gt;=5,'Indicador Datos'!BF34&lt;20),3,0))))))</f>
        <v>3</v>
      </c>
      <c r="AF32" s="248">
        <f t="shared" si="14"/>
        <v>3.5</v>
      </c>
      <c r="AG32" s="137">
        <f t="shared" si="15"/>
        <v>5.2</v>
      </c>
      <c r="AH32" s="57">
        <f t="shared" si="1"/>
        <v>5</v>
      </c>
      <c r="AI32" s="207">
        <f>IF('Indicador Datos'!BB34="No data","x",ROUND( IF('Indicador Datos'!BB34&gt;AI$37,10,IF('Indicador Datos'!BB34&lt;AI$36,0,10-(AI$37-'Indicador Datos'!BB34)/(AI$37-AI$36)*10)),1))</f>
        <v>3.1</v>
      </c>
      <c r="AJ32" s="207">
        <f>IF('Indicador Datos'!BC34="No data","x",ROUND( IF('Indicador Datos'!BC34&gt;AJ$37,10,IF('Indicador Datos'!BC34&lt;AJ$36,0,10-(AJ$37-'Indicador Datos'!BC34)/(AJ$37-AJ$36)*10)),1))</f>
        <v>0.3</v>
      </c>
      <c r="AK32" s="57">
        <f t="shared" si="16"/>
        <v>1.7</v>
      </c>
      <c r="AL32" s="70">
        <f>('Indicador Datos'!AX34+'Indicador Datos'!AW34*0.5+'Indicador Datos'!AV34*0.25)/1000</f>
        <v>2174.9144999999999</v>
      </c>
      <c r="AM32" s="56">
        <f t="shared" si="17"/>
        <v>10</v>
      </c>
      <c r="AN32" s="61">
        <f>AL32*1000/'Indicador Datos'!CE34</f>
        <v>6.8449847421652527E-2</v>
      </c>
      <c r="AO32" s="56">
        <f t="shared" si="18"/>
        <v>9.1</v>
      </c>
      <c r="AP32" s="57">
        <f t="shared" si="19"/>
        <v>9.6</v>
      </c>
      <c r="AQ32" s="56">
        <f>IF('Indicador Datos'!BD34="No data","x",ROUND(IF('Indicador Datos'!BD34&lt;$AQ$36,10,IF('Indicador Datos'!BD34&gt;$AQ$37,0,($AQ$37-'Indicador Datos'!BD34)/($AQ$37-$AQ$36)*10)),1))</f>
        <v>3.9</v>
      </c>
      <c r="AR32" s="56">
        <f>IF('Indicador Datos'!BE34="No data", "x", IF('Indicador Datos'!BE34&gt;=35,10,IF(AND('Indicador Datos'!BE34&gt;=25,'Indicador Datos'!BE34&lt;35),8,(IF(AND('Indicador Datos'!BE34&gt;=15,'Indicador Datos'!BE34&lt;25),6,IF(AND('Indicador Datos'!BE34&gt;=5,'Indicador Datos'!BE34&lt;15),4,IF(AND('Indicador Datos'!BE34&gt;0,'Indicador Datos'!BE34&lt;5),2,0)))))))</f>
        <v>4</v>
      </c>
      <c r="AS32" s="62">
        <f>IF('Indicador Datos'!BG34="No data","x",ROUND(IF('Indicador Datos'!BG34&gt;$AS$37,10,IF('Indicador Datos'!BG34&lt;$AS$36,0,10-($AS$37-'Indicador Datos'!BG34)/($AS$37-$AS$36)*10)),1))</f>
        <v>3.2</v>
      </c>
      <c r="AT32" s="62">
        <f>IF('Indicador Datos'!BH34="No data","x",ROUND(IF('Indicador Datos'!BH34&gt;$AT$37,10,IF('Indicador Datos'!BH34&lt;$AT$36,0,10-($AT$37-'Indicador Datos'!BH34)/($AT$37-$AT$36)*10)),1))</f>
        <v>1.7</v>
      </c>
      <c r="AU32" s="56">
        <f t="shared" si="20"/>
        <v>2.9</v>
      </c>
      <c r="AV32" s="57">
        <f t="shared" si="2"/>
        <v>3.6</v>
      </c>
      <c r="AW32" s="63">
        <f t="shared" si="3"/>
        <v>6.3</v>
      </c>
      <c r="AX32" s="64">
        <f t="shared" si="4"/>
        <v>7.1</v>
      </c>
    </row>
    <row r="33" spans="1:50" s="3" customFormat="1" x14ac:dyDescent="0.25">
      <c r="A33" s="99" t="s">
        <v>58</v>
      </c>
      <c r="B33" s="86" t="s">
        <v>57</v>
      </c>
      <c r="C33" s="56">
        <f>ROUND(IF('Indicador Datos'!X35="No data",IF((0.1233*LN('Indicador Datos'!CD35)-0.4559)&gt;C$37,0,IF((0.1233*LN('Indicador Datos'!CD35)-0.4559)&lt;C$36,10,(C$37-(0.1233*LN('Indicador Datos'!CD35)-0.4559))/(C$37-C$36)*10)),IF('Indicador Datos'!X35&gt;C$37,0,IF('Indicador Datos'!X35&lt;C$36,10,(C$37-'Indicador Datos'!X35)/(C$37-C$36)*10))),1)</f>
        <v>5</v>
      </c>
      <c r="D33" s="165">
        <f>IF('Indicador Datos'!Y35="No data","x", 'Indicador Datos'!Y35+'Indicador Datos'!Z35)</f>
        <v>12.3</v>
      </c>
      <c r="E33" s="137">
        <f t="shared" si="5"/>
        <v>2.5</v>
      </c>
      <c r="F33" s="137">
        <f>IF('Indicador Datos'!AA35="No data","x",ROUND(IF('Indicador Datos'!AA35&gt;F$37,10,IF('Indicador Datos'!AA35&lt;F$36,0,10-(F$37-'Indicador Datos'!AA35)/(F$37-F$36)*10)),1))</f>
        <v>1.3</v>
      </c>
      <c r="G33" s="137">
        <f t="shared" si="6"/>
        <v>1.9</v>
      </c>
      <c r="H33" s="57">
        <f t="shared" si="7"/>
        <v>3.6</v>
      </c>
      <c r="I33" s="56">
        <f>IF('Indicador Datos'!AS35="No data","x",ROUND(IF('Indicador Datos'!AS35&gt;I$37,10,IF('Indicador Datos'!AS35&lt;I$36,0,10-(I$37-'Indicador Datos'!AS35)/(I$37-I$36)*10)),1))</f>
        <v>6</v>
      </c>
      <c r="J33" s="56" t="str">
        <f>IF('Indicador Datos'!AT35="No data","x",ROUND(IF('Indicador Datos'!AT35&gt;J$37,10,IF('Indicador Datos'!AT35&lt;J$36,0,10-(J$37-'Indicador Datos'!AT35)/(J$37-J$36)*10)),1))</f>
        <v>x</v>
      </c>
      <c r="K33" s="137">
        <f>IF('Indicador Datos'!AU35="No data","x",ROUND(IF('Indicador Datos'!AU35&gt;K$37,10,IF('Indicador Datos'!AU35&lt;K$36,0,10-(K$37-'Indicador Datos'!AU35)/(K$37-K$36)*10)),1))</f>
        <v>2.1</v>
      </c>
      <c r="L33" s="57">
        <f t="shared" si="8"/>
        <v>4.0999999999999996</v>
      </c>
      <c r="M33" s="137">
        <f>IF('Indicador Datos'!AB35="No data","x",ROUND(IF('Indicador Datos'!AB35&gt;M$37,10,IF('Indicador Datos'!AB35&lt;M$36,0,10-(M$37-'Indicador Datos'!AB35)/(M$37-M$36)*10)),1))</f>
        <v>4.0999999999999996</v>
      </c>
      <c r="N33" s="137">
        <f>IF('Indicador Datos'!AC35="No data","x",ROUND(IF('Indicador Datos'!AC35&gt;N$37,10,IF('Indicador Datos'!AC35&lt;N$36,0,10-(N$37-'Indicador Datos'!AC35)/(N$37-N$36)*10)),1))</f>
        <v>0</v>
      </c>
      <c r="O33" s="137">
        <f>IF('Indicador Datos'!AD35="No data","x",ROUND(IF('Indicador Datos'!AD35&gt;O$37,10,IF('Indicador Datos'!AD35&lt;O$36,0,10-(O$37-'Indicador Datos'!AD35)/(O$37-O$36)*10)),1))</f>
        <v>0</v>
      </c>
      <c r="P33" s="57">
        <f t="shared" si="9"/>
        <v>1.6</v>
      </c>
      <c r="Q33" s="58">
        <f t="shared" si="10"/>
        <v>3.2</v>
      </c>
      <c r="R33" s="70">
        <f>IF(AND('Indicador Datos'!AY35="No data",'Indicador Datos'!AZ35="No data"),0,SUM('Indicador Datos'!AY35:BA35)/1000)</f>
        <v>1E-3</v>
      </c>
      <c r="S33" s="56">
        <f t="shared" si="11"/>
        <v>0</v>
      </c>
      <c r="T33" s="59">
        <f>R33*1000/'Indicador Datos'!CE35</f>
        <v>1.7909335778554645E-6</v>
      </c>
      <c r="U33" s="56">
        <f t="shared" si="0"/>
        <v>0</v>
      </c>
      <c r="V33" s="60">
        <f t="shared" si="12"/>
        <v>0</v>
      </c>
      <c r="W33" s="56">
        <f>IF('Indicador Datos'!AM35="No data","x",ROUND(IF('Indicador Datos'!AM35&gt;W$37,10,IF('Indicador Datos'!AM35&lt;W$36,0,10-(W$37-'Indicador Datos'!AM35)/(W$37-W$36)*10)),1))</f>
        <v>5.5</v>
      </c>
      <c r="X33" s="56">
        <f>IF('Indicador Datos'!AL35="No data","x",ROUND(IF('Indicador Datos'!AL35&gt;X$37,10,IF('Indicador Datos'!AL35&lt;X$36,0,10-(X$37-'Indicador Datos'!AL35)/(X$37-X$36)*10)),1))</f>
        <v>3.3</v>
      </c>
      <c r="Y33" s="56">
        <f>IF('Indicador Datos'!AN35 ="No data","x",ROUND( IF('Indicador Datos'!AN35 &gt;Y$37,10,IF('Indicador Datos'!AN35 &lt;Y$36,0,10-(Y$37-'Indicador Datos'!AN35)/(Y$37-Y$36)*10)),1))</f>
        <v>0.1</v>
      </c>
      <c r="Z33" s="57">
        <f t="shared" si="13"/>
        <v>3.3</v>
      </c>
      <c r="AA33" s="56">
        <f>IF('Indicador Datos'!AE35="No data","x",ROUND(IF('Indicador Datos'!AE35&gt;AA$37,10,IF('Indicador Datos'!AE35&lt;AA$36,0,10-(AA$37-'Indicador Datos'!AE35)/(AA$37-AA$36)*10)),1))</f>
        <v>6.1</v>
      </c>
      <c r="AB33" s="62">
        <f>IF('Indicador Datos'!AF35="No data", "x", IF('Indicador Datos'!AF35&gt;=40,10,IF(AND('Indicador Datos'!AF35&gt;=30,'Indicador Datos'!AF35&lt;40),8,(IF(AND('Indicador Datos'!AF35&gt;=20,'Indicador Datos'!AF35&lt;30),6,IF(AND('Indicador Datos'!AF35&gt;=5,'Indicador Datos'!AF35&lt;20),4,IF(AND('Indicador Datos'!AF35&gt;0,'Indicador Datos'!AF35&lt;5),2,0)))))))</f>
        <v>4</v>
      </c>
      <c r="AC33" s="62">
        <f>IF('Indicador Datos'!AG35="No data", "x", IF('Indicador Datos'!AG35&gt;=40,10,IF(AND('Indicador Datos'!AG35&gt;=30,'Indicador Datos'!AG35&lt;40),8,(IF(AND('Indicador Datos'!AG35&gt;=20,'Indicador Datos'!AG35&lt;30), 6, IF(AND('Indicador Datos'!AG35&gt;=5,'Indicador Datos'!AG35&lt;20),3,0))))))</f>
        <v>8</v>
      </c>
      <c r="AD33" s="62">
        <f>IF('Indicador Datos'!AH35="No data", "x", IF('Indicador Datos'!AH35&gt;=15,10,IF(AND('Indicador Datos'!AH35&gt;=12,'Indicador Datos'!AH35&lt;15),8,(IF(AND('Indicador Datos'!AH35&gt;=9,'Indicador Datos'!AH35&lt;12),6,IF(AND('Indicador Datos'!AH35&gt;=5,'Indicador Datos'!AH35&lt;9),4,IF(AND('Indicador Datos'!AH35&gt;0,'Indicador Datos'!AH35&lt;5),2,0)))))))</f>
        <v>8</v>
      </c>
      <c r="AE33" s="248">
        <f>IF('Indicador Datos'!BF35="No data", "x", IF('Indicador Datos'!BF35&gt;=40,10,IF(AND('Indicador Datos'!BF35&gt;=30,'Indicador Datos'!BF35&lt;40),8,(IF(AND('Indicador Datos'!BF35&gt;=20,'Indicador Datos'!BF35&lt;30), 6, IF(AND('Indicador Datos'!BF35&gt;=5,'Indicador Datos'!BF35&lt;20),3,0))))))</f>
        <v>6</v>
      </c>
      <c r="AF33" s="248">
        <f t="shared" si="14"/>
        <v>7</v>
      </c>
      <c r="AG33" s="137">
        <f t="shared" si="15"/>
        <v>6.3</v>
      </c>
      <c r="AH33" s="57">
        <f t="shared" si="1"/>
        <v>6.2</v>
      </c>
      <c r="AI33" s="207">
        <f>IF('Indicador Datos'!BB35="No data","x",ROUND( IF('Indicador Datos'!BB35&gt;AI$37,10,IF('Indicador Datos'!BB35&lt;AI$36,0,10-(AI$37-'Indicador Datos'!BB35)/(AI$37-AI$36)*10)),1))</f>
        <v>2.6</v>
      </c>
      <c r="AJ33" s="207">
        <f>IF('Indicador Datos'!BC35="No data","x",ROUND( IF('Indicador Datos'!BC35&gt;AJ$37,10,IF('Indicador Datos'!BC35&lt;AJ$36,0,10-(AJ$37-'Indicador Datos'!BC35)/(AJ$37-AJ$36)*10)),1))</f>
        <v>5.5</v>
      </c>
      <c r="AK33" s="57">
        <f t="shared" si="16"/>
        <v>4.0999999999999996</v>
      </c>
      <c r="AL33" s="70">
        <f>('Indicador Datos'!AX35+'Indicador Datos'!AW35*0.5+'Indicador Datos'!AV35*0.25)/1000</f>
        <v>0</v>
      </c>
      <c r="AM33" s="56">
        <f t="shared" si="17"/>
        <v>0</v>
      </c>
      <c r="AN33" s="61">
        <f>AL33*1000/'Indicador Datos'!CE35</f>
        <v>0</v>
      </c>
      <c r="AO33" s="56">
        <f t="shared" si="18"/>
        <v>0</v>
      </c>
      <c r="AP33" s="57">
        <f t="shared" si="19"/>
        <v>0</v>
      </c>
      <c r="AQ33" s="56">
        <f>IF('Indicador Datos'!BD35="No data","x",ROUND(IF('Indicador Datos'!BD35&lt;$AQ$36,10,IF('Indicador Datos'!BD35&gt;$AQ$37,0,($AQ$37-'Indicador Datos'!BD35)/($AQ$37-$AQ$36)*10)),1))</f>
        <v>4.5</v>
      </c>
      <c r="AR33" s="56">
        <f>IF('Indicador Datos'!BE35="No data", "x", IF('Indicador Datos'!BE35&gt;=35,10,IF(AND('Indicador Datos'!BE35&gt;=25,'Indicador Datos'!BE35&lt;35),8,(IF(AND('Indicador Datos'!BE35&gt;=15,'Indicador Datos'!BE35&lt;25),6,IF(AND('Indicador Datos'!BE35&gt;=5,'Indicador Datos'!BE35&lt;15),4,IF(AND('Indicador Datos'!BE35&gt;0,'Indicador Datos'!BE35&lt;5),2,0)))))))</f>
        <v>4</v>
      </c>
      <c r="AS33" s="62">
        <f>IF('Indicador Datos'!BG35="No data","x",ROUND(IF('Indicador Datos'!BG35&gt;$AS$37,10,IF('Indicador Datos'!BG35&lt;$AS$36,0,10-($AS$37-'Indicador Datos'!BG35)/($AS$37-$AS$36)*10)),1))</f>
        <v>5.8</v>
      </c>
      <c r="AT33" s="62">
        <f>IF('Indicador Datos'!BH35="No data","x",ROUND(IF('Indicador Datos'!BH35&gt;$AT$37,10,IF('Indicador Datos'!BH35&lt;$AT$36,0,10-($AT$37-'Indicador Datos'!BH35)/($AT$37-$AT$36)*10)),1))</f>
        <v>4.9000000000000004</v>
      </c>
      <c r="AU33" s="56">
        <f t="shared" si="20"/>
        <v>5.6</v>
      </c>
      <c r="AV33" s="57">
        <f t="shared" si="2"/>
        <v>4.7</v>
      </c>
      <c r="AW33" s="63">
        <f t="shared" si="3"/>
        <v>3.9</v>
      </c>
      <c r="AX33" s="64">
        <f t="shared" si="4"/>
        <v>2.2000000000000002</v>
      </c>
    </row>
    <row r="34" spans="1:50" s="3" customFormat="1" x14ac:dyDescent="0.25">
      <c r="A34" s="99" t="s">
        <v>62</v>
      </c>
      <c r="B34" s="86" t="s">
        <v>61</v>
      </c>
      <c r="C34" s="56">
        <f>ROUND(IF('Indicador Datos'!X36="No data",IF((0.1233*LN('Indicador Datos'!CD36)-0.4559)&gt;C$37,0,IF((0.1233*LN('Indicador Datos'!CD36)-0.4559)&lt;C$36,10,(C$37-(0.1233*LN('Indicador Datos'!CD36)-0.4559))/(C$37-C$36)*10)),IF('Indicador Datos'!X36&gt;C$37,0,IF('Indicador Datos'!X36&lt;C$36,10,(C$37-'Indicador Datos'!X36)/(C$37-C$36)*10))),1)</f>
        <v>3.4</v>
      </c>
      <c r="D34" s="165" t="str">
        <f>IF('Indicador Datos'!Y36="No data","x", 'Indicador Datos'!Y36+'Indicador Datos'!Z36)</f>
        <v>x</v>
      </c>
      <c r="E34" s="137" t="str">
        <f t="shared" si="5"/>
        <v>x</v>
      </c>
      <c r="F34" s="137">
        <f>IF('Indicador Datos'!AA36="No data","x",ROUND(IF('Indicador Datos'!AA36&gt;F$37,10,IF('Indicador Datos'!AA36&lt;F$36,0,10-(F$37-'Indicador Datos'!AA36)/(F$37-F$36)*10)),1))</f>
        <v>1.6</v>
      </c>
      <c r="G34" s="137">
        <f t="shared" si="6"/>
        <v>1.6</v>
      </c>
      <c r="H34" s="57">
        <f t="shared" si="7"/>
        <v>2.5</v>
      </c>
      <c r="I34" s="56">
        <f>IF('Indicador Datos'!AS36="No data","x",ROUND(IF('Indicador Datos'!AS36&gt;I$37,10,IF('Indicador Datos'!AS36&lt;I$36,0,10-(I$37-'Indicador Datos'!AS36)/(I$37-I$36)*10)),1))</f>
        <v>3.8</v>
      </c>
      <c r="J34" s="56">
        <f>IF('Indicador Datos'!AT36="No data","x",ROUND(IF('Indicador Datos'!AT36&gt;J$37,10,IF('Indicador Datos'!AT36&lt;J$36,0,10-(J$37-'Indicador Datos'!AT36)/(J$37-J$36)*10)),1))</f>
        <v>4.0999999999999996</v>
      </c>
      <c r="K34" s="137" t="str">
        <f>IF('Indicador Datos'!AU36="No data","x",ROUND(IF('Indicador Datos'!AU36&gt;K$37,10,IF('Indicador Datos'!AU36&lt;K$36,0,10-(K$37-'Indicador Datos'!AU36)/(K$37-K$36)*10)),1))</f>
        <v>x</v>
      </c>
      <c r="L34" s="57">
        <f t="shared" si="8"/>
        <v>4</v>
      </c>
      <c r="M34" s="137">
        <f>IF('Indicador Datos'!AB36="No data","x",ROUND(IF('Indicador Datos'!AB36&gt;M$37,10,IF('Indicador Datos'!AB36&lt;M$36,0,10-(M$37-'Indicador Datos'!AB36)/(M$37-M$36)*10)),1))</f>
        <v>6.3</v>
      </c>
      <c r="N34" s="137">
        <f>IF('Indicador Datos'!AC36="No data","x",ROUND(IF('Indicador Datos'!AC36&gt;N$37,10,IF('Indicador Datos'!AC36&lt;N$36,0,10-(N$37-'Indicador Datos'!AC36)/(N$37-N$36)*10)),1))</f>
        <v>0.2</v>
      </c>
      <c r="O34" s="137">
        <f>IF('Indicador Datos'!AD36="No data","x",ROUND(IF('Indicador Datos'!AD36&gt;O$37,10,IF('Indicador Datos'!AD36&lt;O$36,0,10-(O$37-'Indicador Datos'!AD36)/(O$37-O$36)*10)),1))</f>
        <v>2.2999999999999998</v>
      </c>
      <c r="P34" s="57">
        <f t="shared" si="9"/>
        <v>3.4</v>
      </c>
      <c r="Q34" s="58">
        <f t="shared" si="10"/>
        <v>3.1</v>
      </c>
      <c r="R34" s="70">
        <f>IF(AND('Indicador Datos'!AY36="No data",'Indicador Datos'!AZ36="No data"),0,SUM('Indicador Datos'!AY36:BA36)/1000)</f>
        <v>0.312</v>
      </c>
      <c r="S34" s="56">
        <f t="shared" si="11"/>
        <v>3.7</v>
      </c>
      <c r="T34" s="59">
        <f>R34*1000/'Indicador Datos'!CE36</f>
        <v>9.0592176668681762E-5</v>
      </c>
      <c r="U34" s="56">
        <f t="shared" si="0"/>
        <v>1.8</v>
      </c>
      <c r="V34" s="60">
        <f t="shared" si="12"/>
        <v>2.8</v>
      </c>
      <c r="W34" s="56">
        <f>IF('Indicador Datos'!AM36="No data","x",ROUND(IF('Indicador Datos'!AM36&gt;W$37,10,IF('Indicador Datos'!AM36&lt;W$36,0,10-(W$37-'Indicador Datos'!AM36)/(W$37-W$36)*10)),1))</f>
        <v>2.5</v>
      </c>
      <c r="X34" s="56">
        <f>IF('Indicador Datos'!AL36="No data","x",ROUND(IF('Indicador Datos'!AL36&gt;X$37,10,IF('Indicador Datos'!AL36&lt;X$36,0,10-(X$37-'Indicador Datos'!AL36)/(X$37-X$36)*10)),1))</f>
        <v>3</v>
      </c>
      <c r="Y34" s="56">
        <f>IF('Indicador Datos'!AN36 ="No data","x",ROUND( IF('Indicador Datos'!AN36 &gt;Y$37,10,IF('Indicador Datos'!AN36 &lt;Y$36,0,10-(Y$37-'Indicador Datos'!AN36)/(Y$37-Y$36)*10)),1))</f>
        <v>1.9</v>
      </c>
      <c r="Z34" s="57">
        <f t="shared" si="13"/>
        <v>2.5</v>
      </c>
      <c r="AA34" s="56">
        <f>IF('Indicador Datos'!AE36="No data","x",ROUND(IF('Indicador Datos'!AE36&gt;AA$37,10,IF('Indicador Datos'!AE36&lt;AA$36,0,10-(AA$37-'Indicador Datos'!AE36)/(AA$37-AA$36)*10)),1))</f>
        <v>2.9</v>
      </c>
      <c r="AB34" s="62">
        <f>IF('Indicador Datos'!AF36="No data", "x", IF('Indicador Datos'!AF36&gt;=40,10,IF(AND('Indicador Datos'!AF36&gt;=30,'Indicador Datos'!AF36&lt;40),8,(IF(AND('Indicador Datos'!AF36&gt;=20,'Indicador Datos'!AF36&lt;30),6,IF(AND('Indicador Datos'!AF36&gt;=5,'Indicador Datos'!AF36&lt;20),4,IF(AND('Indicador Datos'!AF36&gt;0,'Indicador Datos'!AF36&lt;5),2,0)))))))</f>
        <v>4</v>
      </c>
      <c r="AC34" s="62">
        <f>IF('Indicador Datos'!AG36="No data", "x", IF('Indicador Datos'!AG36&gt;=40,10,IF(AND('Indicador Datos'!AG36&gt;=30,'Indicador Datos'!AG36&lt;40),8,(IF(AND('Indicador Datos'!AG36&gt;=20,'Indicador Datos'!AG36&lt;30), 6, IF(AND('Indicador Datos'!AG36&gt;=5,'Indicador Datos'!AG36&lt;20),3,0))))))</f>
        <v>6</v>
      </c>
      <c r="AD34" s="62">
        <f>IF('Indicador Datos'!AH36="No data", "x", IF('Indicador Datos'!AH36&gt;=15,10,IF(AND('Indicador Datos'!AH36&gt;=12,'Indicador Datos'!AH36&lt;15),8,(IF(AND('Indicador Datos'!AH36&gt;=9,'Indicador Datos'!AH36&lt;12),6,IF(AND('Indicador Datos'!AH36&gt;=5,'Indicador Datos'!AH36&lt;9),4,IF(AND('Indicador Datos'!AH36&gt;0,'Indicador Datos'!AH36&lt;5),2,0)))))))</f>
        <v>4</v>
      </c>
      <c r="AE34" s="248">
        <f>IF('Indicador Datos'!BF36="No data", "x", IF('Indicador Datos'!BF36&gt;=40,10,IF(AND('Indicador Datos'!BF36&gt;=30,'Indicador Datos'!BF36&lt;40),8,(IF(AND('Indicador Datos'!BF36&gt;=20,'Indicador Datos'!BF36&lt;30), 6, IF(AND('Indicador Datos'!BF36&gt;=5,'Indicador Datos'!BF36&lt;20),3,0))))))</f>
        <v>6</v>
      </c>
      <c r="AF34" s="248">
        <f t="shared" si="14"/>
        <v>5</v>
      </c>
      <c r="AG34" s="137">
        <f t="shared" si="15"/>
        <v>5</v>
      </c>
      <c r="AH34" s="57">
        <f t="shared" si="1"/>
        <v>4</v>
      </c>
      <c r="AI34" s="207">
        <f>IF('Indicador Datos'!BB36="No data","x",ROUND( IF('Indicador Datos'!BB36&gt;AI$37,10,IF('Indicador Datos'!BB36&lt;AI$36,0,10-(AI$37-'Indicador Datos'!BB36)/(AI$37-AI$36)*10)),1))</f>
        <v>4.3</v>
      </c>
      <c r="AJ34" s="207">
        <f>IF('Indicador Datos'!BC36="No data","x",ROUND( IF('Indicador Datos'!BC36&gt;AJ$37,10,IF('Indicador Datos'!BC36&lt;AJ$36,0,10-(AJ$37-'Indicador Datos'!BC36)/(AJ$37-AJ$36)*10)),1))</f>
        <v>3.8</v>
      </c>
      <c r="AK34" s="57">
        <f t="shared" si="16"/>
        <v>4.0999999999999996</v>
      </c>
      <c r="AL34" s="70">
        <f>('Indicador Datos'!AX36+'Indicador Datos'!AW36*0.5+'Indicador Datos'!AV36*0.25)/1000</f>
        <v>19.023</v>
      </c>
      <c r="AM34" s="56">
        <f t="shared" si="17"/>
        <v>4.3</v>
      </c>
      <c r="AN34" s="61">
        <f>AL34*1000/'Indicador Datos'!CE36</f>
        <v>5.5235095409241451E-3</v>
      </c>
      <c r="AO34" s="56">
        <f t="shared" si="18"/>
        <v>0.7</v>
      </c>
      <c r="AP34" s="57">
        <f t="shared" si="19"/>
        <v>2.7</v>
      </c>
      <c r="AQ34" s="56">
        <f>IF('Indicador Datos'!BD36="No data","x",ROUND(IF('Indicador Datos'!BD36&lt;$AQ$36,10,IF('Indicador Datos'!BD36&gt;$AQ$37,0,($AQ$37-'Indicador Datos'!BD36)/($AQ$37-$AQ$36)*10)),1))</f>
        <v>3.9</v>
      </c>
      <c r="AR34" s="56">
        <f>IF('Indicador Datos'!BE36="No data", "x", IF('Indicador Datos'!BE36&gt;=35,10,IF(AND('Indicador Datos'!BE36&gt;=25,'Indicador Datos'!BE36&lt;35),8,(IF(AND('Indicador Datos'!BE36&gt;=15,'Indicador Datos'!BE36&lt;25),6,IF(AND('Indicador Datos'!BE36&gt;=5,'Indicador Datos'!BE36&lt;15),4,IF(AND('Indicador Datos'!BE36&gt;0,'Indicador Datos'!BE36&lt;5),2,0)))))))</f>
        <v>2</v>
      </c>
      <c r="AS34" s="62">
        <f>IF('Indicador Datos'!BG36="No data","x",ROUND(IF('Indicador Datos'!BG36&gt;$AS$37,10,IF('Indicador Datos'!BG36&lt;$AS$36,0,10-($AS$37-'Indicador Datos'!BG36)/($AS$37-$AS$36)*10)),1))</f>
        <v>2.4</v>
      </c>
      <c r="AT34" s="62">
        <f>IF('Indicador Datos'!BH36="No data","x",ROUND(IF('Indicador Datos'!BH36&gt;$AT$37,10,IF('Indicador Datos'!BH36&lt;$AT$36,0,10-($AT$37-'Indicador Datos'!BH36)/($AT$37-$AT$36)*10)),1))</f>
        <v>3.2</v>
      </c>
      <c r="AU34" s="56">
        <f t="shared" si="20"/>
        <v>2.6</v>
      </c>
      <c r="AV34" s="57">
        <f t="shared" si="2"/>
        <v>2.8</v>
      </c>
      <c r="AW34" s="63">
        <f t="shared" si="3"/>
        <v>3.3</v>
      </c>
      <c r="AX34" s="64">
        <f t="shared" si="4"/>
        <v>3.1</v>
      </c>
    </row>
    <row r="35" spans="1:50" s="3" customFormat="1" x14ac:dyDescent="0.25">
      <c r="A35" s="99" t="s">
        <v>197</v>
      </c>
      <c r="B35" s="86" t="s">
        <v>63</v>
      </c>
      <c r="C35" s="56">
        <f>ROUND(IF('Indicador Datos'!X37="No data",IF((0.1233*LN('Indicador Datos'!CD37)-0.4559)&gt;C$37,0,IF((0.1233*LN('Indicador Datos'!CD37)-0.4559)&lt;C$36,10,(C$37-(0.1233*LN('Indicador Datos'!CD37)-0.4559))/(C$37-C$36)*10)),IF('Indicador Datos'!X37&gt;C$37,0,IF('Indicador Datos'!X37&lt;C$36,10,(C$37-'Indicador Datos'!X37)/(C$37-C$36)*10))),1)</f>
        <v>4.0999999999999996</v>
      </c>
      <c r="D35" s="165" t="str">
        <f>IF('Indicador Datos'!Y37="No data","x", 'Indicador Datos'!Y37+'Indicador Datos'!Z37)</f>
        <v>x</v>
      </c>
      <c r="E35" s="137" t="str">
        <f t="shared" si="5"/>
        <v>x</v>
      </c>
      <c r="F35" s="137">
        <f>IF('Indicador Datos'!AA37="No data","x",ROUND(IF('Indicador Datos'!AA37&gt;F$37,10,IF('Indicador Datos'!AA37&lt;F$36,0,10-(F$37-'Indicador Datos'!AA37)/(F$37-F$36)*10)),1))</f>
        <v>5.5</v>
      </c>
      <c r="G35" s="137">
        <f t="shared" si="6"/>
        <v>5.5</v>
      </c>
      <c r="H35" s="57">
        <f t="shared" si="7"/>
        <v>4.8</v>
      </c>
      <c r="I35" s="56">
        <f>IF('Indicador Datos'!AS37="No data","x",ROUND(IF('Indicador Datos'!AS37&gt;I$37,10,IF('Indicador Datos'!AS37&lt;I$36,0,10-(I$37-'Indicador Datos'!AS37)/(I$37-I$36)*10)),1))</f>
        <v>6.1</v>
      </c>
      <c r="J35" s="56">
        <f>IF('Indicador Datos'!AT37="No data","x",ROUND(IF('Indicador Datos'!AT37&gt;J$37,10,IF('Indicador Datos'!AT37&lt;J$36,0,10-(J$37-'Indicador Datos'!AT37)/(J$37-J$36)*10)),1))</f>
        <v>5.5</v>
      </c>
      <c r="K35" s="137" t="str">
        <f>IF('Indicador Datos'!AU37="No data","x",ROUND(IF('Indicador Datos'!AU37&gt;K$37,10,IF('Indicador Datos'!AU37&lt;K$36,0,10-(K$37-'Indicador Datos'!AU37)/(K$37-K$36)*10)),1))</f>
        <v>x</v>
      </c>
      <c r="L35" s="57">
        <f t="shared" si="8"/>
        <v>5.8</v>
      </c>
      <c r="M35" s="137">
        <f>IF('Indicador Datos'!AB37="No data","x",ROUND(IF('Indicador Datos'!AB37&gt;M$37,10,IF('Indicador Datos'!AB37&lt;M$36,0,10-(M$37-'Indicador Datos'!AB37)/(M$37-M$36)*10)),1))</f>
        <v>4.9000000000000004</v>
      </c>
      <c r="N35" s="137">
        <f>IF('Indicador Datos'!AC37="No data","x",ROUND(IF('Indicador Datos'!AC37&gt;N$37,10,IF('Indicador Datos'!AC37&lt;N$36,0,10-(N$37-'Indicador Datos'!AC37)/(N$37-N$36)*10)),1))</f>
        <v>0</v>
      </c>
      <c r="O35" s="137">
        <f>IF('Indicador Datos'!AD37="No data","x",ROUND(IF('Indicador Datos'!AD37&gt;O$37,10,IF('Indicador Datos'!AD37&lt;O$36,0,10-(O$37-'Indicador Datos'!AD37)/(O$37-O$36)*10)),1))</f>
        <v>4.2</v>
      </c>
      <c r="P35" s="57">
        <f t="shared" si="9"/>
        <v>3.3</v>
      </c>
      <c r="Q35" s="58">
        <f t="shared" si="10"/>
        <v>4.7</v>
      </c>
      <c r="R35" s="70">
        <f>IF(AND('Indicador Datos'!AY37="No data",'Indicador Datos'!AZ37="No data"),0,SUM('Indicador Datos'!AY37:BA37)/1000)</f>
        <v>172.053</v>
      </c>
      <c r="S35" s="56">
        <f t="shared" si="11"/>
        <v>10</v>
      </c>
      <c r="T35" s="59">
        <f>R35*1000/'Indicador Datos'!CE37</f>
        <v>5.450203337664699E-3</v>
      </c>
      <c r="U35" s="56">
        <f t="shared" si="0"/>
        <v>4.8</v>
      </c>
      <c r="V35" s="60">
        <f t="shared" si="12"/>
        <v>8.5</v>
      </c>
      <c r="W35" s="56">
        <f>IF('Indicador Datos'!AM37="No data","x",ROUND(IF('Indicador Datos'!AM37&gt;W$37,10,IF('Indicador Datos'!AM37&lt;W$36,0,10-(W$37-'Indicador Datos'!AM37)/(W$37-W$36)*10)),1))</f>
        <v>2.5</v>
      </c>
      <c r="X35" s="56">
        <f>IF('Indicador Datos'!AL37="No data","x",ROUND(IF('Indicador Datos'!AL37&gt;X$37,10,IF('Indicador Datos'!AL37&lt;X$36,0,10-(X$37-'Indicador Datos'!AL37)/(X$37-X$36)*10)),1))</f>
        <v>2.9</v>
      </c>
      <c r="Y35" s="56">
        <f>IF('Indicador Datos'!AN37 ="No data","x",ROUND( IF('Indicador Datos'!AN37 &gt;Y$37,10,IF('Indicador Datos'!AN37 &lt;Y$36,0,10-(Y$37-'Indicador Datos'!AN37)/(Y$37-Y$36)*10)),1))</f>
        <v>4.7</v>
      </c>
      <c r="Z35" s="57">
        <f t="shared" si="13"/>
        <v>3.4</v>
      </c>
      <c r="AA35" s="56">
        <f>IF('Indicador Datos'!AE37="No data","x",ROUND(IF('Indicador Datos'!AE37&gt;AA$37,10,IF('Indicador Datos'!AE37&lt;AA$36,0,10-(AA$37-'Indicador Datos'!AE37)/(AA$37-AA$36)*10)),1))</f>
        <v>4.3</v>
      </c>
      <c r="AB35" s="62">
        <f>IF('Indicador Datos'!AF37="No data", "x", IF('Indicador Datos'!AF37&gt;=40,10,IF(AND('Indicador Datos'!AF37&gt;=30,'Indicador Datos'!AF37&lt;40),8,(IF(AND('Indicador Datos'!AF37&gt;=20,'Indicador Datos'!AF37&lt;30),6,IF(AND('Indicador Datos'!AF37&gt;=5,'Indicador Datos'!AF37&lt;20),4,IF(AND('Indicador Datos'!AF37&gt;0,'Indicador Datos'!AF37&lt;5),2,0)))))))</f>
        <v>4</v>
      </c>
      <c r="AC35" s="62">
        <f>IF('Indicador Datos'!AG37="No data", "x", IF('Indicador Datos'!AG37&gt;=40,10,IF(AND('Indicador Datos'!AG37&gt;=30,'Indicador Datos'!AG37&lt;40),8,(IF(AND('Indicador Datos'!AG37&gt;=20,'Indicador Datos'!AG37&lt;30), 6, IF(AND('Indicador Datos'!AG37&gt;=5,'Indicador Datos'!AG37&lt;20),3,0))))))</f>
        <v>8</v>
      </c>
      <c r="AD35" s="62">
        <f>IF('Indicador Datos'!AH37="No data", "x", IF('Indicador Datos'!AH37&gt;=15,10,IF(AND('Indicador Datos'!AH37&gt;=12,'Indicador Datos'!AH37&lt;15),8,(IF(AND('Indicador Datos'!AH37&gt;=9,'Indicador Datos'!AH37&lt;12),6,IF(AND('Indicador Datos'!AH37&gt;=5,'Indicador Datos'!AH37&lt;9),4,IF(AND('Indicador Datos'!AH37&gt;0,'Indicador Datos'!AH37&lt;5),2,0)))))))</f>
        <v>4</v>
      </c>
      <c r="AE35" s="248">
        <f>IF('Indicador Datos'!BF37="No data", "x", IF('Indicador Datos'!BF37&gt;=40,10,IF(AND('Indicador Datos'!BF37&gt;=30,'Indicador Datos'!BF37&lt;40),8,(IF(AND('Indicador Datos'!BF37&gt;=20,'Indicador Datos'!BF37&lt;30), 6, IF(AND('Indicador Datos'!BF37&gt;=5,'Indicador Datos'!BF37&lt;20),3,0))))))</f>
        <v>6</v>
      </c>
      <c r="AF35" s="248">
        <f t="shared" si="14"/>
        <v>5</v>
      </c>
      <c r="AG35" s="137">
        <f t="shared" si="15"/>
        <v>5.7</v>
      </c>
      <c r="AH35" s="57">
        <f t="shared" si="1"/>
        <v>5</v>
      </c>
      <c r="AI35" s="207">
        <f>IF('Indicador Datos'!BB37="No data","x",ROUND( IF('Indicador Datos'!BB37&gt;AI$37,10,IF('Indicador Datos'!BB37&lt;AI$36,0,10-(AI$37-'Indicador Datos'!BB37)/(AI$37-AI$36)*10)),1))</f>
        <v>8.1999999999999993</v>
      </c>
      <c r="AJ35" s="207">
        <f>IF('Indicador Datos'!BC37="No data","x",ROUND( IF('Indicador Datos'!BC37&gt;AJ$37,10,IF('Indicador Datos'!BC37&lt;AJ$36,0,10-(AJ$37-'Indicador Datos'!BC37)/(AJ$37-AJ$36)*10)),1))</f>
        <v>10</v>
      </c>
      <c r="AK35" s="57">
        <f t="shared" si="16"/>
        <v>9.1</v>
      </c>
      <c r="AL35" s="70">
        <f>('Indicador Datos'!AX37+'Indicador Datos'!AW37*0.5+'Indicador Datos'!AV37*0.25)/1000</f>
        <v>11.324249999999999</v>
      </c>
      <c r="AM35" s="56">
        <f t="shared" si="17"/>
        <v>3.5</v>
      </c>
      <c r="AN35" s="61">
        <f>AL35*1000/'Indicador Datos'!CE37</f>
        <v>3.5872356277745504E-4</v>
      </c>
      <c r="AO35" s="56">
        <f t="shared" si="18"/>
        <v>0</v>
      </c>
      <c r="AP35" s="57">
        <f t="shared" si="19"/>
        <v>1.9</v>
      </c>
      <c r="AQ35" s="56">
        <f>IF('Indicador Datos'!BD37="No data","x",ROUND(IF('Indicador Datos'!BD37&lt;$AQ$36,10,IF('Indicador Datos'!BD37&gt;$AQ$37,0,($AQ$37-'Indicador Datos'!BD37)/($AQ$37-$AQ$36)*10)),1))</f>
        <v>2.8</v>
      </c>
      <c r="AR35" s="56">
        <f>IF('Indicador Datos'!BE37="No data", "x", IF('Indicador Datos'!BE37&gt;=35,10,IF(AND('Indicador Datos'!BE37&gt;=25,'Indicador Datos'!BE37&lt;35),8,(IF(AND('Indicador Datos'!BE37&gt;=15,'Indicador Datos'!BE37&lt;25),6,IF(AND('Indicador Datos'!BE37&gt;=5,'Indicador Datos'!BE37&lt;15),4,IF(AND('Indicador Datos'!BE37&gt;0,'Indicador Datos'!BE37&lt;5),2,0)))))))</f>
        <v>2</v>
      </c>
      <c r="AS35" s="62">
        <f>IF('Indicador Datos'!BG37="No data","x",ROUND(IF('Indicador Datos'!BG37&gt;$AS$37,10,IF('Indicador Datos'!BG37&lt;$AS$36,0,10-($AS$37-'Indicador Datos'!BG37)/($AS$37-$AS$36)*10)),1))</f>
        <v>3.9</v>
      </c>
      <c r="AT35" s="62">
        <f>IF('Indicador Datos'!BH37="No data","x",ROUND(IF('Indicador Datos'!BH37&gt;$AT$37,10,IF('Indicador Datos'!BH37&lt;$AT$36,0,10-($AT$37-'Indicador Datos'!BH37)/($AT$37-$AT$36)*10)),1))</f>
        <v>6.4</v>
      </c>
      <c r="AU35" s="56">
        <f t="shared" si="20"/>
        <v>4.4000000000000004</v>
      </c>
      <c r="AV35" s="57">
        <f t="shared" si="2"/>
        <v>3.1</v>
      </c>
      <c r="AW35" s="63">
        <f t="shared" si="3"/>
        <v>5.2</v>
      </c>
      <c r="AX35" s="64">
        <f t="shared" si="4"/>
        <v>7.2</v>
      </c>
    </row>
    <row r="36" spans="1:50" s="3" customFormat="1" x14ac:dyDescent="0.25">
      <c r="A36" s="65"/>
      <c r="B36" s="66" t="s">
        <v>77</v>
      </c>
      <c r="C36" s="66">
        <v>0.5</v>
      </c>
      <c r="D36" s="66"/>
      <c r="E36" s="66">
        <v>0</v>
      </c>
      <c r="F36" s="66">
        <v>0</v>
      </c>
      <c r="G36" s="66"/>
      <c r="H36" s="66"/>
      <c r="I36" s="66">
        <v>0</v>
      </c>
      <c r="J36" s="66">
        <v>25</v>
      </c>
      <c r="K36" s="66">
        <v>0</v>
      </c>
      <c r="L36" s="66"/>
      <c r="M36" s="66">
        <v>40</v>
      </c>
      <c r="N36" s="66">
        <v>0</v>
      </c>
      <c r="O36" s="66">
        <v>12.5</v>
      </c>
      <c r="P36" s="66"/>
      <c r="Q36" s="66"/>
      <c r="R36" s="66"/>
      <c r="S36" s="66">
        <v>1</v>
      </c>
      <c r="T36" s="66"/>
      <c r="U36" s="67">
        <v>5.0000000000000002E-5</v>
      </c>
      <c r="V36" s="67"/>
      <c r="W36" s="66">
        <v>0</v>
      </c>
      <c r="X36" s="66">
        <v>0</v>
      </c>
      <c r="Y36" s="66">
        <v>0</v>
      </c>
      <c r="Z36" s="66"/>
      <c r="AA36" s="66">
        <v>0</v>
      </c>
      <c r="AB36" s="66">
        <v>0</v>
      </c>
      <c r="AC36" s="66">
        <v>0</v>
      </c>
      <c r="AD36" s="66">
        <v>0</v>
      </c>
      <c r="AE36" s="66">
        <v>0</v>
      </c>
      <c r="AF36" s="66"/>
      <c r="AG36" s="66"/>
      <c r="AH36" s="66"/>
      <c r="AI36" s="66">
        <v>30</v>
      </c>
      <c r="AJ36" s="66">
        <v>5</v>
      </c>
      <c r="AK36" s="66"/>
      <c r="AL36" s="66"/>
      <c r="AM36" s="66">
        <v>0</v>
      </c>
      <c r="AN36" s="66"/>
      <c r="AO36" s="68">
        <v>0</v>
      </c>
      <c r="AP36" s="68"/>
      <c r="AQ36" s="66">
        <v>75</v>
      </c>
      <c r="AR36" s="66">
        <v>0</v>
      </c>
      <c r="AS36" s="66">
        <v>1</v>
      </c>
      <c r="AT36" s="66">
        <v>0</v>
      </c>
      <c r="AU36" s="66"/>
      <c r="AV36" s="66"/>
      <c r="AW36" s="66"/>
      <c r="AX36" s="66"/>
    </row>
    <row r="37" spans="1:50" s="3" customFormat="1" x14ac:dyDescent="0.25">
      <c r="A37" s="65"/>
      <c r="B37" s="66" t="s">
        <v>78</v>
      </c>
      <c r="C37" s="66">
        <v>0.95</v>
      </c>
      <c r="D37" s="66"/>
      <c r="E37" s="66">
        <v>50</v>
      </c>
      <c r="F37" s="66">
        <v>60</v>
      </c>
      <c r="G37" s="66"/>
      <c r="H37" s="66"/>
      <c r="I37" s="66">
        <v>0.75</v>
      </c>
      <c r="J37" s="66">
        <v>65</v>
      </c>
      <c r="K37" s="66">
        <v>35</v>
      </c>
      <c r="L37" s="66"/>
      <c r="M37" s="66">
        <v>65</v>
      </c>
      <c r="N37" s="66">
        <v>10</v>
      </c>
      <c r="O37" s="66">
        <v>55</v>
      </c>
      <c r="P37" s="66"/>
      <c r="Q37" s="66"/>
      <c r="R37" s="66"/>
      <c r="S37" s="66">
        <v>5</v>
      </c>
      <c r="T37" s="66"/>
      <c r="U37" s="69">
        <v>0.1</v>
      </c>
      <c r="V37" s="69"/>
      <c r="W37" s="66">
        <v>2</v>
      </c>
      <c r="X37" s="66">
        <v>100</v>
      </c>
      <c r="Y37" s="66">
        <v>200</v>
      </c>
      <c r="Z37" s="66"/>
      <c r="AA37" s="66">
        <v>35</v>
      </c>
      <c r="AB37" s="66">
        <v>40</v>
      </c>
      <c r="AC37" s="66">
        <v>40</v>
      </c>
      <c r="AD37" s="66">
        <v>15</v>
      </c>
      <c r="AE37" s="66">
        <v>40</v>
      </c>
      <c r="AF37" s="66"/>
      <c r="AG37" s="66"/>
      <c r="AH37" s="66"/>
      <c r="AI37" s="66">
        <v>90</v>
      </c>
      <c r="AJ37" s="66">
        <v>45</v>
      </c>
      <c r="AK37" s="66"/>
      <c r="AL37" s="66"/>
      <c r="AM37" s="66">
        <v>3</v>
      </c>
      <c r="AN37" s="66"/>
      <c r="AO37" s="204">
        <v>7.4999999999999997E-2</v>
      </c>
      <c r="AP37" s="69"/>
      <c r="AQ37" s="66">
        <v>150</v>
      </c>
      <c r="AR37" s="66">
        <v>35</v>
      </c>
      <c r="AS37" s="66">
        <v>10</v>
      </c>
      <c r="AT37" s="66">
        <v>20</v>
      </c>
      <c r="AU37" s="66"/>
      <c r="AV37" s="66"/>
      <c r="AW37" s="66"/>
      <c r="AX37" s="66"/>
    </row>
    <row r="38" spans="1:50" x14ac:dyDescent="0.25">
      <c r="AF38" s="249"/>
      <c r="AG38" s="249"/>
      <c r="AH38" s="249"/>
      <c r="AR38" s="249"/>
      <c r="AV38" s="249"/>
    </row>
    <row r="39" spans="1:50" x14ac:dyDescent="0.25">
      <c r="AH39" s="9"/>
      <c r="AR39" s="9"/>
      <c r="AV39" s="9"/>
    </row>
  </sheetData>
  <sortState ref="A3:B193">
    <sortCondition ref="A3:A193"/>
  </sortState>
  <mergeCells count="1">
    <mergeCell ref="A1:AX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W37"/>
  <sheetViews>
    <sheetView showGridLines="0" workbookViewId="0">
      <pane xSplit="2" ySplit="2" topLeftCell="C3" activePane="bottomRight" state="frozen"/>
      <selection pane="topRight" activeCell="B1" sqref="B1"/>
      <selection pane="bottomLeft" activeCell="A4" sqref="A4"/>
      <selection pane="bottomRight" activeCell="A2" sqref="A2"/>
    </sheetView>
  </sheetViews>
  <sheetFormatPr defaultColWidth="9.140625" defaultRowHeight="15" x14ac:dyDescent="0.25"/>
  <cols>
    <col min="1" max="1" width="25.7109375" style="1" customWidth="1"/>
    <col min="2" max="2" width="8.140625" style="12" customWidth="1"/>
    <col min="3" max="4" width="7.85546875" style="1" customWidth="1"/>
    <col min="5" max="5" width="7.85546875" style="13" customWidth="1"/>
    <col min="6" max="7" width="7.85546875" style="1" customWidth="1"/>
    <col min="8" max="9" width="7.85546875" style="13" customWidth="1"/>
    <col min="10" max="15" width="8" style="13" customWidth="1"/>
    <col min="16" max="16" width="7.85546875" style="13" customWidth="1"/>
    <col min="17" max="19" width="7.85546875" style="1" customWidth="1"/>
    <col min="20" max="21" width="7.85546875" style="13" customWidth="1"/>
    <col min="22" max="22" width="7.85546875" style="1" customWidth="1"/>
    <col min="23" max="27" width="7.85546875" style="9" customWidth="1"/>
    <col min="28" max="28" width="7.85546875" style="1" customWidth="1"/>
    <col min="29" max="37" width="7.85546875" style="9" customWidth="1"/>
    <col min="38" max="47" width="7.85546875" style="1" customWidth="1"/>
    <col min="48" max="48" width="7.85546875" style="13" customWidth="1"/>
    <col min="49" max="16384" width="9.140625" style="1"/>
  </cols>
  <sheetData>
    <row r="1" spans="1:49" s="209" customFormat="1" ht="1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row>
    <row r="2" spans="1:49" s="209" customFormat="1" ht="117.75" customHeight="1" thickBot="1" x14ac:dyDescent="0.25">
      <c r="A2" s="97" t="s">
        <v>942</v>
      </c>
      <c r="B2" s="227" t="s">
        <v>64</v>
      </c>
      <c r="C2" s="242" t="s">
        <v>1043</v>
      </c>
      <c r="D2" s="242" t="s">
        <v>1044</v>
      </c>
      <c r="E2" s="243" t="s">
        <v>953</v>
      </c>
      <c r="F2" s="242" t="s">
        <v>1045</v>
      </c>
      <c r="G2" s="242" t="s">
        <v>1046</v>
      </c>
      <c r="H2" s="243" t="s">
        <v>663</v>
      </c>
      <c r="I2" s="242" t="s">
        <v>867</v>
      </c>
      <c r="J2" s="243" t="s">
        <v>866</v>
      </c>
      <c r="K2" s="242" t="s">
        <v>874</v>
      </c>
      <c r="L2" s="242" t="s">
        <v>1047</v>
      </c>
      <c r="M2" s="242" t="s">
        <v>1048</v>
      </c>
      <c r="N2" s="242" t="s">
        <v>1049</v>
      </c>
      <c r="O2" s="244" t="s">
        <v>872</v>
      </c>
      <c r="P2" s="245" t="s">
        <v>1050</v>
      </c>
      <c r="Q2" s="242" t="s">
        <v>1051</v>
      </c>
      <c r="R2" s="242" t="s">
        <v>686</v>
      </c>
      <c r="S2" s="242" t="s">
        <v>1052</v>
      </c>
      <c r="T2" s="243" t="s">
        <v>954</v>
      </c>
      <c r="U2" s="246" t="s">
        <v>1053</v>
      </c>
      <c r="V2" s="242" t="s">
        <v>1053</v>
      </c>
      <c r="W2" s="242" t="s">
        <v>693</v>
      </c>
      <c r="X2" s="242" t="s">
        <v>698</v>
      </c>
      <c r="Y2" s="242" t="s">
        <v>1054</v>
      </c>
      <c r="Z2" s="242" t="s">
        <v>1055</v>
      </c>
      <c r="AA2" s="242" t="s">
        <v>1056</v>
      </c>
      <c r="AB2" s="243" t="s">
        <v>692</v>
      </c>
      <c r="AC2" s="242" t="s">
        <v>1057</v>
      </c>
      <c r="AD2" s="242" t="s">
        <v>1058</v>
      </c>
      <c r="AE2" s="242" t="s">
        <v>1059</v>
      </c>
      <c r="AF2" s="242" t="s">
        <v>898</v>
      </c>
      <c r="AG2" s="242" t="s">
        <v>1060</v>
      </c>
      <c r="AH2" s="242" t="s">
        <v>1061</v>
      </c>
      <c r="AI2" s="242" t="s">
        <v>1062</v>
      </c>
      <c r="AJ2" s="242" t="s">
        <v>1063</v>
      </c>
      <c r="AK2" s="242" t="s">
        <v>721</v>
      </c>
      <c r="AL2" s="243" t="s">
        <v>1064</v>
      </c>
      <c r="AM2" s="242" t="s">
        <v>915</v>
      </c>
      <c r="AN2" s="242" t="s">
        <v>1065</v>
      </c>
      <c r="AO2" s="242" t="s">
        <v>1066</v>
      </c>
      <c r="AP2" s="242" t="s">
        <v>1067</v>
      </c>
      <c r="AQ2" s="242" t="s">
        <v>914</v>
      </c>
      <c r="AR2" s="242" t="s">
        <v>930</v>
      </c>
      <c r="AS2" s="242" t="s">
        <v>1068</v>
      </c>
      <c r="AT2" s="242" t="s">
        <v>1069</v>
      </c>
      <c r="AU2" s="244" t="s">
        <v>1070</v>
      </c>
      <c r="AV2" s="245" t="s">
        <v>1071</v>
      </c>
    </row>
    <row r="3" spans="1:49" s="3" customFormat="1" ht="15.75" thickTop="1" x14ac:dyDescent="0.25">
      <c r="A3" s="99" t="s">
        <v>1</v>
      </c>
      <c r="B3" s="86" t="s">
        <v>0</v>
      </c>
      <c r="C3" s="72">
        <f>IF('Indicador Datos'!BI5="No data","x",ROUND(IF('Indicador Datos'!BI5&gt;C$37,0,IF('Indicador Datos'!BI5&lt;C$36,10,(C$37-'Indicador Datos'!BI5)/(C$37-C$36)*10)),1))</f>
        <v>7.2</v>
      </c>
      <c r="D3" s="72" t="str">
        <f>IF('Indicador Datos'!BJ5="No data","x",ROUND(IF('Indicador Datos'!BJ5&gt;D$37,0,IF('Indicador Datos'!BJ5&lt;D$36,10,(D$37-'Indicador Datos'!BJ5)/(D$37-D$36)*10)),1))</f>
        <v>x</v>
      </c>
      <c r="E3" s="73">
        <f>IF(AND(C3="x",D3="x"),"x",ROUND(AVERAGE(C3,D3),1))</f>
        <v>7.2</v>
      </c>
      <c r="F3" s="72" t="str">
        <f>IF('Indicador Datos'!BL5="No data","x",ROUND(IF('Indicador Datos'!BL5&gt;F$37,0,IF('Indicador Datos'!BL5&lt;F$36,10,(F$37-'Indicador Datos'!BL5)/(F$37-F$36)*10)),1))</f>
        <v>x</v>
      </c>
      <c r="G3" s="72">
        <f>IF('Indicador Datos'!BK5="No data","x",ROUND(IF('Indicador Datos'!BK5&gt;G$37,0,IF('Indicador Datos'!BK5&lt;G$36,10,(G$37-'Indicador Datos'!BK5)/(G$37-G$36)*10)),1))</f>
        <v>4.5999999999999996</v>
      </c>
      <c r="H3" s="73">
        <f>IF(AND(F3="x",G3="x"),"x",ROUND(AVERAGE(F3,G3),1))</f>
        <v>4.5999999999999996</v>
      </c>
      <c r="I3" s="72" t="str">
        <f>IF('Indicador Datos'!BM5="No data","x",ROUND(IF('Indicador Datos'!BM5&gt;I$37,0,IF('Indicador Datos'!BM5&lt;I$36,10,(I$37-'Indicador Datos'!BM5)/(I$37-I$36)*10)),1))</f>
        <v>x</v>
      </c>
      <c r="J3" s="140" t="str">
        <f>IF(I3="x","x",ROUND(I3,1))</f>
        <v>x</v>
      </c>
      <c r="K3" s="72" t="str">
        <f>IF('Indicador Datos'!BN5="No data","x",ROUND(IF('Indicador Datos'!BN5&gt;K$37,10,IF('Indicador Datos'!BN5&lt;K$36,0,10-(K$37-'Indicador Datos'!BN5)/(K$37-K$36)*10)),1))</f>
        <v>x</v>
      </c>
      <c r="L3" s="72">
        <f>IF('Indicador Datos'!BO5="No data","x",ROUND(IF('Indicador Datos'!BO5&gt;L$37,10,IF('Indicador Datos'!BO5&lt;L$36,0,10-(L$37-'Indicador Datos'!BO5)/(L$37-L$36)*10)),1))</f>
        <v>1.4</v>
      </c>
      <c r="M3" s="72">
        <f>IF(AND(K3="x",L3="x"),"x",ROUND(AVERAGE(K3,L3),1))</f>
        <v>1.4</v>
      </c>
      <c r="N3" s="72" t="str">
        <f>IF('Indicador Datos'!BP5="No data","x",ROUND(IF('Indicador Datos'!BP5&gt;N$37,10,IF('Indicador Datos'!BP5&lt;N$36,0,10-(N$37-'Indicador Datos'!BP5)/(N$37-N$36)*10)),1))</f>
        <v>x</v>
      </c>
      <c r="O3" s="140">
        <f>IF(AND(M3="x",N3="x"),"x",ROUND(AVERAGE(M3,N3,N3),1))</f>
        <v>1.4</v>
      </c>
      <c r="P3" s="74">
        <f>IF(AND( J3="x",O3="x", E3="x"), H3, IF(AND( J3="x",O3="x"),ROUND((10-GEOMEAN(((10-H3)/10*9+1),((10-E3)/10*9+1)))/9*10,1),IF(AND( J3="x",E3="x"),ROUND((10-GEOMEAN(((10-H3)/10*9+1),((10-O3)/10*9+1)))/9*10,1),IF( J3="x", ROUND((10-GEOMEAN(((10-H3)/10*9+1),((10-E3)/10*9+1),((10-O3)/10*9+1)))/9*10,1),ROUND((10-GEOMEAN(((10- J3)/10*9+1),((10-H3)/10*9+1),((10-E3)/10*9+1),((10-O3)/10*9+1)))/9*10,1)))))</f>
        <v>4.8</v>
      </c>
      <c r="Q3" s="72">
        <f>IF(OR('Indicador Datos'!BQ5=0,'Indicador Datos'!BQ5="No data"),"x",ROUND(IF('Indicador Datos'!BQ5&gt;Q$37,0,IF('Indicador Datos'!BQ5&lt;Q$36,10,(Q$37-'Indicador Datos'!BQ5)/(Q$37-Q$36)*10)),1))</f>
        <v>1.8</v>
      </c>
      <c r="R3" s="72">
        <f>IF('Indicador Datos'!BR5="No data","x",ROUND(IF('Indicador Datos'!BR5&gt;R$37,0,IF('Indicador Datos'!BR5&lt;R$36,10,(R$37-'Indicador Datos'!BR5)/(R$37-R$36)*10)),1))</f>
        <v>4.4000000000000004</v>
      </c>
      <c r="S3" s="72">
        <f>IF('Indicador Datos'!BS5="No data","x",ROUND(IF('Indicador Datos'!BS5&gt;S$37,0,IF('Indicador Datos'!BS5&lt;S$36,10,(S$37-'Indicador Datos'!BS5)/(S$37-S$36)*10)),1))</f>
        <v>2.1</v>
      </c>
      <c r="T3" s="73">
        <f>IF(AND(Q3="x",R3="x",S3="x"),"x",ROUND(AVERAGE(Q3,R3,S3),1))</f>
        <v>2.8</v>
      </c>
      <c r="U3" s="205">
        <f>IF('Indicador Datos'!BT5="No data","x",'Indicador Datos'!BT5/'Indicador Datos'!CG5*100)</f>
        <v>222.72727272727272</v>
      </c>
      <c r="V3" s="72">
        <f t="shared" ref="V3:V35" si="0">IF(U3="x","x",ROUND(IF(U3&gt;V$37,0,IF(U3&lt;V$36,10,(V$37-U3)/(V$37-V$36)*10)),1))</f>
        <v>0</v>
      </c>
      <c r="W3" s="72">
        <f>IF('Indicador Datos'!BU5="No data","x",ROUND(IF('Indicador Datos'!BU5&gt;W$37,0,IF('Indicador Datos'!BU5&lt;W$36,10,(W$37-'Indicador Datos'!BU5)/(W$37-W$36)*10)),1))</f>
        <v>2.9</v>
      </c>
      <c r="X3" s="72">
        <f>IF('Indicador Datos'!BV5="No data","x",ROUND(IF('Indicador Datos'!BV5&gt;X$37,0,IF('Indicador Datos'!BV5&lt;X$36,10,(X$37-'Indicador Datos'!BV5)/(X$37-X$36)*10)),1))</f>
        <v>1.1000000000000001</v>
      </c>
      <c r="Y3" s="72">
        <f>IF('Indicador Datos'!BW5="No data","x",ROUND(IF('Indicador Datos'!BW5&gt;Y$37,0,IF('Indicador Datos'!BW5&lt;Y$36,10,(Y$37-'Indicador Datos'!BW5)/(Y$37-Y$36)*10)),1))</f>
        <v>0</v>
      </c>
      <c r="Z3" s="72">
        <f>IF('Indicador Datos'!BX5="No data","x",ROUND(IF('Indicador Datos'!BX5&gt;Z$37,0,IF('Indicador Datos'!BX5&lt;Z$36,10,(Z$37-'Indicador Datos'!BX5)/(Z$37-Z$36)*10)),1))</f>
        <v>0</v>
      </c>
      <c r="AA3" s="72">
        <f>IF(AND(Y3="x",Z3="x"),"x",ROUND(AVERAGE(Y3,Z3),1))</f>
        <v>0</v>
      </c>
      <c r="AB3" s="73">
        <f>IF(AND(W3="x",V3="x",W3="x",AA3="x"),"x",ROUND(AVERAGE(W3,V3,X3,AA3),1))</f>
        <v>1</v>
      </c>
      <c r="AC3" s="72" t="str">
        <f>IF('Indicador Datos'!AI5="No data","x",ROUND(IF('Indicador Datos'!AI5&gt;AC$37,0,IF('Indicador Datos'!AI5&lt;AC$36,10,(AC$37-'Indicador Datos'!AI5)/(AC$37-AC$36)*10)),1))</f>
        <v>x</v>
      </c>
      <c r="AD3" s="72">
        <f>IF('Indicador Datos'!AJ5="No data","x",ROUND(IF('Indicador Datos'!AJ5&gt;AD$37,0,IF('Indicador Datos'!AJ5&lt;AD$36,10,(AD$37-'Indicador Datos'!AJ5)/(AD$37-AD$36)*10)),1))</f>
        <v>0.7</v>
      </c>
      <c r="AE3" s="72">
        <f>IF('Indicador Datos'!AK5="No data","x",ROUND(IF('Indicador Datos'!AK5&gt;AE$37,0,IF('Indicador Datos'!AK5&lt;AE$36,10,(AE$37-'Indicador Datos'!AK5)/(AE$37-AE$36)*10)),1))</f>
        <v>5</v>
      </c>
      <c r="AF3" s="72">
        <f>AVERAGE(AD3,AE3)</f>
        <v>2.85</v>
      </c>
      <c r="AG3" s="72">
        <f>IF('Indicador Datos'!AO5="No data","x",ROUND(IF('Indicador Datos'!AO5&gt;AG$37,0,IF('Indicador Datos'!AO5&lt;AG$36,10,(AG$37-'Indicador Datos'!AO5)/(AG$37-AG$36)*10)),1))</f>
        <v>5.4</v>
      </c>
      <c r="AH3" s="72">
        <f>IF('Indicador Datos'!AP5="No data","x",ROUND(IF('Indicador Datos'!AP5&gt;AH$37,0,IF('Indicador Datos'!AP5&lt;AH$36,10,(AH$37-'Indicador Datos'!AP5)/(AH$37-AH$36)*10)),1))</f>
        <v>4.9000000000000004</v>
      </c>
      <c r="AI3" s="72">
        <f>IF('Indicador Datos'!AQ5="No data","x",ROUND(IF('Indicador Datos'!AQ5&gt;AI$37,10,IF('Indicador Datos'!AQ5&lt;AI$36,0,10-(AI$37-'Indicador Datos'!AQ5)/(AI$37-AI$36)*10)),1))</f>
        <v>4</v>
      </c>
      <c r="AJ3" s="72">
        <f>ROUND((10-GEOMEAN(((10-AH3)/10*9+1),((10-AG3)/10*9+1),((10-AI3)/10*9+1)))/9*10,1)</f>
        <v>4.8</v>
      </c>
      <c r="AK3" s="72" t="str">
        <f>IF('Indicador Datos'!AR5="No data","x",ROUND(IF('Indicador Datos'!AR5&gt;AK$37,10,IF('Indicador Datos'!AR5&lt;AK$36,0,10-(AK$37-'Indicador Datos'!AR5)/(AK$37-AK$36)*10)),1))</f>
        <v>x</v>
      </c>
      <c r="AL3" s="73">
        <f>IF(AND(AC3="x",AF3="x",AJ3="x",AK3="x"),"x",ROUND(AVERAGE(AC3,AF3,AJ3,AK3),1))</f>
        <v>3.8</v>
      </c>
      <c r="AM3" s="72" t="str">
        <f>IF('Indicador Datos'!BY5="No data","x",ROUND(IF('Indicador Datos'!BY5&gt;AM$37,0,IF('Indicador Datos'!BY5&lt;AM$36,10,(AM$37-'Indicador Datos'!BY5)/(AM$37-AM$36)*10)),1))</f>
        <v>x</v>
      </c>
      <c r="AN3" s="72">
        <f>IF('Indicador Datos'!BZ5="No data","x",ROUND(IF('Indicador Datos'!BZ5&gt;AN$37,0,IF('Indicador Datos'!BZ5&lt;AN$36,10,(AN$37-'Indicador Datos'!BZ5)/(AN$37-AN$36)*10)),1))</f>
        <v>8</v>
      </c>
      <c r="AO3" s="72">
        <f>IF(AND(AM3="x",AN3="x"), "x",ROUND(AVERAGE(AM3,AN3),1))</f>
        <v>8</v>
      </c>
      <c r="AP3" s="72" t="str">
        <f>IF('Indicador Datos'!CA5="No data","x",ROUND(IF('Indicador Datos'!CA5&gt;AP$37,0,IF('Indicador Datos'!CA5&lt;AP$36,10,(AP$37-'Indicador Datos'!CA5)/(AP$37-AP$36)*10)),1))</f>
        <v>x</v>
      </c>
      <c r="AQ3" s="72">
        <f>IF(AND(AO3="x",AP3="x"), "x",ROUND(AVERAGE(AO3,AP3),1))</f>
        <v>8</v>
      </c>
      <c r="AR3" s="72">
        <f>IF('Indicador Datos'!CB5="No data","x",ROUND(IF('Indicador Datos'!CB5&gt;AR$37,0,IF('Indicador Datos'!CB5&lt;AR$36,10,(AR$37-'Indicador Datos'!CB5)/(AR$37-AR$36)*10)),1))</f>
        <v>9.5</v>
      </c>
      <c r="AS3" s="72">
        <f>IF('Indicador Datos'!CC5="No data","x",ROUND(IF('Indicador Datos'!CC5&gt;AS$37,10,IF('Indicador Datos'!CC5&lt;AS$36,0,10-(AS$37-'Indicador Datos'!CC5)/(AS$37-AS$36)*10)),1))</f>
        <v>1.8</v>
      </c>
      <c r="AT3" s="72">
        <f>IF(AND(AR3="x", AS3="x"), "x", ROUND(AVERAGE(AR3,AS3),1))</f>
        <v>5.7</v>
      </c>
      <c r="AU3" s="140">
        <f>ROUND(AVERAGE(AQ3,AQ3,AT3),1)</f>
        <v>7.2</v>
      </c>
      <c r="AV3" s="74">
        <f>ROUND(AVERAGE(AB3,T3,AL3,AU3),1)</f>
        <v>3.7</v>
      </c>
      <c r="AW3" s="131"/>
    </row>
    <row r="4" spans="1:49" s="3" customFormat="1" x14ac:dyDescent="0.25">
      <c r="A4" s="99" t="s">
        <v>5</v>
      </c>
      <c r="B4" s="86" t="s">
        <v>4</v>
      </c>
      <c r="C4" s="72" t="str">
        <f>IF('Indicador Datos'!BI6="No data","x",ROUND(IF('Indicador Datos'!BI6&gt;C$37,0,IF('Indicador Datos'!BI6&lt;C$36,10,(C$37-'Indicador Datos'!BI6)/(C$37-C$36)*10)),1))</f>
        <v>x</v>
      </c>
      <c r="D4" s="72">
        <f>IF('Indicador Datos'!BJ6="No data","x",ROUND(IF('Indicador Datos'!BJ6&gt;D$37,0,IF('Indicador Datos'!BJ6&lt;D$36,10,(D$37-'Indicador Datos'!BJ6)/(D$37-D$36)*10)),1))</f>
        <v>7.6</v>
      </c>
      <c r="E4" s="73">
        <f t="shared" ref="E4:E35" si="1">IF(AND(C4="x",D4="x"),"x",ROUND(AVERAGE(C4,D4),1))</f>
        <v>7.6</v>
      </c>
      <c r="F4" s="72">
        <f>IF('Indicador Datos'!BL6="No data","x",ROUND(IF('Indicador Datos'!BL6&gt;F$37,0,IF('Indicador Datos'!BL6&lt;F$36,10,(F$37-'Indicador Datos'!BL6)/(F$37-F$36)*10)),1))</f>
        <v>3.4</v>
      </c>
      <c r="G4" s="72">
        <f>IF('Indicador Datos'!BK6="No data","x",ROUND(IF('Indicador Datos'!BK6&gt;G$37,0,IF('Indicador Datos'!BK6&lt;G$36,10,(G$37-'Indicador Datos'!BK6)/(G$37-G$36)*10)),1))</f>
        <v>3.6</v>
      </c>
      <c r="H4" s="73">
        <f t="shared" ref="H4:H35" si="2">IF(AND(F4="x",G4="x"),"x",ROUND(AVERAGE(F4,G4),1))</f>
        <v>3.5</v>
      </c>
      <c r="I4" s="72" t="str">
        <f>IF('Indicador Datos'!BM6="No data","x",ROUND(IF('Indicador Datos'!BM6&gt;I$37,0,IF('Indicador Datos'!BM6&lt;I$36,10,(I$37-'Indicador Datos'!BM6)/(I$37-I$36)*10)),1))</f>
        <v>x</v>
      </c>
      <c r="J4" s="140" t="str">
        <f t="shared" ref="J4:J35" si="3">IF(I4="x","x",ROUND(I4,1))</f>
        <v>x</v>
      </c>
      <c r="K4" s="72" t="str">
        <f>IF('Indicador Datos'!BN6="No data","x",ROUND(IF('Indicador Datos'!BN6&gt;K$37,10,IF('Indicador Datos'!BN6&lt;K$36,0,10-(K$37-'Indicador Datos'!BN6)/(K$37-K$36)*10)),1))</f>
        <v>x</v>
      </c>
      <c r="L4" s="72" t="str">
        <f>IF('Indicador Datos'!BO6="No data","x",ROUND(IF('Indicador Datos'!BO6&gt;L$37,10,IF('Indicador Datos'!BO6&lt;L$36,0,10-(L$37-'Indicador Datos'!BO6)/(L$37-L$36)*10)),1))</f>
        <v>x</v>
      </c>
      <c r="M4" s="72" t="str">
        <f t="shared" ref="M4:M34" si="4">IF(AND(K4="x",L4="x"),"x",ROUND(AVERAGE(K4,L4),1))</f>
        <v>x</v>
      </c>
      <c r="N4" s="72" t="str">
        <f>IF('Indicador Datos'!BP6="No data","x",ROUND(IF('Indicador Datos'!BP6&gt;N$37,10,IF('Indicador Datos'!BP6&lt;N$36,0,10-(N$37-'Indicador Datos'!BP6)/(N$37-N$36)*10)),1))</f>
        <v>x</v>
      </c>
      <c r="O4" s="140" t="str">
        <f t="shared" ref="O4:O34" si="5">IF(AND(M4="x",N4="x"),"x",ROUND(AVERAGE(M4,N4,N4),1))</f>
        <v>x</v>
      </c>
      <c r="P4" s="74">
        <f t="shared" ref="P4:P35" si="6">IF(AND( J4="x",O4="x", E4="x"), H4, IF(AND( J4="x",O4="x"),ROUND((10-GEOMEAN(((10-H4)/10*9+1),((10-E4)/10*9+1)))/9*10,1),IF(AND( J4="x",E4="x"),ROUND((10-GEOMEAN(((10-H4)/10*9+1),((10-O4)/10*9+1)))/9*10,1),IF( J4="x", ROUND((10-GEOMEAN(((10-H4)/10*9+1),((10-E4)/10*9+1),((10-O4)/10*9+1)))/9*10,1),ROUND((10-GEOMEAN(((10- J4)/10*9+1),((10-H4)/10*9+1),((10-E4)/10*9+1),((10-O4)/10*9+1)))/9*10,1)))))</f>
        <v>5.9</v>
      </c>
      <c r="Q4" s="72">
        <f>IF(OR('Indicador Datos'!BQ6=0,'Indicador Datos'!BQ6="No data"),"x",ROUND(IF('Indicador Datos'!BQ6&gt;Q$37,0,IF('Indicador Datos'!BQ6&lt;Q$36,10,(Q$37-'Indicador Datos'!BQ6)/(Q$37-Q$36)*10)),1))</f>
        <v>0</v>
      </c>
      <c r="R4" s="72">
        <f>IF('Indicador Datos'!BR6="No data","x",ROUND(IF('Indicador Datos'!BR6&gt;R$37,0,IF('Indicador Datos'!BR6&lt;R$36,10,(R$37-'Indicador Datos'!BR6)/(R$37-R$36)*10)),1))</f>
        <v>2.8</v>
      </c>
      <c r="S4" s="72">
        <f>IF('Indicador Datos'!BS6="No data","x",ROUND(IF('Indicador Datos'!BS6&gt;S$37,0,IF('Indicador Datos'!BS6&lt;S$36,10,(S$37-'Indicador Datos'!BS6)/(S$37-S$36)*10)),1))</f>
        <v>7.2</v>
      </c>
      <c r="T4" s="73">
        <f t="shared" ref="T4:T35" si="7">IF(AND(Q4="x",R4="x",S4="x"),"x",ROUND(AVERAGE(Q4,R4,S4),1))</f>
        <v>3.3</v>
      </c>
      <c r="U4" s="205">
        <f>IF('Indicador Datos'!BT6="No data","x",'Indicador Datos'!BT6/'Indicador Datos'!CG6*100)</f>
        <v>47.952047952047955</v>
      </c>
      <c r="V4" s="72">
        <f t="shared" si="0"/>
        <v>5.3</v>
      </c>
      <c r="W4" s="72">
        <f>IF('Indicador Datos'!BU6="No data","x",ROUND(IF('Indicador Datos'!BU6&gt;W$37,0,IF('Indicador Datos'!BU6&lt;W$36,10,(W$37-'Indicador Datos'!BU6)/(W$37-W$36)*10)),1))</f>
        <v>2.7</v>
      </c>
      <c r="X4" s="72">
        <f>IF('Indicador Datos'!BV6="No data","x",ROUND(IF('Indicador Datos'!BV6&gt;X$37,0,IF('Indicador Datos'!BV6&lt;X$36,10,(X$37-'Indicador Datos'!BV6)/(X$37-X$36)*10)),1))</f>
        <v>0.8</v>
      </c>
      <c r="Y4" s="72" t="str">
        <f>IF('Indicador Datos'!BW6="No data","x",ROUND(IF('Indicador Datos'!BW6&gt;Y$37,0,IF('Indicador Datos'!BW6&lt;Y$36,10,(Y$37-'Indicador Datos'!BW6)/(Y$37-Y$36)*10)),1))</f>
        <v>x</v>
      </c>
      <c r="Z4" s="72" t="str">
        <f>IF('Indicador Datos'!BX6="No data","x",ROUND(IF('Indicador Datos'!BX6&gt;Z$37,0,IF('Indicador Datos'!BX6&lt;Z$36,10,(Z$37-'Indicador Datos'!BX6)/(Z$37-Z$36)*10)),1))</f>
        <v>x</v>
      </c>
      <c r="AA4" s="72" t="str">
        <f t="shared" ref="AA4:AA35" si="8">IF(AND(Y4="x",Z4="x"),"x",ROUND(AVERAGE(Y4,Z4),1))</f>
        <v>x</v>
      </c>
      <c r="AB4" s="73">
        <f t="shared" ref="AB4:AB35" si="9">IF(AND(W4="x",V4="x",W4="x",AA4="x"),"x",ROUND(AVERAGE(W4,V4,X4,AA4),1))</f>
        <v>2.9</v>
      </c>
      <c r="AC4" s="72">
        <f>IF('Indicador Datos'!AI6="No data","x",ROUND(IF('Indicador Datos'!AI6&gt;AC$37,0,IF('Indicador Datos'!AI6&lt;AC$36,10,(AC$37-'Indicador Datos'!AI6)/(AC$37-AC$36)*10)),1))</f>
        <v>3</v>
      </c>
      <c r="AD4" s="72">
        <f>IF('Indicador Datos'!AJ6="No data","x",ROUND(IF('Indicador Datos'!AJ6&gt;AD$37,0,IF('Indicador Datos'!AJ6&lt;AD$36,10,(AD$37-'Indicador Datos'!AJ6)/(AD$37-AD$36)*10)),1))</f>
        <v>7.1</v>
      </c>
      <c r="AE4" s="72">
        <f>IF('Indicador Datos'!AK6="No data","x",ROUND(IF('Indicador Datos'!AK6&gt;AE$37,0,IF('Indicador Datos'!AK6&lt;AE$36,10,(AE$37-'Indicador Datos'!AK6)/(AE$37-AE$36)*10)),1))</f>
        <v>3.6</v>
      </c>
      <c r="AF4" s="72">
        <f t="shared" ref="AF4:AF35" si="10">AVERAGE(AD4,AE4)</f>
        <v>5.35</v>
      </c>
      <c r="AG4" s="72">
        <f>IF('Indicador Datos'!AO6="No data","x",ROUND(IF('Indicador Datos'!AO6&gt;AG$37,0,IF('Indicador Datos'!AO6&lt;AG$36,10,(AG$37-'Indicador Datos'!AO6)/(AG$37-AG$36)*10)),1))</f>
        <v>2.8</v>
      </c>
      <c r="AH4" s="72">
        <f>IF('Indicador Datos'!AP6="No data","x",ROUND(IF('Indicador Datos'!AP6&gt;AH$37,0,IF('Indicador Datos'!AP6&lt;AH$36,10,(AH$37-'Indicador Datos'!AP6)/(AH$37-AH$36)*10)),1))</f>
        <v>5.3</v>
      </c>
      <c r="AI4" s="72">
        <f>IF('Indicador Datos'!AQ6="No data","x",ROUND(IF('Indicador Datos'!AQ6&gt;AI$37,10,IF('Indicador Datos'!AQ6&lt;AI$36,0,10-(AI$37-'Indicador Datos'!AQ6)/(AI$37-AI$36)*10)),1))</f>
        <v>4.9000000000000004</v>
      </c>
      <c r="AJ4" s="72">
        <f t="shared" ref="AJ4:AJ35" si="11">ROUND((10-GEOMEAN(((10-AH4)/10*9+1),((10-AG4)/10*9+1),((10-AI4)/10*9+1)))/9*10,1)</f>
        <v>4.4000000000000004</v>
      </c>
      <c r="AK4" s="72">
        <f>IF('Indicador Datos'!AR6="No data","x",ROUND(IF('Indicador Datos'!AR6&gt;AK$37,10,IF('Indicador Datos'!AR6&lt;AK$36,0,10-(AK$37-'Indicador Datos'!AR6)/(AK$37-AK$36)*10)),1))</f>
        <v>5.3</v>
      </c>
      <c r="AL4" s="73">
        <f t="shared" ref="AL4:AL35" si="12">IF(AND(AC4="x",AF4="x",AJ4="x",AK4="x"),"x",ROUND(AVERAGE(AC4,AF4,AJ4,AK4),1))</f>
        <v>4.5</v>
      </c>
      <c r="AM4" s="72" t="str">
        <f>IF('Indicador Datos'!BY6="No data","x",ROUND(IF('Indicador Datos'!BY6&gt;AM$37,0,IF('Indicador Datos'!BY6&lt;AM$36,10,(AM$37-'Indicador Datos'!BY6)/(AM$37-AM$36)*10)),1))</f>
        <v>x</v>
      </c>
      <c r="AN4" s="72" t="str">
        <f>IF('Indicador Datos'!BZ6="No data","x",ROUND(IF('Indicador Datos'!BZ6&gt;AN$37,0,IF('Indicador Datos'!BZ6&lt;AN$36,10,(AN$37-'Indicador Datos'!BZ6)/(AN$37-AN$36)*10)),1))</f>
        <v>x</v>
      </c>
      <c r="AO4" s="72" t="str">
        <f t="shared" ref="AO4:AO35" si="13">IF(AND(AM4="x",AN4="x"), "x",ROUND(AVERAGE(AM4,AN4),1))</f>
        <v>x</v>
      </c>
      <c r="AP4" s="72">
        <f>IF('Indicador Datos'!CA6="No data","x",ROUND(IF('Indicador Datos'!CA6&gt;AP$37,0,IF('Indicador Datos'!CA6&lt;AP$36,10,(AP$37-'Indicador Datos'!CA6)/(AP$37-AP$36)*10)),1))</f>
        <v>0</v>
      </c>
      <c r="AQ4" s="72">
        <f t="shared" ref="AQ4:AQ35" si="14">IF(AND(AO4="x",AP4="x"), "x",ROUND(AVERAGE(AO4,AP4),1))</f>
        <v>0</v>
      </c>
      <c r="AR4" s="72">
        <f>IF('Indicador Datos'!CB6="No data","x",ROUND(IF('Indicador Datos'!CB6&gt;AR$37,0,IF('Indicador Datos'!CB6&lt;AR$36,10,(AR$37-'Indicador Datos'!CB6)/(AR$37-AR$36)*10)),1))</f>
        <v>6.3</v>
      </c>
      <c r="AS4" s="72">
        <f>IF('Indicador Datos'!CC6="No data","x",ROUND(IF('Indicador Datos'!CC6&gt;AS$37,10,IF('Indicador Datos'!CC6&lt;AS$36,0,10-(AS$37-'Indicador Datos'!CC6)/(AS$37-AS$36)*10)),1))</f>
        <v>1.7</v>
      </c>
      <c r="AT4" s="72">
        <f t="shared" ref="AT4:AT35" si="15">IF(AND(AR4="x", AS4="x"), "x", ROUND(AVERAGE(AR4,AS4),1))</f>
        <v>4</v>
      </c>
      <c r="AU4" s="140">
        <f t="shared" ref="AU4:AU35" si="16">ROUND(AVERAGE(AQ4,AQ4,AT4),1)</f>
        <v>1.3</v>
      </c>
      <c r="AV4" s="74">
        <f t="shared" ref="AV4:AV34" si="17">ROUND(AVERAGE(AB4,T4,AL4,AU4),1)</f>
        <v>3</v>
      </c>
      <c r="AW4" s="131"/>
    </row>
    <row r="5" spans="1:49" s="3" customFormat="1" x14ac:dyDescent="0.25">
      <c r="A5" s="99" t="s">
        <v>7</v>
      </c>
      <c r="B5" s="86" t="s">
        <v>6</v>
      </c>
      <c r="C5" s="72">
        <f>IF('Indicador Datos'!BI7="No data","x",ROUND(IF('Indicador Datos'!BI7&gt;C$37,0,IF('Indicador Datos'!BI7&lt;C$36,10,(C$37-'Indicador Datos'!BI7)/(C$37-C$36)*10)),1))</f>
        <v>3.7</v>
      </c>
      <c r="D5" s="72">
        <f>IF('Indicador Datos'!BJ7="No data","x",ROUND(IF('Indicador Datos'!BJ7&gt;D$37,0,IF('Indicador Datos'!BJ7&lt;D$36,10,(D$37-'Indicador Datos'!BJ7)/(D$37-D$36)*10)),1))</f>
        <v>3.8</v>
      </c>
      <c r="E5" s="73">
        <f t="shared" si="1"/>
        <v>3.8</v>
      </c>
      <c r="F5" s="72">
        <f>IF('Indicador Datos'!BL7="No data","x",ROUND(IF('Indicador Datos'!BL7&gt;F$37,0,IF('Indicador Datos'!BL7&lt;F$36,10,(F$37-'Indicador Datos'!BL7)/(F$37-F$36)*10)),1))</f>
        <v>3.9</v>
      </c>
      <c r="G5" s="72">
        <f>IF('Indicador Datos'!BK7="No data","x",ROUND(IF('Indicador Datos'!BK7&gt;G$37,0,IF('Indicador Datos'!BK7&lt;G$36,10,(G$37-'Indicador Datos'!BK7)/(G$37-G$36)*10)),1))</f>
        <v>3</v>
      </c>
      <c r="H5" s="73">
        <f t="shared" si="2"/>
        <v>3.5</v>
      </c>
      <c r="I5" s="72" t="str">
        <f>IF('Indicador Datos'!BM7="No data","x",ROUND(IF('Indicador Datos'!BM7&gt;I$37,0,IF('Indicador Datos'!BM7&lt;I$36,10,(I$37-'Indicador Datos'!BM7)/(I$37-I$36)*10)),1))</f>
        <v>x</v>
      </c>
      <c r="J5" s="140" t="str">
        <f t="shared" si="3"/>
        <v>x</v>
      </c>
      <c r="K5" s="72" t="str">
        <f>IF('Indicador Datos'!BN7="No data","x",ROUND(IF('Indicador Datos'!BN7&gt;K$37,10,IF('Indicador Datos'!BN7&lt;K$36,0,10-(K$37-'Indicador Datos'!BN7)/(K$37-K$36)*10)),1))</f>
        <v>x</v>
      </c>
      <c r="L5" s="72" t="str">
        <f>IF('Indicador Datos'!BO7="No data","x",ROUND(IF('Indicador Datos'!BO7&gt;L$37,10,IF('Indicador Datos'!BO7&lt;L$36,0,10-(L$37-'Indicador Datos'!BO7)/(L$37-L$36)*10)),1))</f>
        <v>x</v>
      </c>
      <c r="M5" s="72" t="str">
        <f t="shared" si="4"/>
        <v>x</v>
      </c>
      <c r="N5" s="72" t="str">
        <f>IF('Indicador Datos'!BP7="No data","x",ROUND(IF('Indicador Datos'!BP7&gt;N$37,10,IF('Indicador Datos'!BP7&lt;N$36,0,10-(N$37-'Indicador Datos'!BP7)/(N$37-N$36)*10)),1))</f>
        <v>x</v>
      </c>
      <c r="O5" s="140" t="str">
        <f t="shared" si="5"/>
        <v>x</v>
      </c>
      <c r="P5" s="74">
        <f t="shared" si="6"/>
        <v>3.7</v>
      </c>
      <c r="Q5" s="72">
        <f>IF(OR('Indicador Datos'!BQ7=0,'Indicador Datos'!BQ7="No data"),"x",ROUND(IF('Indicador Datos'!BQ7&gt;Q$37,0,IF('Indicador Datos'!BQ7&lt;Q$36,10,(Q$37-'Indicador Datos'!BQ7)/(Q$37-Q$36)*10)),1))</f>
        <v>0</v>
      </c>
      <c r="R5" s="72">
        <f>IF('Indicador Datos'!BR7="No data","x",ROUND(IF('Indicador Datos'!BR7&gt;R$37,0,IF('Indicador Datos'!BR7&lt;R$36,10,(R$37-'Indicador Datos'!BR7)/(R$37-R$36)*10)),1))</f>
        <v>3</v>
      </c>
      <c r="S5" s="72">
        <f>IF('Indicador Datos'!BS7="No data","x",ROUND(IF('Indicador Datos'!BS7&gt;S$37,0,IF('Indicador Datos'!BS7&lt;S$36,10,(S$37-'Indicador Datos'!BS7)/(S$37-S$36)*10)),1))</f>
        <v>4</v>
      </c>
      <c r="T5" s="73">
        <f t="shared" si="7"/>
        <v>2.2999999999999998</v>
      </c>
      <c r="U5" s="205">
        <f>IF('Indicador Datos'!BT7="No data","x",'Indicador Datos'!BT7/'Indicador Datos'!CG7*100)</f>
        <v>418.60465116279073</v>
      </c>
      <c r="V5" s="72">
        <f t="shared" si="0"/>
        <v>0</v>
      </c>
      <c r="W5" s="72">
        <f>IF('Indicador Datos'!BU7="No data","x",ROUND(IF('Indicador Datos'!BU7&gt;W$37,0,IF('Indicador Datos'!BU7&lt;W$36,10,(W$37-'Indicador Datos'!BU7)/(W$37-W$36)*10)),1))</f>
        <v>1.3</v>
      </c>
      <c r="X5" s="72">
        <f>IF('Indicador Datos'!BV7="No data","x",ROUND(IF('Indicador Datos'!BV7&gt;X$37,0,IF('Indicador Datos'!BV7&lt;X$36,10,(X$37-'Indicador Datos'!BV7)/(X$37-X$36)*10)),1))</f>
        <v>0.1</v>
      </c>
      <c r="Y5" s="72">
        <f>IF('Indicador Datos'!BW7="No data","x",ROUND(IF('Indicador Datos'!BW7&gt;Y$37,0,IF('Indicador Datos'!BW7&lt;Y$36,10,(Y$37-'Indicador Datos'!BW7)/(Y$37-Y$36)*10)),1))</f>
        <v>0</v>
      </c>
      <c r="Z5" s="72">
        <f>IF('Indicador Datos'!BX7="No data","x",ROUND(IF('Indicador Datos'!BX7&gt;Z$37,0,IF('Indicador Datos'!BX7&lt;Z$36,10,(Z$37-'Indicador Datos'!BX7)/(Z$37-Z$36)*10)),1))</f>
        <v>0</v>
      </c>
      <c r="AA5" s="72">
        <f t="shared" si="8"/>
        <v>0</v>
      </c>
      <c r="AB5" s="73">
        <f t="shared" si="9"/>
        <v>0.4</v>
      </c>
      <c r="AC5" s="72">
        <f>IF('Indicador Datos'!AI7="No data","x",ROUND(IF('Indicador Datos'!AI7&gt;AC$37,0,IF('Indicador Datos'!AI7&lt;AC$36,10,(AC$37-'Indicador Datos'!AI7)/(AC$37-AC$36)*10)),1))</f>
        <v>5.5</v>
      </c>
      <c r="AD5" s="72">
        <f>IF('Indicador Datos'!AJ7="No data","x",ROUND(IF('Indicador Datos'!AJ7&gt;AD$37,0,IF('Indicador Datos'!AJ7&lt;AD$36,10,(AD$37-'Indicador Datos'!AJ7)/(AD$37-AD$36)*10)),1))</f>
        <v>5</v>
      </c>
      <c r="AE5" s="72">
        <f>IF('Indicador Datos'!AK7="No data","x",ROUND(IF('Indicador Datos'!AK7&gt;AE$37,0,IF('Indicador Datos'!AK7&lt;AE$36,10,(AE$37-'Indicador Datos'!AK7)/(AE$37-AE$36)*10)),1))</f>
        <v>1.4</v>
      </c>
      <c r="AF5" s="72">
        <f t="shared" si="10"/>
        <v>3.2</v>
      </c>
      <c r="AG5" s="72">
        <f>IF('Indicador Datos'!AO7="No data","x",ROUND(IF('Indicador Datos'!AO7&gt;AG$37,0,IF('Indicador Datos'!AO7&lt;AG$36,10,(AG$37-'Indicador Datos'!AO7)/(AG$37-AG$36)*10)),1))</f>
        <v>6.2</v>
      </c>
      <c r="AH5" s="72">
        <f>IF('Indicador Datos'!AP7="No data","x",ROUND(IF('Indicador Datos'!AP7&gt;AH$37,0,IF('Indicador Datos'!AP7&lt;AH$36,10,(AH$37-'Indicador Datos'!AP7)/(AH$37-AH$36)*10)),1))</f>
        <v>2.9</v>
      </c>
      <c r="AI5" s="72">
        <f>IF('Indicador Datos'!AQ7="No data","x",ROUND(IF('Indicador Datos'!AQ7&gt;AI$37,10,IF('Indicador Datos'!AQ7&lt;AI$36,0,10-(AI$37-'Indicador Datos'!AQ7)/(AI$37-AI$36)*10)),1))</f>
        <v>5</v>
      </c>
      <c r="AJ5" s="72">
        <f t="shared" si="11"/>
        <v>4.8</v>
      </c>
      <c r="AK5" s="72">
        <f>IF('Indicador Datos'!AR7="No data","x",ROUND(IF('Indicador Datos'!AR7&gt;AK$37,10,IF('Indicador Datos'!AR7&lt;AK$36,0,10-(AK$37-'Indicador Datos'!AR7)/(AK$37-AK$36)*10)),1))</f>
        <v>1.8</v>
      </c>
      <c r="AL5" s="73">
        <f t="shared" si="12"/>
        <v>3.8</v>
      </c>
      <c r="AM5" s="72">
        <f>IF('Indicador Datos'!BY7="No data","x",ROUND(IF('Indicador Datos'!BY7&gt;AM$37,0,IF('Indicador Datos'!BY7&lt;AM$36,10,(AM$37-'Indicador Datos'!BY7)/(AM$37-AM$36)*10)),1))</f>
        <v>3.3</v>
      </c>
      <c r="AN5" s="72" t="str">
        <f>IF('Indicador Datos'!BZ7="No data","x",ROUND(IF('Indicador Datos'!BZ7&gt;AN$37,0,IF('Indicador Datos'!BZ7&lt;AN$36,10,(AN$37-'Indicador Datos'!BZ7)/(AN$37-AN$36)*10)),1))</f>
        <v>x</v>
      </c>
      <c r="AO5" s="72">
        <f t="shared" si="13"/>
        <v>3.3</v>
      </c>
      <c r="AP5" s="72">
        <f>IF('Indicador Datos'!CA7="No data","x",ROUND(IF('Indicador Datos'!CA7&gt;AP$37,0,IF('Indicador Datos'!CA7&lt;AP$36,10,(AP$37-'Indicador Datos'!CA7)/(AP$37-AP$36)*10)),1))</f>
        <v>0</v>
      </c>
      <c r="AQ5" s="72">
        <f t="shared" si="14"/>
        <v>1.7</v>
      </c>
      <c r="AR5" s="72">
        <f>IF('Indicador Datos'!CB7="No data","x",ROUND(IF('Indicador Datos'!CB7&gt;AR$37,0,IF('Indicador Datos'!CB7&lt;AR$36,10,(AR$37-'Indicador Datos'!CB7)/(AR$37-AR$36)*10)),1))</f>
        <v>0.4</v>
      </c>
      <c r="AS5" s="72">
        <f>IF('Indicador Datos'!CC7="No data","x",ROUND(IF('Indicador Datos'!CC7&gt;AS$37,10,IF('Indicador Datos'!CC7&lt;AS$36,0,10-(AS$37-'Indicador Datos'!CC7)/(AS$37-AS$36)*10)),1))</f>
        <v>5</v>
      </c>
      <c r="AT5" s="72">
        <f t="shared" si="15"/>
        <v>2.7</v>
      </c>
      <c r="AU5" s="140">
        <f t="shared" si="16"/>
        <v>2</v>
      </c>
      <c r="AV5" s="74">
        <f t="shared" si="17"/>
        <v>2.1</v>
      </c>
      <c r="AW5" s="131"/>
    </row>
    <row r="6" spans="1:49" s="3" customFormat="1" x14ac:dyDescent="0.25">
      <c r="A6" s="99" t="s">
        <v>20</v>
      </c>
      <c r="B6" s="86" t="s">
        <v>19</v>
      </c>
      <c r="C6" s="72">
        <f>IF('Indicador Datos'!BI8="No data","x",ROUND(IF('Indicador Datos'!BI8&gt;C$37,0,IF('Indicador Datos'!BI8&lt;C$36,10,(C$37-'Indicador Datos'!BI8)/(C$37-C$36)*10)),1))</f>
        <v>3.3</v>
      </c>
      <c r="D6" s="72" t="str">
        <f>IF('Indicador Datos'!BJ8="No data","x",ROUND(IF('Indicador Datos'!BJ8&gt;D$37,0,IF('Indicador Datos'!BJ8&lt;D$36,10,(D$37-'Indicador Datos'!BJ8)/(D$37-D$36)*10)),1))</f>
        <v>x</v>
      </c>
      <c r="E6" s="73">
        <f t="shared" si="1"/>
        <v>3.3</v>
      </c>
      <c r="F6" s="72">
        <f>IF('Indicador Datos'!BL8="No data","x",ROUND(IF('Indicador Datos'!BL8&gt;F$37,0,IF('Indicador Datos'!BL8&lt;F$36,10,(F$37-'Indicador Datos'!BL8)/(F$37-F$36)*10)),1))</f>
        <v>5.3</v>
      </c>
      <c r="G6" s="72">
        <f>IF('Indicador Datos'!BK8="No data","x",ROUND(IF('Indicador Datos'!BK8&gt;G$37,0,IF('Indicador Datos'!BK8&lt;G$36,10,(G$37-'Indicador Datos'!BK8)/(G$37-G$36)*10)),1))</f>
        <v>5</v>
      </c>
      <c r="H6" s="73">
        <f t="shared" si="2"/>
        <v>5.2</v>
      </c>
      <c r="I6" s="72" t="str">
        <f>IF('Indicador Datos'!BM8="No data","x",ROUND(IF('Indicador Datos'!BM8&gt;I$37,0,IF('Indicador Datos'!BM8&lt;I$36,10,(I$37-'Indicador Datos'!BM8)/(I$37-I$36)*10)),1))</f>
        <v>x</v>
      </c>
      <c r="J6" s="140" t="str">
        <f t="shared" si="3"/>
        <v>x</v>
      </c>
      <c r="K6" s="72" t="str">
        <f>IF('Indicador Datos'!BN8="No data","x",ROUND(IF('Indicador Datos'!BN8&gt;K$37,10,IF('Indicador Datos'!BN8&lt;K$36,0,10-(K$37-'Indicador Datos'!BN8)/(K$37-K$36)*10)),1))</f>
        <v>x</v>
      </c>
      <c r="L6" s="72" t="str">
        <f>IF('Indicador Datos'!BO8="No data","x",ROUND(IF('Indicador Datos'!BO8&gt;L$37,10,IF('Indicador Datos'!BO8&lt;L$36,0,10-(L$37-'Indicador Datos'!BO8)/(L$37-L$36)*10)),1))</f>
        <v>x</v>
      </c>
      <c r="M6" s="72" t="str">
        <f t="shared" si="4"/>
        <v>x</v>
      </c>
      <c r="N6" s="72">
        <f>IF('Indicador Datos'!BP8="No data","x",ROUND(IF('Indicador Datos'!BP8&gt;N$37,10,IF('Indicador Datos'!BP8&lt;N$36,0,10-(N$37-'Indicador Datos'!BP8)/(N$37-N$36)*10)),1))</f>
        <v>7.4</v>
      </c>
      <c r="O6" s="140">
        <f t="shared" si="5"/>
        <v>7.4</v>
      </c>
      <c r="P6" s="74">
        <f t="shared" si="6"/>
        <v>5.6</v>
      </c>
      <c r="Q6" s="72">
        <f>IF(OR('Indicador Datos'!BQ8=0,'Indicador Datos'!BQ8="No data"),"x",ROUND(IF('Indicador Datos'!BQ8&gt;Q$37,0,IF('Indicador Datos'!BQ8&lt;Q$36,10,(Q$37-'Indicador Datos'!BQ8)/(Q$37-Q$36)*10)),1))</f>
        <v>0</v>
      </c>
      <c r="R6" s="72">
        <f>IF('Indicador Datos'!BR8="No data","x",ROUND(IF('Indicador Datos'!BR8&gt;R$37,0,IF('Indicador Datos'!BR8&lt;R$36,10,(R$37-'Indicador Datos'!BR8)/(R$37-R$36)*10)),1))</f>
        <v>8.6</v>
      </c>
      <c r="S6" s="72">
        <f>IF('Indicador Datos'!BS8="No data","x",ROUND(IF('Indicador Datos'!BS8&gt;S$37,0,IF('Indicador Datos'!BS8&lt;S$36,10,(S$37-'Indicador Datos'!BS8)/(S$37-S$36)*10)),1))</f>
        <v>10</v>
      </c>
      <c r="T6" s="73">
        <f t="shared" si="7"/>
        <v>6.2</v>
      </c>
      <c r="U6" s="205">
        <f>IF('Indicador Datos'!BT8="No data","x",'Indicador Datos'!BT8/'Indicador Datos'!CG8*100)</f>
        <v>62.94626080420894</v>
      </c>
      <c r="V6" s="72">
        <f t="shared" si="0"/>
        <v>3.7</v>
      </c>
      <c r="W6" s="72">
        <f>IF('Indicador Datos'!BU8="No data","x",ROUND(IF('Indicador Datos'!BU8&gt;W$37,0,IF('Indicador Datos'!BU8&lt;W$36,10,(W$37-'Indicador Datos'!BU8)/(W$37-W$36)*10)),1))</f>
        <v>2.2999999999999998</v>
      </c>
      <c r="X6" s="72">
        <f>IF('Indicador Datos'!BV8="No data","x",ROUND(IF('Indicador Datos'!BV8&gt;X$37,0,IF('Indicador Datos'!BV8&lt;X$36,10,(X$37-'Indicador Datos'!BV8)/(X$37-X$36)*10)),1))</f>
        <v>2.6</v>
      </c>
      <c r="Y6" s="72">
        <f>IF('Indicador Datos'!BW8="No data","x",ROUND(IF('Indicador Datos'!BW8&gt;Y$37,0,IF('Indicador Datos'!BW8&lt;Y$36,10,(Y$37-'Indicador Datos'!BW8)/(Y$37-Y$36)*10)),1))</f>
        <v>0</v>
      </c>
      <c r="Z6" s="72">
        <f>IF('Indicador Datos'!BX8="No data","x",ROUND(IF('Indicador Datos'!BX8&gt;Z$37,0,IF('Indicador Datos'!BX8&lt;Z$36,10,(Z$37-'Indicador Datos'!BX8)/(Z$37-Z$36)*10)),1))</f>
        <v>0</v>
      </c>
      <c r="AA6" s="72">
        <f t="shared" si="8"/>
        <v>0</v>
      </c>
      <c r="AB6" s="73">
        <f t="shared" si="9"/>
        <v>2.2000000000000002</v>
      </c>
      <c r="AC6" s="72">
        <f>IF('Indicador Datos'!AI8="No data","x",ROUND(IF('Indicador Datos'!AI8&gt;AC$37,0,IF('Indicador Datos'!AI8&lt;AC$36,10,(AC$37-'Indicador Datos'!AI8)/(AC$37-AC$36)*10)),1))</f>
        <v>0</v>
      </c>
      <c r="AD6" s="72">
        <f>IF('Indicador Datos'!AJ8="No data","x",ROUND(IF('Indicador Datos'!AJ8&gt;AD$37,0,IF('Indicador Datos'!AJ8&lt;AD$36,10,(AD$37-'Indicador Datos'!AJ8)/(AD$37-AD$36)*10)),1))</f>
        <v>0</v>
      </c>
      <c r="AE6" s="72">
        <f>IF('Indicador Datos'!AK8="No data","x",ROUND(IF('Indicador Datos'!AK8&gt;AE$37,0,IF('Indicador Datos'!AK8&lt;AE$36,10,(AE$37-'Indicador Datos'!AK8)/(AE$37-AE$36)*10)),1))</f>
        <v>0</v>
      </c>
      <c r="AF6" s="72">
        <f t="shared" si="10"/>
        <v>0</v>
      </c>
      <c r="AG6" s="72">
        <f>IF('Indicador Datos'!AO8="No data","x",ROUND(IF('Indicador Datos'!AO8&gt;AG$37,0,IF('Indicador Datos'!AO8&lt;AG$36,10,(AG$37-'Indicador Datos'!AO8)/(AG$37-AG$36)*10)),1))</f>
        <v>0.1</v>
      </c>
      <c r="AH6" s="72">
        <f>IF('Indicador Datos'!AP8="No data","x",ROUND(IF('Indicador Datos'!AP8&gt;AH$37,0,IF('Indicador Datos'!AP8&lt;AH$36,10,(AH$37-'Indicador Datos'!AP8)/(AH$37-AH$36)*10)),1))</f>
        <v>0</v>
      </c>
      <c r="AI6" s="72">
        <f>IF('Indicador Datos'!AQ8="No data","x",ROUND(IF('Indicador Datos'!AQ8&gt;AI$37,10,IF('Indicador Datos'!AQ8&lt;AI$36,0,10-(AI$37-'Indicador Datos'!AQ8)/(AI$37-AI$36)*10)),1))</f>
        <v>0.7</v>
      </c>
      <c r="AJ6" s="72">
        <f t="shared" si="11"/>
        <v>0.3</v>
      </c>
      <c r="AK6" s="72">
        <f>IF('Indicador Datos'!AR8="No data","x",ROUND(IF('Indicador Datos'!AR8&gt;AK$37,10,IF('Indicador Datos'!AR8&lt;AK$36,0,10-(AK$37-'Indicador Datos'!AR8)/(AK$37-AK$36)*10)),1))</f>
        <v>2.6</v>
      </c>
      <c r="AL6" s="73">
        <f t="shared" si="12"/>
        <v>0.7</v>
      </c>
      <c r="AM6" s="72">
        <f>IF('Indicador Datos'!BY8="No data","x",ROUND(IF('Indicador Datos'!BY8&gt;AM$37,0,IF('Indicador Datos'!BY8&lt;AM$36,10,(AM$37-'Indicador Datos'!BY8)/(AM$37-AM$36)*10)),1))</f>
        <v>2.7</v>
      </c>
      <c r="AN6" s="72">
        <f>IF('Indicador Datos'!BZ8="No data","x",ROUND(IF('Indicador Datos'!BZ8&gt;AN$37,0,IF('Indicador Datos'!BZ8&lt;AN$36,10,(AN$37-'Indicador Datos'!BZ8)/(AN$37-AN$36)*10)),1))</f>
        <v>2.1</v>
      </c>
      <c r="AO6" s="72">
        <f t="shared" si="13"/>
        <v>2.4</v>
      </c>
      <c r="AP6" s="72">
        <f>IF('Indicador Datos'!CA8="No data","x",ROUND(IF('Indicador Datos'!CA8&gt;AP$37,0,IF('Indicador Datos'!CA8&lt;AP$36,10,(AP$37-'Indicador Datos'!CA8)/(AP$37-AP$36)*10)),1))</f>
        <v>0</v>
      </c>
      <c r="AQ6" s="72">
        <f t="shared" si="14"/>
        <v>1.2</v>
      </c>
      <c r="AR6" s="72">
        <f>IF('Indicador Datos'!CB8="No data","x",ROUND(IF('Indicador Datos'!CB8&gt;AR$37,0,IF('Indicador Datos'!CB8&lt;AR$36,10,(AR$37-'Indicador Datos'!CB8)/(AR$37-AR$36)*10)),1))</f>
        <v>0</v>
      </c>
      <c r="AS6" s="72">
        <f>IF('Indicador Datos'!CC8="No data","x",ROUND(IF('Indicador Datos'!CC8&gt;AS$37,10,IF('Indicador Datos'!CC8&lt;AS$36,0,10-(AS$37-'Indicador Datos'!CC8)/(AS$37-AS$36)*10)),1))</f>
        <v>0</v>
      </c>
      <c r="AT6" s="72">
        <f t="shared" si="15"/>
        <v>0</v>
      </c>
      <c r="AU6" s="140">
        <f t="shared" si="16"/>
        <v>0.8</v>
      </c>
      <c r="AV6" s="74">
        <f t="shared" si="17"/>
        <v>2.5</v>
      </c>
      <c r="AW6" s="131"/>
    </row>
    <row r="7" spans="1:49" s="3" customFormat="1" x14ac:dyDescent="0.25">
      <c r="A7" s="99" t="s">
        <v>22</v>
      </c>
      <c r="B7" s="86" t="s">
        <v>21</v>
      </c>
      <c r="C7" s="72" t="str">
        <f>IF('Indicador Datos'!BI9="No data","x",ROUND(IF('Indicador Datos'!BI9&gt;C$37,0,IF('Indicador Datos'!BI9&lt;C$36,10,(C$37-'Indicador Datos'!BI9)/(C$37-C$36)*10)),1))</f>
        <v>x</v>
      </c>
      <c r="D7" s="72" t="str">
        <f>IF('Indicador Datos'!BJ9="No data","x",ROUND(IF('Indicador Datos'!BJ9&gt;D$37,0,IF('Indicador Datos'!BJ9&lt;D$36,10,(D$37-'Indicador Datos'!BJ9)/(D$37-D$36)*10)),1))</f>
        <v>x</v>
      </c>
      <c r="E7" s="73" t="str">
        <f t="shared" si="1"/>
        <v>x</v>
      </c>
      <c r="F7" s="72">
        <f>IF('Indicador Datos'!BL9="No data","x",ROUND(IF('Indicador Datos'!BL9&gt;F$37,0,IF('Indicador Datos'!BL9&lt;F$36,10,(F$37-'Indicador Datos'!BL9)/(F$37-F$36)*10)),1))</f>
        <v>4.0999999999999996</v>
      </c>
      <c r="G7" s="72">
        <f>IF('Indicador Datos'!BK9="No data","x",ROUND(IF('Indicador Datos'!BK9&gt;G$37,0,IF('Indicador Datos'!BK9&lt;G$36,10,(G$37-'Indicador Datos'!BK9)/(G$37-G$36)*10)),1))</f>
        <v>4.8</v>
      </c>
      <c r="H7" s="73">
        <f t="shared" si="2"/>
        <v>4.5</v>
      </c>
      <c r="I7" s="72" t="str">
        <f>IF('Indicador Datos'!BM9="No data","x",ROUND(IF('Indicador Datos'!BM9&gt;I$37,0,IF('Indicador Datos'!BM9&lt;I$36,10,(I$37-'Indicador Datos'!BM9)/(I$37-I$36)*10)),1))</f>
        <v>x</v>
      </c>
      <c r="J7" s="140" t="str">
        <f t="shared" si="3"/>
        <v>x</v>
      </c>
      <c r="K7" s="72" t="str">
        <f>IF('Indicador Datos'!BN9="No data","x",ROUND(IF('Indicador Datos'!BN9&gt;K$37,10,IF('Indicador Datos'!BN9&lt;K$36,0,10-(K$37-'Indicador Datos'!BN9)/(K$37-K$36)*10)),1))</f>
        <v>x</v>
      </c>
      <c r="L7" s="72">
        <f>IF('Indicador Datos'!BO9="No data","x",ROUND(IF('Indicador Datos'!BO9&gt;L$37,10,IF('Indicador Datos'!BO9&lt;L$36,0,10-(L$37-'Indicador Datos'!BO9)/(L$37-L$36)*10)),1))</f>
        <v>1</v>
      </c>
      <c r="M7" s="72">
        <f t="shared" si="4"/>
        <v>1</v>
      </c>
      <c r="N7" s="72" t="str">
        <f>IF('Indicador Datos'!BP9="No data","x",ROUND(IF('Indicador Datos'!BP9&gt;N$37,10,IF('Indicador Datos'!BP9&lt;N$36,0,10-(N$37-'Indicador Datos'!BP9)/(N$37-N$36)*10)),1))</f>
        <v>x</v>
      </c>
      <c r="O7" s="140">
        <f t="shared" si="5"/>
        <v>1</v>
      </c>
      <c r="P7" s="74">
        <f t="shared" si="6"/>
        <v>2.9</v>
      </c>
      <c r="Q7" s="72">
        <f>IF(OR('Indicador Datos'!BQ9=0,'Indicador Datos'!BQ9="No data"),"x",ROUND(IF('Indicador Datos'!BQ9&gt;Q$37,0,IF('Indicador Datos'!BQ9&lt;Q$36,10,(Q$37-'Indicador Datos'!BQ9)/(Q$37-Q$36)*10)),1))</f>
        <v>0</v>
      </c>
      <c r="R7" s="72">
        <f>IF('Indicador Datos'!BR9="No data","x",ROUND(IF('Indicador Datos'!BR9&gt;R$37,0,IF('Indicador Datos'!BR9&lt;R$36,10,(R$37-'Indicador Datos'!BR9)/(R$37-R$36)*10)),1))</f>
        <v>4.0999999999999996</v>
      </c>
      <c r="S7" s="72">
        <f>IF('Indicador Datos'!BS9="No data","x",ROUND(IF('Indicador Datos'!BS9&gt;S$37,0,IF('Indicador Datos'!BS9&lt;S$36,10,(S$37-'Indicador Datos'!BS9)/(S$37-S$36)*10)),1))</f>
        <v>4.9000000000000004</v>
      </c>
      <c r="T7" s="73">
        <f t="shared" si="7"/>
        <v>3</v>
      </c>
      <c r="U7" s="205">
        <f>IF('Indicador Datos'!BT9="No data","x",'Indicador Datos'!BT9/'Indicador Datos'!CG9*100)</f>
        <v>133.33333333333331</v>
      </c>
      <c r="V7" s="72">
        <f t="shared" si="0"/>
        <v>0</v>
      </c>
      <c r="W7" s="72">
        <f>IF('Indicador Datos'!BU9="No data","x",ROUND(IF('Indicador Datos'!BU9&gt;W$37,0,IF('Indicador Datos'!BU9&lt;W$36,10,(W$37-'Indicador Datos'!BU9)/(W$37-W$36)*10)),1))</f>
        <v>6.3</v>
      </c>
      <c r="X7" s="72">
        <f>IF('Indicador Datos'!BV9="No data","x",ROUND(IF('Indicador Datos'!BV9&gt;X$37,0,IF('Indicador Datos'!BV9&lt;X$36,10,(X$37-'Indicador Datos'!BV9)/(X$37-X$36)*10)),1))</f>
        <v>2.8</v>
      </c>
      <c r="Y7" s="72">
        <f>IF('Indicador Datos'!BW9="No data","x",ROUND(IF('Indicador Datos'!BW9&gt;Y$37,0,IF('Indicador Datos'!BW9&lt;Y$36,10,(Y$37-'Indicador Datos'!BW9)/(Y$37-Y$36)*10)),1))</f>
        <v>0</v>
      </c>
      <c r="Z7" s="72">
        <f>IF('Indicador Datos'!BX9="No data","x",ROUND(IF('Indicador Datos'!BX9&gt;Z$37,0,IF('Indicador Datos'!BX9&lt;Z$36,10,(Z$37-'Indicador Datos'!BX9)/(Z$37-Z$36)*10)),1))</f>
        <v>0</v>
      </c>
      <c r="AA7" s="72">
        <f t="shared" si="8"/>
        <v>0</v>
      </c>
      <c r="AB7" s="73">
        <f t="shared" si="9"/>
        <v>2.2999999999999998</v>
      </c>
      <c r="AC7" s="72">
        <f>IF('Indicador Datos'!AI9="No data","x",ROUND(IF('Indicador Datos'!AI9&gt;AC$37,0,IF('Indicador Datos'!AI9&lt;AC$36,10,(AC$37-'Indicador Datos'!AI9)/(AC$37-AC$36)*10)),1))</f>
        <v>5.6</v>
      </c>
      <c r="AD7" s="72">
        <f>IF('Indicador Datos'!AJ9="No data","x",ROUND(IF('Indicador Datos'!AJ9&gt;AD$37,0,IF('Indicador Datos'!AJ9&lt;AD$36,10,(AD$37-'Indicador Datos'!AJ9)/(AD$37-AD$36)*10)),1))</f>
        <v>2.1</v>
      </c>
      <c r="AE7" s="72">
        <f>IF('Indicador Datos'!AK9="No data","x",ROUND(IF('Indicador Datos'!AK9&gt;AE$37,0,IF('Indicador Datos'!AK9&lt;AE$36,10,(AE$37-'Indicador Datos'!AK9)/(AE$37-AE$36)*10)),1))</f>
        <v>0</v>
      </c>
      <c r="AF7" s="72">
        <f t="shared" si="10"/>
        <v>1.05</v>
      </c>
      <c r="AG7" s="72">
        <f>IF('Indicador Datos'!AO9="No data","x",ROUND(IF('Indicador Datos'!AO9&gt;AG$37,0,IF('Indicador Datos'!AO9&lt;AG$36,10,(AG$37-'Indicador Datos'!AO9)/(AG$37-AG$36)*10)),1))</f>
        <v>8</v>
      </c>
      <c r="AH7" s="72">
        <f>IF('Indicador Datos'!AP9="No data","x",ROUND(IF('Indicador Datos'!AP9&gt;AH$37,0,IF('Indicador Datos'!AP9&lt;AH$36,10,(AH$37-'Indicador Datos'!AP9)/(AH$37-AH$36)*10)),1))</f>
        <v>4.9000000000000004</v>
      </c>
      <c r="AI7" s="72">
        <f>IF('Indicador Datos'!AQ9="No data","x",ROUND(IF('Indicador Datos'!AQ9&gt;AI$37,10,IF('Indicador Datos'!AQ9&lt;AI$36,0,10-(AI$37-'Indicador Datos'!AQ9)/(AI$37-AI$36)*10)),1))</f>
        <v>4.7</v>
      </c>
      <c r="AJ7" s="72">
        <f t="shared" si="11"/>
        <v>6.1</v>
      </c>
      <c r="AK7" s="72" t="str">
        <f>IF('Indicador Datos'!AR9="No data","x",ROUND(IF('Indicador Datos'!AR9&gt;AK$37,10,IF('Indicador Datos'!AR9&lt;AK$36,0,10-(AK$37-'Indicador Datos'!AR9)/(AK$37-AK$36)*10)),1))</f>
        <v>x</v>
      </c>
      <c r="AL7" s="73">
        <f t="shared" si="12"/>
        <v>4.3</v>
      </c>
      <c r="AM7" s="72">
        <f>IF('Indicador Datos'!BY9="No data","x",ROUND(IF('Indicador Datos'!BY9&gt;AM$37,0,IF('Indicador Datos'!BY9&lt;AM$36,10,(AM$37-'Indicador Datos'!BY9)/(AM$37-AM$36)*10)),1))</f>
        <v>10</v>
      </c>
      <c r="AN7" s="72">
        <f>IF('Indicador Datos'!BZ9="No data","x",ROUND(IF('Indicador Datos'!BZ9&gt;AN$37,0,IF('Indicador Datos'!BZ9&lt;AN$36,10,(AN$37-'Indicador Datos'!BZ9)/(AN$37-AN$36)*10)),1))</f>
        <v>2.1</v>
      </c>
      <c r="AO7" s="72">
        <f t="shared" si="13"/>
        <v>6.1</v>
      </c>
      <c r="AP7" s="72" t="str">
        <f>IF('Indicador Datos'!CA9="No data","x",ROUND(IF('Indicador Datos'!CA9&gt;AP$37,0,IF('Indicador Datos'!CA9&lt;AP$36,10,(AP$37-'Indicador Datos'!CA9)/(AP$37-AP$36)*10)),1))</f>
        <v>x</v>
      </c>
      <c r="AQ7" s="72">
        <f t="shared" si="14"/>
        <v>6.1</v>
      </c>
      <c r="AR7" s="72">
        <f>IF('Indicador Datos'!CB9="No data","x",ROUND(IF('Indicador Datos'!CB9&gt;AR$37,0,IF('Indicador Datos'!CB9&lt;AR$36,10,(AR$37-'Indicador Datos'!CB9)/(AR$37-AR$36)*10)),1))</f>
        <v>4</v>
      </c>
      <c r="AS7" s="72">
        <f>IF('Indicador Datos'!CC9="No data","x",ROUND(IF('Indicador Datos'!CC9&gt;AS$37,10,IF('Indicador Datos'!CC9&lt;AS$36,0,10-(AS$37-'Indicador Datos'!CC9)/(AS$37-AS$36)*10)),1))</f>
        <v>1.5</v>
      </c>
      <c r="AT7" s="72">
        <f t="shared" si="15"/>
        <v>2.8</v>
      </c>
      <c r="AU7" s="140">
        <f t="shared" si="16"/>
        <v>5</v>
      </c>
      <c r="AV7" s="74">
        <f t="shared" si="17"/>
        <v>3.7</v>
      </c>
      <c r="AW7" s="131"/>
    </row>
    <row r="8" spans="1:49" s="3" customFormat="1" x14ac:dyDescent="0.25">
      <c r="A8" s="99" t="s">
        <v>24</v>
      </c>
      <c r="B8" s="86" t="s">
        <v>23</v>
      </c>
      <c r="C8" s="72">
        <f>IF('Indicador Datos'!BI10="No data","x",ROUND(IF('Indicador Datos'!BI10&gt;C$37,0,IF('Indicador Datos'!BI10&lt;C$36,10,(C$37-'Indicador Datos'!BI10)/(C$37-C$36)*10)),1))</f>
        <v>6.1</v>
      </c>
      <c r="D8" s="72">
        <f>IF('Indicador Datos'!BJ10="No data","x",ROUND(IF('Indicador Datos'!BJ10&gt;D$37,0,IF('Indicador Datos'!BJ10&lt;D$36,10,(D$37-'Indicador Datos'!BJ10)/(D$37-D$36)*10)),1))</f>
        <v>6.5</v>
      </c>
      <c r="E8" s="73">
        <f t="shared" si="1"/>
        <v>6.3</v>
      </c>
      <c r="F8" s="72">
        <f>IF('Indicador Datos'!BL10="No data","x",ROUND(IF('Indicador Datos'!BL10&gt;F$37,0,IF('Indicador Datos'!BL10&lt;F$36,10,(F$37-'Indicador Datos'!BL10)/(F$37-F$36)*10)),1))</f>
        <v>6.9</v>
      </c>
      <c r="G8" s="72">
        <f>IF('Indicador Datos'!BK10="No data","x",ROUND(IF('Indicador Datos'!BK10&gt;G$37,0,IF('Indicador Datos'!BK10&lt;G$36,10,(G$37-'Indicador Datos'!BK10)/(G$37-G$36)*10)),1))</f>
        <v>5.7</v>
      </c>
      <c r="H8" s="73">
        <f t="shared" si="2"/>
        <v>6.3</v>
      </c>
      <c r="I8" s="72">
        <f>IF('Indicador Datos'!BM10="No data","x",ROUND(IF('Indicador Datos'!BM10&gt;I$37,0,IF('Indicador Datos'!BM10&lt;I$36,10,(I$37-'Indicador Datos'!BM10)/(I$37-I$36)*10)),1))</f>
        <v>9.6999999999999993</v>
      </c>
      <c r="J8" s="140">
        <f t="shared" si="3"/>
        <v>9.6999999999999993</v>
      </c>
      <c r="K8" s="72">
        <f>IF('Indicador Datos'!BN10="No data","x",ROUND(IF('Indicador Datos'!BN10&gt;K$37,10,IF('Indicador Datos'!BN10&lt;K$36,0,10-(K$37-'Indicador Datos'!BN10)/(K$37-K$36)*10)),1))</f>
        <v>8.1</v>
      </c>
      <c r="L8" s="72">
        <f>IF('Indicador Datos'!BO10="No data","x",ROUND(IF('Indicador Datos'!BO10&gt;L$37,10,IF('Indicador Datos'!BO10&lt;L$36,0,10-(L$37-'Indicador Datos'!BO10)/(L$37-L$36)*10)),1))</f>
        <v>5.5</v>
      </c>
      <c r="M8" s="72">
        <f t="shared" si="4"/>
        <v>6.8</v>
      </c>
      <c r="N8" s="72">
        <f>IF('Indicador Datos'!BP10="No data","x",ROUND(IF('Indicador Datos'!BP10&gt;N$37,10,IF('Indicador Datos'!BP10&lt;N$36,0,10-(N$37-'Indicador Datos'!BP10)/(N$37-N$36)*10)),1))</f>
        <v>5.8</v>
      </c>
      <c r="O8" s="140">
        <f t="shared" si="5"/>
        <v>6.1</v>
      </c>
      <c r="P8" s="74">
        <f t="shared" si="6"/>
        <v>7.5</v>
      </c>
      <c r="Q8" s="72">
        <f>IF(OR('Indicador Datos'!BQ10=0,'Indicador Datos'!BQ10="No data"),"x",ROUND(IF('Indicador Datos'!BQ10&gt;Q$37,0,IF('Indicador Datos'!BQ10&lt;Q$36,10,(Q$37-'Indicador Datos'!BQ10)/(Q$37-Q$36)*10)),1))</f>
        <v>0.8</v>
      </c>
      <c r="R8" s="72">
        <f>IF('Indicador Datos'!BR10="No data","x",ROUND(IF('Indicador Datos'!BR10&gt;R$37,0,IF('Indicador Datos'!BR10&lt;R$36,10,(R$37-'Indicador Datos'!BR10)/(R$37-R$36)*10)),1))</f>
        <v>6</v>
      </c>
      <c r="S8" s="72">
        <f>IF('Indicador Datos'!BS10="No data","x",ROUND(IF('Indicador Datos'!BS10&gt;S$37,0,IF('Indicador Datos'!BS10&lt;S$36,10,(S$37-'Indicador Datos'!BS10)/(S$37-S$36)*10)),1))</f>
        <v>7</v>
      </c>
      <c r="T8" s="73">
        <f t="shared" si="7"/>
        <v>4.5999999999999996</v>
      </c>
      <c r="U8" s="205">
        <f>IF('Indicador Datos'!BT10="No data","x",'Indicador Datos'!BT10/'Indicador Datos'!CG10*100)</f>
        <v>60.016556291390735</v>
      </c>
      <c r="V8" s="72">
        <f t="shared" si="0"/>
        <v>4</v>
      </c>
      <c r="W8" s="72">
        <f>IF('Indicador Datos'!BU10="No data","x",ROUND(IF('Indicador Datos'!BU10&gt;W$37,0,IF('Indicador Datos'!BU10&lt;W$36,10,(W$37-'Indicador Datos'!BU10)/(W$37-W$36)*10)),1))</f>
        <v>5.3</v>
      </c>
      <c r="X8" s="72">
        <f>IF('Indicador Datos'!BV10="No data","x",ROUND(IF('Indicador Datos'!BV10&gt;X$37,0,IF('Indicador Datos'!BV10&lt;X$36,10,(X$37-'Indicador Datos'!BV10)/(X$37-X$36)*10)),1))</f>
        <v>7.6</v>
      </c>
      <c r="Y8" s="72">
        <f>IF('Indicador Datos'!BW10="No data","x",ROUND(IF('Indicador Datos'!BW10&gt;Y$37,0,IF('Indicador Datos'!BW10&lt;Y$36,10,(Y$37-'Indicador Datos'!BW10)/(Y$37-Y$36)*10)),1))</f>
        <v>10</v>
      </c>
      <c r="Z8" s="72">
        <f>IF('Indicador Datos'!BX10="No data","x",ROUND(IF('Indicador Datos'!BX10&gt;Z$37,0,IF('Indicador Datos'!BX10&lt;Z$36,10,(Z$37-'Indicador Datos'!BX10)/(Z$37-Z$36)*10)),1))</f>
        <v>10</v>
      </c>
      <c r="AA8" s="72">
        <f t="shared" si="8"/>
        <v>10</v>
      </c>
      <c r="AB8" s="73">
        <f t="shared" si="9"/>
        <v>6.7</v>
      </c>
      <c r="AC8" s="72">
        <f>IF('Indicador Datos'!AI10="No data","x",ROUND(IF('Indicador Datos'!AI10&gt;AC$37,0,IF('Indicador Datos'!AI10&lt;AC$36,10,(AC$37-'Indicador Datos'!AI10)/(AC$37-AC$36)*10)),1))</f>
        <v>6.2</v>
      </c>
      <c r="AD8" s="72">
        <f>IF('Indicador Datos'!AJ10="No data","x",ROUND(IF('Indicador Datos'!AJ10&gt;AD$37,0,IF('Indicador Datos'!AJ10&lt;AD$36,10,(AD$37-'Indicador Datos'!AJ10)/(AD$37-AD$36)*10)),1))</f>
        <v>10</v>
      </c>
      <c r="AE8" s="72">
        <f>IF('Indicador Datos'!AK10="No data","x",ROUND(IF('Indicador Datos'!AK10&gt;AE$37,0,IF('Indicador Datos'!AK10&lt;AE$36,10,(AE$37-'Indicador Datos'!AK10)/(AE$37-AE$36)*10)),1))</f>
        <v>8.6</v>
      </c>
      <c r="AF8" s="72">
        <f t="shared" si="10"/>
        <v>9.3000000000000007</v>
      </c>
      <c r="AG8" s="72">
        <f>IF('Indicador Datos'!AO10="No data","x",ROUND(IF('Indicador Datos'!AO10&gt;AG$37,0,IF('Indicador Datos'!AO10&lt;AG$36,10,(AG$37-'Indicador Datos'!AO10)/(AG$37-AG$36)*10)),1))</f>
        <v>8</v>
      </c>
      <c r="AH8" s="72">
        <f>IF('Indicador Datos'!AP10="No data","x",ROUND(IF('Indicador Datos'!AP10&gt;AH$37,0,IF('Indicador Datos'!AP10&lt;AH$36,10,(AH$37-'Indicador Datos'!AP10)/(AH$37-AH$36)*10)),1))</f>
        <v>6.9</v>
      </c>
      <c r="AI8" s="72">
        <f>IF('Indicador Datos'!AQ10="No data","x",ROUND(IF('Indicador Datos'!AQ10&gt;AI$37,10,IF('Indicador Datos'!AQ10&lt;AI$36,0,10-(AI$37-'Indicador Datos'!AQ10)/(AI$37-AI$36)*10)),1))</f>
        <v>3.5</v>
      </c>
      <c r="AJ8" s="72">
        <f t="shared" si="11"/>
        <v>6.5</v>
      </c>
      <c r="AK8" s="72">
        <f>IF('Indicador Datos'!AR10="No data","x",ROUND(IF('Indicador Datos'!AR10&gt;AK$37,10,IF('Indicador Datos'!AR10&lt;AK$36,0,10-(AK$37-'Indicador Datos'!AR10)/(AK$37-AK$36)*10)),1))</f>
        <v>6.1</v>
      </c>
      <c r="AL8" s="73">
        <f t="shared" si="12"/>
        <v>7</v>
      </c>
      <c r="AM8" s="72">
        <f>IF('Indicador Datos'!BY10="No data","x",ROUND(IF('Indicador Datos'!BY10&gt;AM$37,0,IF('Indicador Datos'!BY10&lt;AM$36,10,(AM$37-'Indicador Datos'!BY10)/(AM$37-AM$36)*10)),1))</f>
        <v>5</v>
      </c>
      <c r="AN8" s="72">
        <f>IF('Indicador Datos'!BZ10="No data","x",ROUND(IF('Indicador Datos'!BZ10&gt;AN$37,0,IF('Indicador Datos'!BZ10&lt;AN$36,10,(AN$37-'Indicador Datos'!BZ10)/(AN$37-AN$36)*10)),1))</f>
        <v>7.7</v>
      </c>
      <c r="AO8" s="72">
        <f t="shared" si="13"/>
        <v>6.4</v>
      </c>
      <c r="AP8" s="72">
        <f>IF('Indicador Datos'!CA10="No data","x",ROUND(IF('Indicador Datos'!CA10&gt;AP$37,0,IF('Indicador Datos'!CA10&lt;AP$36,10,(AP$37-'Indicador Datos'!CA10)/(AP$37-AP$36)*10)),1))</f>
        <v>5.2</v>
      </c>
      <c r="AQ8" s="72">
        <f t="shared" si="14"/>
        <v>5.8</v>
      </c>
      <c r="AR8" s="72">
        <f>IF('Indicador Datos'!CB10="No data","x",ROUND(IF('Indicador Datos'!CB10&gt;AR$37,0,IF('Indicador Datos'!CB10&lt;AR$36,10,(AR$37-'Indicador Datos'!CB10)/(AR$37-AR$36)*10)),1))</f>
        <v>9</v>
      </c>
      <c r="AS8" s="72">
        <f>IF('Indicador Datos'!CC10="No data","x",ROUND(IF('Indicador Datos'!CC10&gt;AS$37,10,IF('Indicador Datos'!CC10&lt;AS$36,0,10-(AS$37-'Indicador Datos'!CC10)/(AS$37-AS$36)*10)),1))</f>
        <v>4.8</v>
      </c>
      <c r="AT8" s="72">
        <f t="shared" si="15"/>
        <v>6.9</v>
      </c>
      <c r="AU8" s="140">
        <f t="shared" si="16"/>
        <v>6.2</v>
      </c>
      <c r="AV8" s="74">
        <f t="shared" si="17"/>
        <v>6.1</v>
      </c>
      <c r="AW8" s="131"/>
    </row>
    <row r="9" spans="1:49" s="3" customFormat="1" x14ac:dyDescent="0.25">
      <c r="A9" s="99" t="s">
        <v>30</v>
      </c>
      <c r="B9" s="86" t="s">
        <v>29</v>
      </c>
      <c r="C9" s="72">
        <f>IF('Indicador Datos'!BI11="No data","x",ROUND(IF('Indicador Datos'!BI11&gt;C$37,0,IF('Indicador Datos'!BI11&lt;C$36,10,(C$37-'Indicador Datos'!BI11)/(C$37-C$36)*10)),1))</f>
        <v>6.2</v>
      </c>
      <c r="D9" s="72" t="str">
        <f>IF('Indicador Datos'!BJ11="No data","x",ROUND(IF('Indicador Datos'!BJ11&gt;D$37,0,IF('Indicador Datos'!BJ11&lt;D$36,10,(D$37-'Indicador Datos'!BJ11)/(D$37-D$36)*10)),1))</f>
        <v>x</v>
      </c>
      <c r="E9" s="73">
        <f t="shared" si="1"/>
        <v>6.2</v>
      </c>
      <c r="F9" s="72">
        <f>IF('Indicador Datos'!BL11="No data","x",ROUND(IF('Indicador Datos'!BL11&gt;F$37,0,IF('Indicador Datos'!BL11&lt;F$36,10,(F$37-'Indicador Datos'!BL11)/(F$37-F$36)*10)),1))</f>
        <v>4.4000000000000004</v>
      </c>
      <c r="G9" s="72">
        <f>IF('Indicador Datos'!BK11="No data","x",ROUND(IF('Indicador Datos'!BK11&gt;G$37,0,IF('Indicador Datos'!BK11&lt;G$36,10,(G$37-'Indicador Datos'!BK11)/(G$37-G$36)*10)),1))</f>
        <v>5.4</v>
      </c>
      <c r="H9" s="73">
        <f t="shared" si="2"/>
        <v>4.9000000000000004</v>
      </c>
      <c r="I9" s="72" t="str">
        <f>IF('Indicador Datos'!BM11="No data","x",ROUND(IF('Indicador Datos'!BM11&gt;I$37,0,IF('Indicador Datos'!BM11&lt;I$36,10,(I$37-'Indicador Datos'!BM11)/(I$37-I$36)*10)),1))</f>
        <v>x</v>
      </c>
      <c r="J9" s="140" t="str">
        <f t="shared" si="3"/>
        <v>x</v>
      </c>
      <c r="K9" s="72" t="str">
        <f>IF('Indicador Datos'!BN11="No data","x",ROUND(IF('Indicador Datos'!BN11&gt;K$37,10,IF('Indicador Datos'!BN11&lt;K$36,0,10-(K$37-'Indicador Datos'!BN11)/(K$37-K$36)*10)),1))</f>
        <v>x</v>
      </c>
      <c r="L9" s="72">
        <f>IF('Indicador Datos'!BO11="No data","x",ROUND(IF('Indicador Datos'!BO11&gt;L$37,10,IF('Indicador Datos'!BO11&lt;L$36,0,10-(L$37-'Indicador Datos'!BO11)/(L$37-L$36)*10)),1))</f>
        <v>1.4</v>
      </c>
      <c r="M9" s="72">
        <f t="shared" si="4"/>
        <v>1.4</v>
      </c>
      <c r="N9" s="72" t="str">
        <f>IF('Indicador Datos'!BP11="No data","x",ROUND(IF('Indicador Datos'!BP11&gt;N$37,10,IF('Indicador Datos'!BP11&lt;N$36,0,10-(N$37-'Indicador Datos'!BP11)/(N$37-N$36)*10)),1))</f>
        <v>x</v>
      </c>
      <c r="O9" s="140">
        <f t="shared" si="5"/>
        <v>1.4</v>
      </c>
      <c r="P9" s="74">
        <f t="shared" si="6"/>
        <v>4.4000000000000004</v>
      </c>
      <c r="Q9" s="72">
        <f>IF(OR('Indicador Datos'!BQ11=0,'Indicador Datos'!BQ11="No data"),"x",ROUND(IF('Indicador Datos'!BQ11&gt;Q$37,0,IF('Indicador Datos'!BQ11&lt;Q$36,10,(Q$37-'Indicador Datos'!BQ11)/(Q$37-Q$36)*10)),1))</f>
        <v>4.5999999999999996</v>
      </c>
      <c r="R9" s="72">
        <f>IF('Indicador Datos'!BR11="No data","x",ROUND(IF('Indicador Datos'!BR11&gt;R$37,0,IF('Indicador Datos'!BR11&lt;R$36,10,(R$37-'Indicador Datos'!BR11)/(R$37-R$36)*10)),1))</f>
        <v>5.8</v>
      </c>
      <c r="S9" s="72">
        <f>IF('Indicador Datos'!BS11="No data","x",ROUND(IF('Indicador Datos'!BS11&gt;S$37,0,IF('Indicador Datos'!BS11&lt;S$36,10,(S$37-'Indicador Datos'!BS11)/(S$37-S$36)*10)),1))</f>
        <v>4.3</v>
      </c>
      <c r="T9" s="73">
        <f t="shared" si="7"/>
        <v>4.9000000000000004</v>
      </c>
      <c r="U9" s="205">
        <f>IF('Indicador Datos'!BT11="No data","x",'Indicador Datos'!BT11/'Indicador Datos'!CG11*100)</f>
        <v>232.35294117647061</v>
      </c>
      <c r="V9" s="72">
        <f t="shared" si="0"/>
        <v>0</v>
      </c>
      <c r="W9" s="72">
        <f>IF('Indicador Datos'!BU11="No data","x",ROUND(IF('Indicador Datos'!BU11&gt;W$37,0,IF('Indicador Datos'!BU11&lt;W$36,10,(W$37-'Indicador Datos'!BU11)/(W$37-W$36)*10)),1))</f>
        <v>0.7</v>
      </c>
      <c r="X9" s="72">
        <f>IF('Indicador Datos'!BV11="No data","x",ROUND(IF('Indicador Datos'!BV11&gt;X$37,0,IF('Indicador Datos'!BV11&lt;X$36,10,(X$37-'Indicador Datos'!BV11)/(X$37-X$36)*10)),1))</f>
        <v>1.7</v>
      </c>
      <c r="Y9" s="72">
        <f>IF('Indicador Datos'!BW11="No data","x",ROUND(IF('Indicador Datos'!BW11&gt;Y$37,0,IF('Indicador Datos'!BW11&lt;Y$36,10,(Y$37-'Indicador Datos'!BW11)/(Y$37-Y$36)*10)),1))</f>
        <v>0</v>
      </c>
      <c r="Z9" s="72">
        <f>IF('Indicador Datos'!BX11="No data","x",ROUND(IF('Indicador Datos'!BX11&gt;Z$37,0,IF('Indicador Datos'!BX11&lt;Z$36,10,(Z$37-'Indicador Datos'!BX11)/(Z$37-Z$36)*10)),1))</f>
        <v>0</v>
      </c>
      <c r="AA9" s="72">
        <f t="shared" si="8"/>
        <v>0</v>
      </c>
      <c r="AB9" s="73">
        <f t="shared" si="9"/>
        <v>0.6</v>
      </c>
      <c r="AC9" s="72" t="str">
        <f>IF('Indicador Datos'!AI11="No data","x",ROUND(IF('Indicador Datos'!AI11&gt;AC$37,0,IF('Indicador Datos'!AI11&lt;AC$36,10,(AC$37-'Indicador Datos'!AI11)/(AC$37-AC$36)*10)),1))</f>
        <v>x</v>
      </c>
      <c r="AD9" s="72">
        <f>IF('Indicador Datos'!AJ11="No data","x",ROUND(IF('Indicador Datos'!AJ11&gt;AD$37,0,IF('Indicador Datos'!AJ11&lt;AD$36,10,(AD$37-'Indicador Datos'!AJ11)/(AD$37-AD$36)*10)),1))</f>
        <v>2.9</v>
      </c>
      <c r="AE9" s="72">
        <f>IF('Indicador Datos'!AK11="No data","x",ROUND(IF('Indicador Datos'!AK11&gt;AE$37,0,IF('Indicador Datos'!AK11&lt;AE$36,10,(AE$37-'Indicador Datos'!AK11)/(AE$37-AE$36)*10)),1))</f>
        <v>2.1</v>
      </c>
      <c r="AF9" s="72">
        <f t="shared" si="10"/>
        <v>2.5</v>
      </c>
      <c r="AG9" s="72">
        <f>IF('Indicador Datos'!AO11="No data","x",ROUND(IF('Indicador Datos'!AO11&gt;AG$37,0,IF('Indicador Datos'!AO11&lt;AG$36,10,(AG$37-'Indicador Datos'!AO11)/(AG$37-AG$36)*10)),1))</f>
        <v>7.4</v>
      </c>
      <c r="AH9" s="72">
        <f>IF('Indicador Datos'!AP11="No data","x",ROUND(IF('Indicador Datos'!AP11&gt;AH$37,0,IF('Indicador Datos'!AP11&lt;AH$36,10,(AH$37-'Indicador Datos'!AP11)/(AH$37-AH$36)*10)),1))</f>
        <v>7.1</v>
      </c>
      <c r="AI9" s="72">
        <f>IF('Indicador Datos'!AQ11="No data","x",ROUND(IF('Indicador Datos'!AQ11&gt;AI$37,10,IF('Indicador Datos'!AQ11&lt;AI$36,0,10-(AI$37-'Indicador Datos'!AQ11)/(AI$37-AI$36)*10)),1))</f>
        <v>8.5</v>
      </c>
      <c r="AJ9" s="72">
        <f t="shared" si="11"/>
        <v>7.7</v>
      </c>
      <c r="AK9" s="72">
        <f>IF('Indicador Datos'!AR11="No data","x",ROUND(IF('Indicador Datos'!AR11&gt;AK$37,10,IF('Indicador Datos'!AR11&lt;AK$36,0,10-(AK$37-'Indicador Datos'!AR11)/(AK$37-AK$36)*10)),1))</f>
        <v>1.8</v>
      </c>
      <c r="AL9" s="73">
        <f t="shared" si="12"/>
        <v>4</v>
      </c>
      <c r="AM9" s="72" t="str">
        <f>IF('Indicador Datos'!BY11="No data","x",ROUND(IF('Indicador Datos'!BY11&gt;AM$37,0,IF('Indicador Datos'!BY11&lt;AM$36,10,(AM$37-'Indicador Datos'!BY11)/(AM$37-AM$36)*10)),1))</f>
        <v>x</v>
      </c>
      <c r="AN9" s="72">
        <f>IF('Indicador Datos'!BZ11="No data","x",ROUND(IF('Indicador Datos'!BZ11&gt;AN$37,0,IF('Indicador Datos'!BZ11&lt;AN$36,10,(AN$37-'Indicador Datos'!BZ11)/(AN$37-AN$36)*10)),1))</f>
        <v>5</v>
      </c>
      <c r="AO9" s="72">
        <f t="shared" si="13"/>
        <v>5</v>
      </c>
      <c r="AP9" s="72" t="str">
        <f>IF('Indicador Datos'!CA11="No data","x",ROUND(IF('Indicador Datos'!CA11&gt;AP$37,0,IF('Indicador Datos'!CA11&lt;AP$36,10,(AP$37-'Indicador Datos'!CA11)/(AP$37-AP$36)*10)),1))</f>
        <v>x</v>
      </c>
      <c r="AQ9" s="72">
        <f t="shared" si="14"/>
        <v>5</v>
      </c>
      <c r="AR9" s="72">
        <f>IF('Indicador Datos'!CB11="No data","x",ROUND(IF('Indicador Datos'!CB11&gt;AR$37,0,IF('Indicador Datos'!CB11&lt;AR$36,10,(AR$37-'Indicador Datos'!CB11)/(AR$37-AR$36)*10)),1))</f>
        <v>6.5</v>
      </c>
      <c r="AS9" s="72">
        <f>IF('Indicador Datos'!CC11="No data","x",ROUND(IF('Indicador Datos'!CC11&gt;AS$37,10,IF('Indicador Datos'!CC11&lt;AS$36,0,10-(AS$37-'Indicador Datos'!CC11)/(AS$37-AS$36)*10)),1))</f>
        <v>3.8</v>
      </c>
      <c r="AT9" s="72">
        <f t="shared" si="15"/>
        <v>5.2</v>
      </c>
      <c r="AU9" s="140">
        <f t="shared" si="16"/>
        <v>5.0999999999999996</v>
      </c>
      <c r="AV9" s="74">
        <f t="shared" si="17"/>
        <v>3.7</v>
      </c>
      <c r="AW9" s="131"/>
    </row>
    <row r="10" spans="1:49" s="3" customFormat="1" x14ac:dyDescent="0.25">
      <c r="A10" s="99" t="s">
        <v>36</v>
      </c>
      <c r="B10" s="86" t="s">
        <v>35</v>
      </c>
      <c r="C10" s="72">
        <f>IF('Indicador Datos'!BI12="No data","x",ROUND(IF('Indicador Datos'!BI12&gt;C$37,0,IF('Indicador Datos'!BI12&lt;C$36,10,(C$37-'Indicador Datos'!BI12)/(C$37-C$36)*10)),1))</f>
        <v>8.9</v>
      </c>
      <c r="D10" s="72">
        <f>IF('Indicador Datos'!BJ12="No data","x",ROUND(IF('Indicador Datos'!BJ12&gt;D$37,0,IF('Indicador Datos'!BJ12&lt;D$36,10,(D$37-'Indicador Datos'!BJ12)/(D$37-D$36)*10)),1))</f>
        <v>8.5</v>
      </c>
      <c r="E10" s="73">
        <f t="shared" si="1"/>
        <v>8.6999999999999993</v>
      </c>
      <c r="F10" s="72">
        <f>IF('Indicador Datos'!BL12="No data","x",ROUND(IF('Indicador Datos'!BL12&gt;F$37,0,IF('Indicador Datos'!BL12&lt;F$36,10,(F$37-'Indicador Datos'!BL12)/(F$37-F$36)*10)),1))</f>
        <v>8</v>
      </c>
      <c r="G10" s="72">
        <f>IF('Indicador Datos'!BK12="No data","x",ROUND(IF('Indicador Datos'!BK12&gt;G$37,0,IF('Indicador Datos'!BK12&lt;G$36,10,(G$37-'Indicador Datos'!BK12)/(G$37-G$36)*10)),1))</f>
        <v>9</v>
      </c>
      <c r="H10" s="73">
        <f t="shared" si="2"/>
        <v>8.5</v>
      </c>
      <c r="I10" s="72" t="str">
        <f>IF('Indicador Datos'!BM12="No data","x",ROUND(IF('Indicador Datos'!BM12&gt;I$37,0,IF('Indicador Datos'!BM12&lt;I$36,10,(I$37-'Indicador Datos'!BM12)/(I$37-I$36)*10)),1))</f>
        <v>x</v>
      </c>
      <c r="J10" s="140" t="str">
        <f t="shared" si="3"/>
        <v>x</v>
      </c>
      <c r="K10" s="72" t="str">
        <f>IF('Indicador Datos'!BN12="No data","x",ROUND(IF('Indicador Datos'!BN12&gt;K$37,10,IF('Indicador Datos'!BN12&lt;K$36,0,10-(K$37-'Indicador Datos'!BN12)/(K$37-K$36)*10)),1))</f>
        <v>x</v>
      </c>
      <c r="L10" s="72">
        <f>IF('Indicador Datos'!BO12="No data","x",ROUND(IF('Indicador Datos'!BO12&gt;L$37,10,IF('Indicador Datos'!BO12&lt;L$36,0,10-(L$37-'Indicador Datos'!BO12)/(L$37-L$36)*10)),1))</f>
        <v>0.6</v>
      </c>
      <c r="M10" s="72">
        <f t="shared" si="4"/>
        <v>0.6</v>
      </c>
      <c r="N10" s="72">
        <f>IF('Indicador Datos'!BP12="No data","x",ROUND(IF('Indicador Datos'!BP12&gt;N$37,10,IF('Indicador Datos'!BP12&lt;N$36,0,10-(N$37-'Indicador Datos'!BP12)/(N$37-N$36)*10)),1))</f>
        <v>5.4</v>
      </c>
      <c r="O10" s="140">
        <f t="shared" si="5"/>
        <v>3.8</v>
      </c>
      <c r="P10" s="74">
        <f t="shared" si="6"/>
        <v>7.5</v>
      </c>
      <c r="Q10" s="72">
        <f>IF(OR('Indicador Datos'!BQ12=0,'Indicador Datos'!BQ12="No data"),"x",ROUND(IF('Indicador Datos'!BQ12&gt;Q$37,0,IF('Indicador Datos'!BQ12&lt;Q$36,10,(Q$37-'Indicador Datos'!BQ12)/(Q$37-Q$36)*10)),1))</f>
        <v>10</v>
      </c>
      <c r="R10" s="72">
        <f>IF('Indicador Datos'!BR12="No data","x",ROUND(IF('Indicador Datos'!BR12&gt;R$37,0,IF('Indicador Datos'!BR12&lt;R$36,10,(R$37-'Indicador Datos'!BR12)/(R$37-R$36)*10)),1))</f>
        <v>10</v>
      </c>
      <c r="S10" s="72">
        <f>IF('Indicador Datos'!BS12="No data","x",ROUND(IF('Indicador Datos'!BS12&gt;S$37,0,IF('Indicador Datos'!BS12&lt;S$36,10,(S$37-'Indicador Datos'!BS12)/(S$37-S$36)*10)),1))</f>
        <v>8.1999999999999993</v>
      </c>
      <c r="T10" s="73">
        <f t="shared" si="7"/>
        <v>9.4</v>
      </c>
      <c r="U10" s="205">
        <f>IF('Indicador Datos'!BT12="No data","x",'Indicador Datos'!BT12/'Indicador Datos'!CG12*100)</f>
        <v>83.454281567489119</v>
      </c>
      <c r="V10" s="72">
        <f t="shared" si="0"/>
        <v>1.7</v>
      </c>
      <c r="W10" s="72">
        <f>IF('Indicador Datos'!BU12="No data","x",ROUND(IF('Indicador Datos'!BU12&gt;W$37,0,IF('Indicador Datos'!BU12&lt;W$36,10,(W$37-'Indicador Datos'!BU12)/(W$37-W$36)*10)),1))</f>
        <v>10</v>
      </c>
      <c r="X10" s="72">
        <f>IF('Indicador Datos'!BV12="No data","x",ROUND(IF('Indicador Datos'!BV12&gt;X$37,0,IF('Indicador Datos'!BV12&lt;X$36,10,(X$37-'Indicador Datos'!BV12)/(X$37-X$36)*10)),1))</f>
        <v>10</v>
      </c>
      <c r="Y10" s="72">
        <f>IF('Indicador Datos'!BW12="No data","x",ROUND(IF('Indicador Datos'!BW12&gt;Y$37,0,IF('Indicador Datos'!BW12&lt;Y$36,10,(Y$37-'Indicador Datos'!BW12)/(Y$37-Y$36)*10)),1))</f>
        <v>10</v>
      </c>
      <c r="Z10" s="72">
        <f>IF('Indicador Datos'!BX12="No data","x",ROUND(IF('Indicador Datos'!BX12&gt;Z$37,0,IF('Indicador Datos'!BX12&lt;Z$36,10,(Z$37-'Indicador Datos'!BX12)/(Z$37-Z$36)*10)),1))</f>
        <v>10</v>
      </c>
      <c r="AA10" s="72">
        <f t="shared" si="8"/>
        <v>10</v>
      </c>
      <c r="AB10" s="73">
        <f t="shared" si="9"/>
        <v>7.9</v>
      </c>
      <c r="AC10" s="72">
        <f>IF('Indicador Datos'!AI12="No data","x",ROUND(IF('Indicador Datos'!AI12&gt;AC$37,0,IF('Indicador Datos'!AI12&lt;AC$36,10,(AC$37-'Indicador Datos'!AI12)/(AC$37-AC$36)*10)),1))</f>
        <v>9.4</v>
      </c>
      <c r="AD10" s="72">
        <f>IF('Indicador Datos'!AJ12="No data","x",ROUND(IF('Indicador Datos'!AJ12&gt;AD$37,0,IF('Indicador Datos'!AJ12&lt;AD$36,10,(AD$37-'Indicador Datos'!AJ12)/(AD$37-AD$36)*10)),1))</f>
        <v>10</v>
      </c>
      <c r="AE10" s="72">
        <f>IF('Indicador Datos'!AK12="No data","x",ROUND(IF('Indicador Datos'!AK12&gt;AE$37,0,IF('Indicador Datos'!AK12&lt;AE$36,10,(AE$37-'Indicador Datos'!AK12)/(AE$37-AE$36)*10)),1))</f>
        <v>10</v>
      </c>
      <c r="AF10" s="72">
        <f t="shared" si="10"/>
        <v>10</v>
      </c>
      <c r="AG10" s="72">
        <f>IF('Indicador Datos'!AO12="No data","x",ROUND(IF('Indicador Datos'!AO12&gt;AG$37,0,IF('Indicador Datos'!AO12&lt;AG$36,10,(AG$37-'Indicador Datos'!AO12)/(AG$37-AG$36)*10)),1))</f>
        <v>9.9</v>
      </c>
      <c r="AH10" s="72">
        <f>IF('Indicador Datos'!AP12="No data","x",ROUND(IF('Indicador Datos'!AP12&gt;AH$37,0,IF('Indicador Datos'!AP12&lt;AH$36,10,(AH$37-'Indicador Datos'!AP12)/(AH$37-AH$36)*10)),1))</f>
        <v>9.8000000000000007</v>
      </c>
      <c r="AI10" s="72">
        <f>IF('Indicador Datos'!AQ12="No data","x",ROUND(IF('Indicador Datos'!AQ12&gt;AI$37,10,IF('Indicador Datos'!AQ12&lt;AI$36,0,10-(AI$37-'Indicador Datos'!AQ12)/(AI$37-AI$36)*10)),1))</f>
        <v>5.8</v>
      </c>
      <c r="AJ10" s="72">
        <f t="shared" si="11"/>
        <v>9.1</v>
      </c>
      <c r="AK10" s="72">
        <f>IF('Indicador Datos'!AR12="No data","x",ROUND(IF('Indicador Datos'!AR12&gt;AK$37,10,IF('Indicador Datos'!AR12&lt;AK$36,0,10-(AK$37-'Indicador Datos'!AR12)/(AK$37-AK$36)*10)),1))</f>
        <v>10</v>
      </c>
      <c r="AL10" s="73">
        <f t="shared" si="12"/>
        <v>9.6</v>
      </c>
      <c r="AM10" s="72">
        <f>IF('Indicador Datos'!BY12="No data","x",ROUND(IF('Indicador Datos'!BY12&gt;AM$37,0,IF('Indicador Datos'!BY12&lt;AM$36,10,(AM$37-'Indicador Datos'!BY12)/(AM$37-AM$36)*10)),1))</f>
        <v>6</v>
      </c>
      <c r="AN10" s="72" t="str">
        <f>IF('Indicador Datos'!BZ12="No data","x",ROUND(IF('Indicador Datos'!BZ12&gt;AN$37,0,IF('Indicador Datos'!BZ12&lt;AN$36,10,(AN$37-'Indicador Datos'!BZ12)/(AN$37-AN$36)*10)),1))</f>
        <v>x</v>
      </c>
      <c r="AO10" s="72">
        <f t="shared" si="13"/>
        <v>6</v>
      </c>
      <c r="AP10" s="72">
        <f>IF('Indicador Datos'!CA12="No data","x",ROUND(IF('Indicador Datos'!CA12&gt;AP$37,0,IF('Indicador Datos'!CA12&lt;AP$36,10,(AP$37-'Indicador Datos'!CA12)/(AP$37-AP$36)*10)),1))</f>
        <v>10</v>
      </c>
      <c r="AQ10" s="72">
        <f t="shared" si="14"/>
        <v>8</v>
      </c>
      <c r="AR10" s="72">
        <f>IF('Indicador Datos'!CB12="No data","x",ROUND(IF('Indicador Datos'!CB12&gt;AR$37,0,IF('Indicador Datos'!CB12&lt;AR$36,10,(AR$37-'Indicador Datos'!CB12)/(AR$37-AR$36)*10)),1))</f>
        <v>10</v>
      </c>
      <c r="AS10" s="72" t="str">
        <f>IF('Indicador Datos'!CC12="No data","x",ROUND(IF('Indicador Datos'!CC12&gt;AS$37,10,IF('Indicador Datos'!CC12&lt;AS$36,0,10-(AS$37-'Indicador Datos'!CC12)/(AS$37-AS$36)*10)),1))</f>
        <v>x</v>
      </c>
      <c r="AT10" s="72">
        <f t="shared" si="15"/>
        <v>10</v>
      </c>
      <c r="AU10" s="140">
        <f t="shared" si="16"/>
        <v>8.6999999999999993</v>
      </c>
      <c r="AV10" s="74">
        <f t="shared" si="17"/>
        <v>8.9</v>
      </c>
      <c r="AW10" s="131"/>
    </row>
    <row r="11" spans="1:49" s="3" customFormat="1" x14ac:dyDescent="0.25">
      <c r="A11" s="99" t="s">
        <v>40</v>
      </c>
      <c r="B11" s="86" t="s">
        <v>39</v>
      </c>
      <c r="C11" s="72">
        <f>IF('Indicador Datos'!BI13="No data","x",ROUND(IF('Indicador Datos'!BI13&gt;C$37,0,IF('Indicador Datos'!BI13&lt;C$36,10,(C$37-'Indicador Datos'!BI13)/(C$37-C$36)*10)),1))</f>
        <v>4.4000000000000004</v>
      </c>
      <c r="D11" s="72">
        <f>IF('Indicador Datos'!BJ13="No data","x",ROUND(IF('Indicador Datos'!BJ13&gt;D$37,0,IF('Indicador Datos'!BJ13&lt;D$36,10,(D$37-'Indicador Datos'!BJ13)/(D$37-D$36)*10)),1))</f>
        <v>4.3</v>
      </c>
      <c r="E11" s="73">
        <f t="shared" si="1"/>
        <v>4.4000000000000004</v>
      </c>
      <c r="F11" s="72">
        <f>IF('Indicador Datos'!BL13="No data","x",ROUND(IF('Indicador Datos'!BL13&gt;F$37,0,IF('Indicador Datos'!BL13&lt;F$36,10,(F$37-'Indicador Datos'!BL13)/(F$37-F$36)*10)),1))</f>
        <v>6.1</v>
      </c>
      <c r="G11" s="72">
        <f>IF('Indicador Datos'!BK13="No data","x",ROUND(IF('Indicador Datos'!BK13&gt;G$37,0,IF('Indicador Datos'!BK13&lt;G$36,10,(G$37-'Indicador Datos'!BK13)/(G$37-G$36)*10)),1))</f>
        <v>4.5</v>
      </c>
      <c r="H11" s="73">
        <f t="shared" si="2"/>
        <v>5.3</v>
      </c>
      <c r="I11" s="72">
        <f>IF('Indicador Datos'!BM13="No data","x",ROUND(IF('Indicador Datos'!BM13&gt;I$37,0,IF('Indicador Datos'!BM13&lt;I$36,10,(I$37-'Indicador Datos'!BM13)/(I$37-I$36)*10)),1))</f>
        <v>10</v>
      </c>
      <c r="J11" s="140">
        <f t="shared" si="3"/>
        <v>10</v>
      </c>
      <c r="K11" s="72" t="str">
        <f>IF('Indicador Datos'!BN13="No data","x",ROUND(IF('Indicador Datos'!BN13&gt;K$37,10,IF('Indicador Datos'!BN13&lt;K$36,0,10-(K$37-'Indicador Datos'!BN13)/(K$37-K$36)*10)),1))</f>
        <v>x</v>
      </c>
      <c r="L11" s="72">
        <f>IF('Indicador Datos'!BO13="No data","x",ROUND(IF('Indicador Datos'!BO13&gt;L$37,10,IF('Indicador Datos'!BO13&lt;L$36,0,10-(L$37-'Indicador Datos'!BO13)/(L$37-L$36)*10)),1))</f>
        <v>7.1</v>
      </c>
      <c r="M11" s="72">
        <f t="shared" si="4"/>
        <v>7.1</v>
      </c>
      <c r="N11" s="72">
        <f>IF('Indicador Datos'!BP13="No data","x",ROUND(IF('Indicador Datos'!BP13&gt;N$37,10,IF('Indicador Datos'!BP13&lt;N$36,0,10-(N$37-'Indicador Datos'!BP13)/(N$37-N$36)*10)),1))</f>
        <v>10</v>
      </c>
      <c r="O11" s="140">
        <f t="shared" si="5"/>
        <v>9</v>
      </c>
      <c r="P11" s="74">
        <f t="shared" si="6"/>
        <v>8</v>
      </c>
      <c r="Q11" s="72">
        <f>IF(OR('Indicador Datos'!BQ13=0,'Indicador Datos'!BQ13="No data"),"x",ROUND(IF('Indicador Datos'!BQ13&gt;Q$37,0,IF('Indicador Datos'!BQ13&lt;Q$36,10,(Q$37-'Indicador Datos'!BQ13)/(Q$37-Q$36)*10)),1))</f>
        <v>1.5</v>
      </c>
      <c r="R11" s="72">
        <f>IF('Indicador Datos'!BR13="No data","x",ROUND(IF('Indicador Datos'!BR13&gt;R$37,0,IF('Indicador Datos'!BR13&lt;R$36,10,(R$37-'Indicador Datos'!BR13)/(R$37-R$36)*10)),1))</f>
        <v>7.1</v>
      </c>
      <c r="S11" s="72">
        <f>IF('Indicador Datos'!BS13="No data","x",ROUND(IF('Indicador Datos'!BS13&gt;S$37,0,IF('Indicador Datos'!BS13&lt;S$36,10,(S$37-'Indicador Datos'!BS13)/(S$37-S$36)*10)),1))</f>
        <v>4.4000000000000004</v>
      </c>
      <c r="T11" s="73">
        <f t="shared" si="7"/>
        <v>4.3</v>
      </c>
      <c r="U11" s="205">
        <f>IF('Indicador Datos'!BT13="No data","x",'Indicador Datos'!BT13/'Indicador Datos'!CG13*100)</f>
        <v>76.638965835641741</v>
      </c>
      <c r="V11" s="72">
        <f t="shared" si="0"/>
        <v>2.4</v>
      </c>
      <c r="W11" s="72">
        <f>IF('Indicador Datos'!BU13="No data","x",ROUND(IF('Indicador Datos'!BU13&gt;W$37,0,IF('Indicador Datos'!BU13&lt;W$36,10,(W$37-'Indicador Datos'!BU13)/(W$37-W$36)*10)),1))</f>
        <v>6.1</v>
      </c>
      <c r="X11" s="72">
        <f>IF('Indicador Datos'!BV13="No data","x",ROUND(IF('Indicador Datos'!BV13&gt;X$37,0,IF('Indicador Datos'!BV13&lt;X$36,10,(X$37-'Indicador Datos'!BV13)/(X$37-X$36)*10)),1))</f>
        <v>3.1</v>
      </c>
      <c r="Y11" s="72">
        <f>IF('Indicador Datos'!BW13="No data","x",ROUND(IF('Indicador Datos'!BW13&gt;Y$37,0,IF('Indicador Datos'!BW13&lt;Y$36,10,(Y$37-'Indicador Datos'!BW13)/(Y$37-Y$36)*10)),1))</f>
        <v>3.4</v>
      </c>
      <c r="Z11" s="72">
        <f>IF('Indicador Datos'!BX13="No data","x",ROUND(IF('Indicador Datos'!BX13&gt;Z$37,0,IF('Indicador Datos'!BX13&lt;Z$36,10,(Z$37-'Indicador Datos'!BX13)/(Z$37-Z$36)*10)),1))</f>
        <v>5</v>
      </c>
      <c r="AA11" s="72">
        <f t="shared" si="8"/>
        <v>4.2</v>
      </c>
      <c r="AB11" s="73">
        <f t="shared" si="9"/>
        <v>4</v>
      </c>
      <c r="AC11" s="72">
        <f>IF('Indicador Datos'!AI13="No data","x",ROUND(IF('Indicador Datos'!AI13&gt;AC$37,0,IF('Indicador Datos'!AI13&lt;AC$36,10,(AC$37-'Indicador Datos'!AI13)/(AC$37-AC$36)*10)),1))</f>
        <v>9</v>
      </c>
      <c r="AD11" s="72">
        <f>IF('Indicador Datos'!AJ13="No data","x",ROUND(IF('Indicador Datos'!AJ13&gt;AD$37,0,IF('Indicador Datos'!AJ13&lt;AD$36,10,(AD$37-'Indicador Datos'!AJ13)/(AD$37-AD$36)*10)),1))</f>
        <v>2.9</v>
      </c>
      <c r="AE11" s="72">
        <f>IF('Indicador Datos'!AK13="No data","x",ROUND(IF('Indicador Datos'!AK13&gt;AE$37,0,IF('Indicador Datos'!AK13&lt;AE$36,10,(AE$37-'Indicador Datos'!AK13)/(AE$37-AE$36)*10)),1))</f>
        <v>0</v>
      </c>
      <c r="AF11" s="72">
        <f t="shared" si="10"/>
        <v>1.45</v>
      </c>
      <c r="AG11" s="72">
        <f>IF('Indicador Datos'!AO13="No data","x",ROUND(IF('Indicador Datos'!AO13&gt;AG$37,0,IF('Indicador Datos'!AO13&lt;AG$36,10,(AG$37-'Indicador Datos'!AO13)/(AG$37-AG$36)*10)),1))</f>
        <v>8.4</v>
      </c>
      <c r="AH11" s="72">
        <f>IF('Indicador Datos'!AP13="No data","x",ROUND(IF('Indicador Datos'!AP13&gt;AH$37,0,IF('Indicador Datos'!AP13&lt;AH$36,10,(AH$37-'Indicador Datos'!AP13)/(AH$37-AH$36)*10)),1))</f>
        <v>7.1</v>
      </c>
      <c r="AI11" s="72">
        <f>IF('Indicador Datos'!AQ13="No data","x",ROUND(IF('Indicador Datos'!AQ13&gt;AI$37,10,IF('Indicador Datos'!AQ13&lt;AI$36,0,10-(AI$37-'Indicador Datos'!AQ13)/(AI$37-AI$36)*10)),1))</f>
        <v>4.5999999999999996</v>
      </c>
      <c r="AJ11" s="72">
        <f t="shared" si="11"/>
        <v>7</v>
      </c>
      <c r="AK11" s="72">
        <f>IF('Indicador Datos'!AR13="No data","x",ROUND(IF('Indicador Datos'!AR13&gt;AK$37,10,IF('Indicador Datos'!AR13&lt;AK$36,0,10-(AK$37-'Indicador Datos'!AR13)/(AK$37-AK$36)*10)),1))</f>
        <v>5.9</v>
      </c>
      <c r="AL11" s="73">
        <f t="shared" si="12"/>
        <v>5.8</v>
      </c>
      <c r="AM11" s="72">
        <f>IF('Indicador Datos'!BY13="No data","x",ROUND(IF('Indicador Datos'!BY13&gt;AM$37,0,IF('Indicador Datos'!BY13&lt;AM$36,10,(AM$37-'Indicador Datos'!BY13)/(AM$37-AM$36)*10)),1))</f>
        <v>2.6</v>
      </c>
      <c r="AN11" s="72">
        <f>IF('Indicador Datos'!BZ13="No data","x",ROUND(IF('Indicador Datos'!BZ13&gt;AN$37,0,IF('Indicador Datos'!BZ13&lt;AN$36,10,(AN$37-'Indicador Datos'!BZ13)/(AN$37-AN$36)*10)),1))</f>
        <v>1.7</v>
      </c>
      <c r="AO11" s="72">
        <f t="shared" si="13"/>
        <v>2.2000000000000002</v>
      </c>
      <c r="AP11" s="72">
        <f>IF('Indicador Datos'!CA13="No data","x",ROUND(IF('Indicador Datos'!CA13&gt;AP$37,0,IF('Indicador Datos'!CA13&lt;AP$36,10,(AP$37-'Indicador Datos'!CA13)/(AP$37-AP$36)*10)),1))</f>
        <v>4.3</v>
      </c>
      <c r="AQ11" s="72">
        <f t="shared" si="14"/>
        <v>3.3</v>
      </c>
      <c r="AR11" s="72">
        <f>IF('Indicador Datos'!CB13="No data","x",ROUND(IF('Indicador Datos'!CB13&gt;AR$37,0,IF('Indicador Datos'!CB13&lt;AR$36,10,(AR$37-'Indicador Datos'!CB13)/(AR$37-AR$36)*10)),1))</f>
        <v>1.7</v>
      </c>
      <c r="AS11" s="72">
        <f>IF('Indicador Datos'!CC13="No data","x",ROUND(IF('Indicador Datos'!CC13&gt;AS$37,10,IF('Indicador Datos'!CC13&lt;AS$36,0,10-(AS$37-'Indicador Datos'!CC13)/(AS$37-AS$36)*10)),1))</f>
        <v>7.6</v>
      </c>
      <c r="AT11" s="72">
        <f t="shared" si="15"/>
        <v>4.7</v>
      </c>
      <c r="AU11" s="140">
        <f t="shared" si="16"/>
        <v>3.8</v>
      </c>
      <c r="AV11" s="74">
        <f t="shared" si="17"/>
        <v>4.5</v>
      </c>
      <c r="AW11" s="131"/>
    </row>
    <row r="12" spans="1:49" s="3" customFormat="1" x14ac:dyDescent="0.25">
      <c r="A12" s="99" t="s">
        <v>52</v>
      </c>
      <c r="B12" s="86" t="s">
        <v>51</v>
      </c>
      <c r="C12" s="72">
        <f>IF('Indicador Datos'!BI14="No data","x",ROUND(IF('Indicador Datos'!BI14&gt;C$37,0,IF('Indicador Datos'!BI14&lt;C$36,10,(C$37-'Indicador Datos'!BI14)/(C$37-C$36)*10)),1))</f>
        <v>5.3</v>
      </c>
      <c r="D12" s="72" t="str">
        <f>IF('Indicador Datos'!BJ14="No data","x",ROUND(IF('Indicador Datos'!BJ14&gt;D$37,0,IF('Indicador Datos'!BJ14&lt;D$36,10,(D$37-'Indicador Datos'!BJ14)/(D$37-D$36)*10)),1))</f>
        <v>x</v>
      </c>
      <c r="E12" s="73">
        <f t="shared" si="1"/>
        <v>5.3</v>
      </c>
      <c r="F12" s="72" t="str">
        <f>IF('Indicador Datos'!BL14="No data","x",ROUND(IF('Indicador Datos'!BL14&gt;F$37,0,IF('Indicador Datos'!BL14&lt;F$36,10,(F$37-'Indicador Datos'!BL14)/(F$37-F$36)*10)),1))</f>
        <v>x</v>
      </c>
      <c r="G12" s="72">
        <f>IF('Indicador Datos'!BK14="No data","x",ROUND(IF('Indicador Datos'!BK14&gt;G$37,0,IF('Indicador Datos'!BK14&lt;G$36,10,(G$37-'Indicador Datos'!BK14)/(G$37-G$36)*10)),1))</f>
        <v>4.8</v>
      </c>
      <c r="H12" s="73">
        <f t="shared" si="2"/>
        <v>4.8</v>
      </c>
      <c r="I12" s="72" t="str">
        <f>IF('Indicador Datos'!BM14="No data","x",ROUND(IF('Indicador Datos'!BM14&gt;I$37,0,IF('Indicador Datos'!BM14&lt;I$36,10,(I$37-'Indicador Datos'!BM14)/(I$37-I$36)*10)),1))</f>
        <v>x</v>
      </c>
      <c r="J12" s="140" t="str">
        <f t="shared" si="3"/>
        <v>x</v>
      </c>
      <c r="K12" s="72" t="str">
        <f>IF('Indicador Datos'!BN14="No data","x",ROUND(IF('Indicador Datos'!BN14&gt;K$37,10,IF('Indicador Datos'!BN14&lt;K$36,0,10-(K$37-'Indicador Datos'!BN14)/(K$37-K$36)*10)),1))</f>
        <v>x</v>
      </c>
      <c r="L12" s="72">
        <f>IF('Indicador Datos'!BO14="No data","x",ROUND(IF('Indicador Datos'!BO14&gt;L$37,10,IF('Indicador Datos'!BO14&lt;L$36,0,10-(L$37-'Indicador Datos'!BO14)/(L$37-L$36)*10)),1))</f>
        <v>9.8000000000000007</v>
      </c>
      <c r="M12" s="72">
        <f t="shared" si="4"/>
        <v>9.8000000000000007</v>
      </c>
      <c r="N12" s="72" t="str">
        <f>IF('Indicador Datos'!BP14="No data","x",ROUND(IF('Indicador Datos'!BP14&gt;N$37,10,IF('Indicador Datos'!BP14&lt;N$36,0,10-(N$37-'Indicador Datos'!BP14)/(N$37-N$36)*10)),1))</f>
        <v>x</v>
      </c>
      <c r="O12" s="140">
        <f t="shared" si="5"/>
        <v>9.8000000000000007</v>
      </c>
      <c r="P12" s="74">
        <f t="shared" si="6"/>
        <v>7.5</v>
      </c>
      <c r="Q12" s="72">
        <f>IF(OR('Indicador Datos'!BQ14=0,'Indicador Datos'!BQ14="No data"),"x",ROUND(IF('Indicador Datos'!BQ14&gt;Q$37,0,IF('Indicador Datos'!BQ14&lt;Q$36,10,(Q$37-'Indicador Datos'!BQ14)/(Q$37-Q$36)*10)),1))</f>
        <v>0</v>
      </c>
      <c r="R12" s="72">
        <f>IF('Indicador Datos'!BR14="No data","x",ROUND(IF('Indicador Datos'!BR14&gt;R$37,0,IF('Indicador Datos'!BR14&lt;R$36,10,(R$37-'Indicador Datos'!BR14)/(R$37-R$36)*10)),1))</f>
        <v>3</v>
      </c>
      <c r="S12" s="72">
        <f>IF('Indicador Datos'!BS14="No data","x",ROUND(IF('Indicador Datos'!BS14&gt;S$37,0,IF('Indicador Datos'!BS14&lt;S$36,10,(S$37-'Indicador Datos'!BS14)/(S$37-S$36)*10)),1))</f>
        <v>2.6</v>
      </c>
      <c r="T12" s="73">
        <f t="shared" si="7"/>
        <v>1.9</v>
      </c>
      <c r="U12" s="205">
        <f>IF('Indicador Datos'!BT14="No data","x",'Indicador Datos'!BT14/'Indicador Datos'!CG14*100)</f>
        <v>165.38461538461539</v>
      </c>
      <c r="V12" s="72">
        <f t="shared" si="0"/>
        <v>0</v>
      </c>
      <c r="W12" s="72">
        <f>IF('Indicador Datos'!BU14="No data","x",ROUND(IF('Indicador Datos'!BU14&gt;W$37,0,IF('Indicador Datos'!BU14&lt;W$36,10,(W$37-'Indicador Datos'!BU14)/(W$37-W$36)*10)),1))</f>
        <v>4.2</v>
      </c>
      <c r="X12" s="72">
        <f>IF('Indicador Datos'!BV14="No data","x",ROUND(IF('Indicador Datos'!BV14&gt;X$37,0,IF('Indicador Datos'!BV14&lt;X$36,10,(X$37-'Indicador Datos'!BV14)/(X$37-X$36)*10)),1))</f>
        <v>0.9</v>
      </c>
      <c r="Y12" s="72">
        <f>IF('Indicador Datos'!BW14="No data","x",ROUND(IF('Indicador Datos'!BW14&gt;Y$37,0,IF('Indicador Datos'!BW14&lt;Y$36,10,(Y$37-'Indicador Datos'!BW14)/(Y$37-Y$36)*10)),1))</f>
        <v>0</v>
      </c>
      <c r="Z12" s="72">
        <f>IF('Indicador Datos'!BX14="No data","x",ROUND(IF('Indicador Datos'!BX14&gt;Z$37,0,IF('Indicador Datos'!BX14&lt;Z$36,10,(Z$37-'Indicador Datos'!BX14)/(Z$37-Z$36)*10)),1))</f>
        <v>0</v>
      </c>
      <c r="AA12" s="72">
        <f t="shared" si="8"/>
        <v>0</v>
      </c>
      <c r="AB12" s="73">
        <f t="shared" si="9"/>
        <v>1.3</v>
      </c>
      <c r="AC12" s="72" t="str">
        <f>IF('Indicador Datos'!AI14="No data","x",ROUND(IF('Indicador Datos'!AI14&gt;AC$37,0,IF('Indicador Datos'!AI14&lt;AC$36,10,(AC$37-'Indicador Datos'!AI14)/(AC$37-AC$36)*10)),1))</f>
        <v>x</v>
      </c>
      <c r="AD12" s="72">
        <f>IF('Indicador Datos'!AJ14="No data","x",ROUND(IF('Indicador Datos'!AJ14&gt;AD$37,0,IF('Indicador Datos'!AJ14&lt;AD$36,10,(AD$37-'Indicador Datos'!AJ14)/(AD$37-AD$36)*10)),1))</f>
        <v>0.7</v>
      </c>
      <c r="AE12" s="72">
        <f>IF('Indicador Datos'!AK14="No data","x",ROUND(IF('Indicador Datos'!AK14&gt;AE$37,0,IF('Indicador Datos'!AK14&lt;AE$36,10,(AE$37-'Indicador Datos'!AK14)/(AE$37-AE$36)*10)),1))</f>
        <v>0.7</v>
      </c>
      <c r="AF12" s="72">
        <f t="shared" si="10"/>
        <v>0.7</v>
      </c>
      <c r="AG12" s="72">
        <f>IF('Indicador Datos'!AO14="No data","x",ROUND(IF('Indicador Datos'!AO14&gt;AG$37,0,IF('Indicador Datos'!AO14&lt;AG$36,10,(AG$37-'Indicador Datos'!AO14)/(AG$37-AG$36)*10)),1))</f>
        <v>5.6</v>
      </c>
      <c r="AH12" s="72">
        <f>IF('Indicador Datos'!AP14="No data","x",ROUND(IF('Indicador Datos'!AP14&gt;AH$37,0,IF('Indicador Datos'!AP14&lt;AH$36,10,(AH$37-'Indicador Datos'!AP14)/(AH$37-AH$36)*10)),1))</f>
        <v>8.6999999999999993</v>
      </c>
      <c r="AI12" s="72">
        <f>IF('Indicador Datos'!AQ14="No data","x",ROUND(IF('Indicador Datos'!AQ14&gt;AI$37,10,IF('Indicador Datos'!AQ14&lt;AI$36,0,10-(AI$37-'Indicador Datos'!AQ14)/(AI$37-AI$36)*10)),1))</f>
        <v>8.5</v>
      </c>
      <c r="AJ12" s="72">
        <f t="shared" si="11"/>
        <v>7.8</v>
      </c>
      <c r="AK12" s="72" t="str">
        <f>IF('Indicador Datos'!AR14="No data","x",ROUND(IF('Indicador Datos'!AR14&gt;AK$37,10,IF('Indicador Datos'!AR14&lt;AK$36,0,10-(AK$37-'Indicador Datos'!AR14)/(AK$37-AK$36)*10)),1))</f>
        <v>x</v>
      </c>
      <c r="AL12" s="73">
        <f t="shared" si="12"/>
        <v>4.3</v>
      </c>
      <c r="AM12" s="72">
        <f>IF('Indicador Datos'!BY14="No data","x",ROUND(IF('Indicador Datos'!BY14&gt;AM$37,0,IF('Indicador Datos'!BY14&lt;AM$36,10,(AM$37-'Indicador Datos'!BY14)/(AM$37-AM$36)*10)),1))</f>
        <v>2.2999999999999998</v>
      </c>
      <c r="AN12" s="72">
        <f>IF('Indicador Datos'!BZ14="No data","x",ROUND(IF('Indicador Datos'!BZ14&gt;AN$37,0,IF('Indicador Datos'!BZ14&lt;AN$36,10,(AN$37-'Indicador Datos'!BZ14)/(AN$37-AN$36)*10)),1))</f>
        <v>3.1</v>
      </c>
      <c r="AO12" s="72">
        <f t="shared" si="13"/>
        <v>2.7</v>
      </c>
      <c r="AP12" s="72" t="str">
        <f>IF('Indicador Datos'!CA14="No data","x",ROUND(IF('Indicador Datos'!CA14&gt;AP$37,0,IF('Indicador Datos'!CA14&lt;AP$36,10,(AP$37-'Indicador Datos'!CA14)/(AP$37-AP$36)*10)),1))</f>
        <v>x</v>
      </c>
      <c r="AQ12" s="72">
        <f t="shared" si="14"/>
        <v>2.7</v>
      </c>
      <c r="AR12" s="72">
        <f>IF('Indicador Datos'!CB14="No data","x",ROUND(IF('Indicador Datos'!CB14&gt;AR$37,0,IF('Indicador Datos'!CB14&lt;AR$36,10,(AR$37-'Indicador Datos'!CB14)/(AR$37-AR$36)*10)),1))</f>
        <v>7.4</v>
      </c>
      <c r="AS12" s="72">
        <f>IF('Indicador Datos'!CC14="No data","x",ROUND(IF('Indicador Datos'!CC14&gt;AS$37,10,IF('Indicador Datos'!CC14&lt;AS$36,0,10-(AS$37-'Indicador Datos'!CC14)/(AS$37-AS$36)*10)),1))</f>
        <v>2.4</v>
      </c>
      <c r="AT12" s="72">
        <f t="shared" si="15"/>
        <v>4.9000000000000004</v>
      </c>
      <c r="AU12" s="140">
        <f t="shared" si="16"/>
        <v>3.4</v>
      </c>
      <c r="AV12" s="74">
        <f t="shared" si="17"/>
        <v>2.7</v>
      </c>
      <c r="AW12" s="131"/>
    </row>
    <row r="13" spans="1:49" s="3" customFormat="1" x14ac:dyDescent="0.25">
      <c r="A13" s="99" t="s">
        <v>54</v>
      </c>
      <c r="B13" s="86" t="s">
        <v>53</v>
      </c>
      <c r="C13" s="72">
        <f>IF('Indicador Datos'!BI15="No data","x",ROUND(IF('Indicador Datos'!BI15&gt;C$37,0,IF('Indicador Datos'!BI15&lt;C$36,10,(C$37-'Indicador Datos'!BI15)/(C$37-C$36)*10)),1))</f>
        <v>6.9</v>
      </c>
      <c r="D13" s="72" t="str">
        <f>IF('Indicador Datos'!BJ15="No data","x",ROUND(IF('Indicador Datos'!BJ15&gt;D$37,0,IF('Indicador Datos'!BJ15&lt;D$36,10,(D$37-'Indicador Datos'!BJ15)/(D$37-D$36)*10)),1))</f>
        <v>x</v>
      </c>
      <c r="E13" s="73">
        <f t="shared" si="1"/>
        <v>6.9</v>
      </c>
      <c r="F13" s="72">
        <f>IF('Indicador Datos'!BL15="No data","x",ROUND(IF('Indicador Datos'!BL15&gt;F$37,0,IF('Indicador Datos'!BL15&lt;F$36,10,(F$37-'Indicador Datos'!BL15)/(F$37-F$36)*10)),1))</f>
        <v>4</v>
      </c>
      <c r="G13" s="72">
        <f>IF('Indicador Datos'!BK15="No data","x",ROUND(IF('Indicador Datos'!BK15&gt;G$37,0,IF('Indicador Datos'!BK15&lt;G$36,10,(G$37-'Indicador Datos'!BK15)/(G$37-G$36)*10)),1))</f>
        <v>5.2</v>
      </c>
      <c r="H13" s="73">
        <f t="shared" si="2"/>
        <v>4.5999999999999996</v>
      </c>
      <c r="I13" s="72" t="str">
        <f>IF('Indicador Datos'!BM15="No data","x",ROUND(IF('Indicador Datos'!BM15&gt;I$37,0,IF('Indicador Datos'!BM15&lt;I$36,10,(I$37-'Indicador Datos'!BM15)/(I$37-I$36)*10)),1))</f>
        <v>x</v>
      </c>
      <c r="J13" s="140" t="str">
        <f t="shared" si="3"/>
        <v>x</v>
      </c>
      <c r="K13" s="72" t="str">
        <f>IF('Indicador Datos'!BN15="No data","x",ROUND(IF('Indicador Datos'!BN15&gt;K$37,10,IF('Indicador Datos'!BN15&lt;K$36,0,10-(K$37-'Indicador Datos'!BN15)/(K$37-K$36)*10)),1))</f>
        <v>x</v>
      </c>
      <c r="L13" s="72">
        <f>IF('Indicador Datos'!BO15="No data","x",ROUND(IF('Indicador Datos'!BO15&gt;L$37,10,IF('Indicador Datos'!BO15&lt;L$36,0,10-(L$37-'Indicador Datos'!BO15)/(L$37-L$36)*10)),1))</f>
        <v>2.8</v>
      </c>
      <c r="M13" s="72">
        <f t="shared" si="4"/>
        <v>2.8</v>
      </c>
      <c r="N13" s="72" t="str">
        <f>IF('Indicador Datos'!BP15="No data","x",ROUND(IF('Indicador Datos'!BP15&gt;N$37,10,IF('Indicador Datos'!BP15&lt;N$36,0,10-(N$37-'Indicador Datos'!BP15)/(N$37-N$36)*10)),1))</f>
        <v>x</v>
      </c>
      <c r="O13" s="140">
        <f t="shared" si="5"/>
        <v>2.8</v>
      </c>
      <c r="P13" s="74">
        <f t="shared" si="6"/>
        <v>5</v>
      </c>
      <c r="Q13" s="72">
        <f>IF(OR('Indicador Datos'!BQ15=0,'Indicador Datos'!BQ15="No data"),"x",ROUND(IF('Indicador Datos'!BQ15&gt;Q$37,0,IF('Indicador Datos'!BQ15&lt;Q$36,10,(Q$37-'Indicador Datos'!BQ15)/(Q$37-Q$36)*10)),1))</f>
        <v>0.9</v>
      </c>
      <c r="R13" s="72">
        <f>IF('Indicador Datos'!BR15="No data","x",ROUND(IF('Indicador Datos'!BR15&gt;R$37,0,IF('Indicador Datos'!BR15&lt;R$36,10,(R$37-'Indicador Datos'!BR15)/(R$37-R$36)*10)),1))</f>
        <v>6</v>
      </c>
      <c r="S13" s="72">
        <f>IF('Indicador Datos'!BS15="No data","x",ROUND(IF('Indicador Datos'!BS15&gt;S$37,0,IF('Indicador Datos'!BS15&lt;S$36,10,(S$37-'Indicador Datos'!BS15)/(S$37-S$36)*10)),1))</f>
        <v>5.3</v>
      </c>
      <c r="T13" s="73">
        <f t="shared" si="7"/>
        <v>4.0999999999999996</v>
      </c>
      <c r="U13" s="205">
        <f>IF('Indicador Datos'!BT15="No data","x",'Indicador Datos'!BT15/'Indicador Datos'!CG15*100)</f>
        <v>113.11475409836065</v>
      </c>
      <c r="V13" s="72">
        <f t="shared" si="0"/>
        <v>0</v>
      </c>
      <c r="W13" s="72">
        <f>IF('Indicador Datos'!BU15="No data","x",ROUND(IF('Indicador Datos'!BU15&gt;W$37,0,IF('Indicador Datos'!BU15&lt;W$36,10,(W$37-'Indicador Datos'!BU15)/(W$37-W$36)*10)),1))</f>
        <v>3.2</v>
      </c>
      <c r="X13" s="72">
        <f>IF('Indicador Datos'!BV15="No data","x",ROUND(IF('Indicador Datos'!BV15&gt;X$37,0,IF('Indicador Datos'!BV15&lt;X$36,10,(X$37-'Indicador Datos'!BV15)/(X$37-X$36)*10)),1))</f>
        <v>1.8</v>
      </c>
      <c r="Y13" s="72">
        <f>IF('Indicador Datos'!BW15="No data","x",ROUND(IF('Indicador Datos'!BW15&gt;Y$37,0,IF('Indicador Datos'!BW15&lt;Y$36,10,(Y$37-'Indicador Datos'!BW15)/(Y$37-Y$36)*10)),1))</f>
        <v>0</v>
      </c>
      <c r="Z13" s="72">
        <f>IF('Indicador Datos'!BX15="No data","x",ROUND(IF('Indicador Datos'!BX15&gt;Z$37,0,IF('Indicador Datos'!BX15&lt;Z$36,10,(Z$37-'Indicador Datos'!BX15)/(Z$37-Z$36)*10)),1))</f>
        <v>0</v>
      </c>
      <c r="AA13" s="72">
        <f t="shared" si="8"/>
        <v>0</v>
      </c>
      <c r="AB13" s="73">
        <f t="shared" si="9"/>
        <v>1.3</v>
      </c>
      <c r="AC13" s="72">
        <f>IF('Indicador Datos'!AI15="No data","x",ROUND(IF('Indicador Datos'!AI15&gt;AC$37,0,IF('Indicador Datos'!AI15&lt;AC$36,10,(AC$37-'Indicador Datos'!AI15)/(AC$37-AC$36)*10)),1))</f>
        <v>6.8</v>
      </c>
      <c r="AD13" s="72">
        <f>IF('Indicador Datos'!AJ15="No data","x",ROUND(IF('Indicador Datos'!AJ15&gt;AD$37,0,IF('Indicador Datos'!AJ15&lt;AD$36,10,(AD$37-'Indicador Datos'!AJ15)/(AD$37-AD$36)*10)),1))</f>
        <v>0</v>
      </c>
      <c r="AE13" s="72">
        <f>IF('Indicador Datos'!AK15="No data","x",ROUND(IF('Indicador Datos'!AK15&gt;AE$37,0,IF('Indicador Datos'!AK15&lt;AE$36,10,(AE$37-'Indicador Datos'!AK15)/(AE$37-AE$36)*10)),1))</f>
        <v>2.9</v>
      </c>
      <c r="AF13" s="72">
        <f t="shared" si="10"/>
        <v>1.45</v>
      </c>
      <c r="AG13" s="72">
        <f>IF('Indicador Datos'!AO15="No data","x",ROUND(IF('Indicador Datos'!AO15&gt;AG$37,0,IF('Indicador Datos'!AO15&lt;AG$36,10,(AG$37-'Indicador Datos'!AO15)/(AG$37-AG$36)*10)),1))</f>
        <v>7.5</v>
      </c>
      <c r="AH13" s="72">
        <f>IF('Indicador Datos'!AP15="No data","x",ROUND(IF('Indicador Datos'!AP15&gt;AH$37,0,IF('Indicador Datos'!AP15&lt;AH$36,10,(AH$37-'Indicador Datos'!AP15)/(AH$37-AH$36)*10)),1))</f>
        <v>5.3</v>
      </c>
      <c r="AI13" s="72">
        <f>IF('Indicador Datos'!AQ15="No data","x",ROUND(IF('Indicador Datos'!AQ15&gt;AI$37,10,IF('Indicador Datos'!AQ15&lt;AI$36,0,10-(AI$37-'Indicador Datos'!AQ15)/(AI$37-AI$36)*10)),1))</f>
        <v>7.6</v>
      </c>
      <c r="AJ13" s="72">
        <f t="shared" si="11"/>
        <v>6.9</v>
      </c>
      <c r="AK13" s="72">
        <f>IF('Indicador Datos'!AR15="No data","x",ROUND(IF('Indicador Datos'!AR15&gt;AK$37,10,IF('Indicador Datos'!AR15&lt;AK$36,0,10-(AK$37-'Indicador Datos'!AR15)/(AK$37-AK$36)*10)),1))</f>
        <v>3.2</v>
      </c>
      <c r="AL13" s="73">
        <f t="shared" si="12"/>
        <v>4.5999999999999996</v>
      </c>
      <c r="AM13" s="72">
        <f>IF('Indicador Datos'!BY15="No data","x",ROUND(IF('Indicador Datos'!BY15&gt;AM$37,0,IF('Indicador Datos'!BY15&lt;AM$36,10,(AM$37-'Indicador Datos'!BY15)/(AM$37-AM$36)*10)),1))</f>
        <v>5</v>
      </c>
      <c r="AN13" s="72">
        <f>IF('Indicador Datos'!BZ15="No data","x",ROUND(IF('Indicador Datos'!BZ15&gt;AN$37,0,IF('Indicador Datos'!BZ15&lt;AN$36,10,(AN$37-'Indicador Datos'!BZ15)/(AN$37-AN$36)*10)),1))</f>
        <v>1.4</v>
      </c>
      <c r="AO13" s="72">
        <f t="shared" si="13"/>
        <v>3.2</v>
      </c>
      <c r="AP13" s="72">
        <f>IF('Indicador Datos'!CA15="No data","x",ROUND(IF('Indicador Datos'!CA15&gt;AP$37,0,IF('Indicador Datos'!CA15&lt;AP$36,10,(AP$37-'Indicador Datos'!CA15)/(AP$37-AP$36)*10)),1))</f>
        <v>7.6</v>
      </c>
      <c r="AQ13" s="72">
        <f t="shared" si="14"/>
        <v>5.4</v>
      </c>
      <c r="AR13" s="72">
        <f>IF('Indicador Datos'!CB15="No data","x",ROUND(IF('Indicador Datos'!CB15&gt;AR$37,0,IF('Indicador Datos'!CB15&lt;AR$36,10,(AR$37-'Indicador Datos'!CB15)/(AR$37-AR$36)*10)),1))</f>
        <v>4.5</v>
      </c>
      <c r="AS13" s="72">
        <f>IF('Indicador Datos'!CC15="No data","x",ROUND(IF('Indicador Datos'!CC15&gt;AS$37,10,IF('Indicador Datos'!CC15&lt;AS$36,0,10-(AS$37-'Indicador Datos'!CC15)/(AS$37-AS$36)*10)),1))</f>
        <v>2.7</v>
      </c>
      <c r="AT13" s="72">
        <f t="shared" si="15"/>
        <v>3.6</v>
      </c>
      <c r="AU13" s="140">
        <f t="shared" si="16"/>
        <v>4.8</v>
      </c>
      <c r="AV13" s="74">
        <f t="shared" si="17"/>
        <v>3.7</v>
      </c>
      <c r="AW13" s="131"/>
    </row>
    <row r="14" spans="1:49" s="3" customFormat="1" x14ac:dyDescent="0.25">
      <c r="A14" s="99" t="s">
        <v>56</v>
      </c>
      <c r="B14" s="86" t="s">
        <v>55</v>
      </c>
      <c r="C14" s="72" t="str">
        <f>IF('Indicador Datos'!BI16="No data","x",ROUND(IF('Indicador Datos'!BI16&gt;C$37,0,IF('Indicador Datos'!BI16&lt;C$36,10,(C$37-'Indicador Datos'!BI16)/(C$37-C$36)*10)),1))</f>
        <v>x</v>
      </c>
      <c r="D14" s="72" t="str">
        <f>IF('Indicador Datos'!BJ16="No data","x",ROUND(IF('Indicador Datos'!BJ16&gt;D$37,0,IF('Indicador Datos'!BJ16&lt;D$36,10,(D$37-'Indicador Datos'!BJ16)/(D$37-D$36)*10)),1))</f>
        <v>x</v>
      </c>
      <c r="E14" s="73" t="str">
        <f t="shared" si="1"/>
        <v>x</v>
      </c>
      <c r="F14" s="72">
        <f>IF('Indicador Datos'!BL16="No data","x",ROUND(IF('Indicador Datos'!BL16&gt;F$37,0,IF('Indicador Datos'!BL16&lt;F$36,10,(F$37-'Indicador Datos'!BL16)/(F$37-F$36)*10)),1))</f>
        <v>4</v>
      </c>
      <c r="G14" s="72">
        <f>IF('Indicador Datos'!BK16="No data","x",ROUND(IF('Indicador Datos'!BK16&gt;G$37,0,IF('Indicador Datos'!BK16&lt;G$36,10,(G$37-'Indicador Datos'!BK16)/(G$37-G$36)*10)),1))</f>
        <v>5</v>
      </c>
      <c r="H14" s="73">
        <f t="shared" si="2"/>
        <v>4.5</v>
      </c>
      <c r="I14" s="72" t="str">
        <f>IF('Indicador Datos'!BM16="No data","x",ROUND(IF('Indicador Datos'!BM16&gt;I$37,0,IF('Indicador Datos'!BM16&lt;I$36,10,(I$37-'Indicador Datos'!BM16)/(I$37-I$36)*10)),1))</f>
        <v>x</v>
      </c>
      <c r="J14" s="140" t="str">
        <f t="shared" si="3"/>
        <v>x</v>
      </c>
      <c r="K14" s="72" t="str">
        <f>IF('Indicador Datos'!BN16="No data","x",ROUND(IF('Indicador Datos'!BN16&gt;K$37,10,IF('Indicador Datos'!BN16&lt;K$36,0,10-(K$37-'Indicador Datos'!BN16)/(K$37-K$36)*10)),1))</f>
        <v>x</v>
      </c>
      <c r="L14" s="72">
        <f>IF('Indicador Datos'!BO16="No data","x",ROUND(IF('Indicador Datos'!BO16&gt;L$37,10,IF('Indicador Datos'!BO16&lt;L$36,0,10-(L$37-'Indicador Datos'!BO16)/(L$37-L$36)*10)),1))</f>
        <v>2.2000000000000002</v>
      </c>
      <c r="M14" s="72">
        <f t="shared" si="4"/>
        <v>2.2000000000000002</v>
      </c>
      <c r="N14" s="72" t="str">
        <f>IF('Indicador Datos'!BP16="No data","x",ROUND(IF('Indicador Datos'!BP16&gt;N$37,10,IF('Indicador Datos'!BP16&lt;N$36,0,10-(N$37-'Indicador Datos'!BP16)/(N$37-N$36)*10)),1))</f>
        <v>x</v>
      </c>
      <c r="O14" s="140">
        <f t="shared" si="5"/>
        <v>2.2000000000000002</v>
      </c>
      <c r="P14" s="74">
        <f t="shared" si="6"/>
        <v>3.4</v>
      </c>
      <c r="Q14" s="72">
        <f>IF(OR('Indicador Datos'!BQ16=0,'Indicador Datos'!BQ16="No data"),"x",ROUND(IF('Indicador Datos'!BQ16&gt;Q$37,0,IF('Indicador Datos'!BQ16&lt;Q$36,10,(Q$37-'Indicador Datos'!BQ16)/(Q$37-Q$36)*10)),1))</f>
        <v>0.5</v>
      </c>
      <c r="R14" s="72">
        <f>IF('Indicador Datos'!BR16="No data","x",ROUND(IF('Indicador Datos'!BR16&gt;R$37,0,IF('Indicador Datos'!BR16&lt;R$36,10,(R$37-'Indicador Datos'!BR16)/(R$37-R$36)*10)),1))</f>
        <v>6</v>
      </c>
      <c r="S14" s="72">
        <f>IF('Indicador Datos'!BS16="No data","x",ROUND(IF('Indicador Datos'!BS16&gt;S$37,0,IF('Indicador Datos'!BS16&lt;S$36,10,(S$37-'Indicador Datos'!BS16)/(S$37-S$36)*10)),1))</f>
        <v>5.0999999999999996</v>
      </c>
      <c r="T14" s="73">
        <f t="shared" si="7"/>
        <v>3.9</v>
      </c>
      <c r="U14" s="205">
        <f>IF('Indicador Datos'!BT16="No data","x",'Indicador Datos'!BT16/'Indicador Datos'!CG16*100)</f>
        <v>105.12820512820514</v>
      </c>
      <c r="V14" s="72">
        <f t="shared" si="0"/>
        <v>0</v>
      </c>
      <c r="W14" s="72">
        <f>IF('Indicador Datos'!BU16="No data","x",ROUND(IF('Indicador Datos'!BU16&gt;W$37,0,IF('Indicador Datos'!BU16&lt;W$36,10,(W$37-'Indicador Datos'!BU16)/(W$37-W$36)*10)),1))</f>
        <v>8</v>
      </c>
      <c r="X14" s="72">
        <f>IF('Indicador Datos'!BV16="No data","x",ROUND(IF('Indicador Datos'!BV16&gt;X$37,0,IF('Indicador Datos'!BV16&lt;X$36,10,(X$37-'Indicador Datos'!BV16)/(X$37-X$36)*10)),1))</f>
        <v>2.5</v>
      </c>
      <c r="Y14" s="72">
        <f>IF('Indicador Datos'!BW16="No data","x",ROUND(IF('Indicador Datos'!BW16&gt;Y$37,0,IF('Indicador Datos'!BW16&lt;Y$36,10,(Y$37-'Indicador Datos'!BW16)/(Y$37-Y$36)*10)),1))</f>
        <v>0</v>
      </c>
      <c r="Z14" s="72">
        <f>IF('Indicador Datos'!BX16="No data","x",ROUND(IF('Indicador Datos'!BX16&gt;Z$37,0,IF('Indicador Datos'!BX16&lt;Z$36,10,(Z$37-'Indicador Datos'!BX16)/(Z$37-Z$36)*10)),1))</f>
        <v>0</v>
      </c>
      <c r="AA14" s="72">
        <f t="shared" si="8"/>
        <v>0</v>
      </c>
      <c r="AB14" s="73">
        <f t="shared" si="9"/>
        <v>2.6</v>
      </c>
      <c r="AC14" s="72">
        <f>IF('Indicador Datos'!AI16="No data","x",ROUND(IF('Indicador Datos'!AI16&gt;AC$37,0,IF('Indicador Datos'!AI16&lt;AC$36,10,(AC$37-'Indicador Datos'!AI16)/(AC$37-AC$36)*10)),1))</f>
        <v>7.6</v>
      </c>
      <c r="AD14" s="72">
        <f>IF('Indicador Datos'!AJ16="No data","x",ROUND(IF('Indicador Datos'!AJ16&gt;AD$37,0,IF('Indicador Datos'!AJ16&lt;AD$36,10,(AD$37-'Indicador Datos'!AJ16)/(AD$37-AD$36)*10)),1))</f>
        <v>0</v>
      </c>
      <c r="AE14" s="72">
        <f>IF('Indicador Datos'!AK16="No data","x",ROUND(IF('Indicador Datos'!AK16&gt;AE$37,0,IF('Indicador Datos'!AK16&lt;AE$36,10,(AE$37-'Indicador Datos'!AK16)/(AE$37-AE$36)*10)),1))</f>
        <v>0</v>
      </c>
      <c r="AF14" s="72">
        <f t="shared" si="10"/>
        <v>0</v>
      </c>
      <c r="AG14" s="72">
        <f>IF('Indicador Datos'!AO16="No data","x",ROUND(IF('Indicador Datos'!AO16&gt;AG$37,0,IF('Indicador Datos'!AO16&lt;AG$36,10,(AG$37-'Indicador Datos'!AO16)/(AG$37-AG$36)*10)),1))</f>
        <v>6.6</v>
      </c>
      <c r="AH14" s="72">
        <f>IF('Indicador Datos'!AP16="No data","x",ROUND(IF('Indicador Datos'!AP16&gt;AH$37,0,IF('Indicador Datos'!AP16&lt;AH$36,10,(AH$37-'Indicador Datos'!AP16)/(AH$37-AH$36)*10)),1))</f>
        <v>3.6</v>
      </c>
      <c r="AI14" s="72">
        <f>IF('Indicador Datos'!AQ16="No data","x",ROUND(IF('Indicador Datos'!AQ16&gt;AI$37,10,IF('Indicador Datos'!AQ16&lt;AI$36,0,10-(AI$37-'Indicador Datos'!AQ16)/(AI$37-AI$36)*10)),1))</f>
        <v>8.1999999999999993</v>
      </c>
      <c r="AJ14" s="72">
        <f t="shared" si="11"/>
        <v>6.5</v>
      </c>
      <c r="AK14" s="72">
        <f>IF('Indicador Datos'!AR16="No data","x",ROUND(IF('Indicador Datos'!AR16&gt;AK$37,10,IF('Indicador Datos'!AR16&lt;AK$36,0,10-(AK$37-'Indicador Datos'!AR16)/(AK$37-AK$36)*10)),1))</f>
        <v>3</v>
      </c>
      <c r="AL14" s="73">
        <f t="shared" si="12"/>
        <v>4.3</v>
      </c>
      <c r="AM14" s="72">
        <f>IF('Indicador Datos'!BY16="No data","x",ROUND(IF('Indicador Datos'!BY16&gt;AM$37,0,IF('Indicador Datos'!BY16&lt;AM$36,10,(AM$37-'Indicador Datos'!BY16)/(AM$37-AM$36)*10)),1))</f>
        <v>5.2</v>
      </c>
      <c r="AN14" s="72">
        <f>IF('Indicador Datos'!BZ16="No data","x",ROUND(IF('Indicador Datos'!BZ16&gt;AN$37,0,IF('Indicador Datos'!BZ16&lt;AN$36,10,(AN$37-'Indicador Datos'!BZ16)/(AN$37-AN$36)*10)),1))</f>
        <v>2.5</v>
      </c>
      <c r="AO14" s="72">
        <f t="shared" si="13"/>
        <v>3.9</v>
      </c>
      <c r="AP14" s="72" t="str">
        <f>IF('Indicador Datos'!CA16="No data","x",ROUND(IF('Indicador Datos'!CA16&gt;AP$37,0,IF('Indicador Datos'!CA16&lt;AP$36,10,(AP$37-'Indicador Datos'!CA16)/(AP$37-AP$36)*10)),1))</f>
        <v>x</v>
      </c>
      <c r="AQ14" s="72">
        <f t="shared" si="14"/>
        <v>3.9</v>
      </c>
      <c r="AR14" s="72">
        <f>IF('Indicador Datos'!CB16="No data","x",ROUND(IF('Indicador Datos'!CB16&gt;AR$37,0,IF('Indicador Datos'!CB16&lt;AR$36,10,(AR$37-'Indicador Datos'!CB16)/(AR$37-AR$36)*10)),1))</f>
        <v>3.6</v>
      </c>
      <c r="AS14" s="72">
        <f>IF('Indicador Datos'!CC16="No data","x",ROUND(IF('Indicador Datos'!CC16&gt;AS$37,10,IF('Indicador Datos'!CC16&lt;AS$36,0,10-(AS$37-'Indicador Datos'!CC16)/(AS$37-AS$36)*10)),1))</f>
        <v>2.2000000000000002</v>
      </c>
      <c r="AT14" s="72">
        <f t="shared" si="15"/>
        <v>2.9</v>
      </c>
      <c r="AU14" s="140">
        <f t="shared" si="16"/>
        <v>3.6</v>
      </c>
      <c r="AV14" s="74">
        <f t="shared" si="17"/>
        <v>3.6</v>
      </c>
      <c r="AW14" s="131"/>
    </row>
    <row r="15" spans="1:49" s="3" customFormat="1" x14ac:dyDescent="0.25">
      <c r="A15" s="99" t="s">
        <v>60</v>
      </c>
      <c r="B15" s="86" t="s">
        <v>59</v>
      </c>
      <c r="C15" s="72">
        <f>IF('Indicador Datos'!BI17="No data","x",ROUND(IF('Indicador Datos'!BI17&gt;C$37,0,IF('Indicador Datos'!BI17&lt;C$36,10,(C$37-'Indicador Datos'!BI17)/(C$37-C$36)*10)),1))</f>
        <v>5.9</v>
      </c>
      <c r="D15" s="72">
        <f>IF('Indicador Datos'!BJ17="No data","x",ROUND(IF('Indicador Datos'!BJ17&gt;D$37,0,IF('Indicador Datos'!BJ17&lt;D$36,10,(D$37-'Indicador Datos'!BJ17)/(D$37-D$36)*10)),1))</f>
        <v>9.4</v>
      </c>
      <c r="E15" s="73">
        <f t="shared" si="1"/>
        <v>7.7</v>
      </c>
      <c r="F15" s="72">
        <f>IF('Indicador Datos'!BL17="No data","x",ROUND(IF('Indicador Datos'!BL17&gt;F$37,0,IF('Indicador Datos'!BL17&lt;F$36,10,(F$37-'Indicador Datos'!BL17)/(F$37-F$36)*10)),1))</f>
        <v>6.5</v>
      </c>
      <c r="G15" s="72">
        <f>IF('Indicador Datos'!BK17="No data","x",ROUND(IF('Indicador Datos'!BK17&gt;G$37,0,IF('Indicador Datos'!BK17&lt;G$36,10,(G$37-'Indicador Datos'!BK17)/(G$37-G$36)*10)),1))</f>
        <v>4.5</v>
      </c>
      <c r="H15" s="73">
        <f t="shared" si="2"/>
        <v>5.5</v>
      </c>
      <c r="I15" s="72" t="str">
        <f>IF('Indicador Datos'!BM17="No data","x",ROUND(IF('Indicador Datos'!BM17&gt;I$37,0,IF('Indicador Datos'!BM17&lt;I$36,10,(I$37-'Indicador Datos'!BM17)/(I$37-I$36)*10)),1))</f>
        <v>x</v>
      </c>
      <c r="J15" s="140" t="str">
        <f t="shared" si="3"/>
        <v>x</v>
      </c>
      <c r="K15" s="72" t="str">
        <f>IF('Indicador Datos'!BN17="No data","x",ROUND(IF('Indicador Datos'!BN17&gt;K$37,10,IF('Indicador Datos'!BN17&lt;K$36,0,10-(K$37-'Indicador Datos'!BN17)/(K$37-K$36)*10)),1))</f>
        <v>x</v>
      </c>
      <c r="L15" s="72">
        <f>IF('Indicador Datos'!BO17="No data","x",ROUND(IF('Indicador Datos'!BO17&gt;L$37,10,IF('Indicador Datos'!BO17&lt;L$36,0,10-(L$37-'Indicador Datos'!BO17)/(L$37-L$36)*10)),1))</f>
        <v>9.6999999999999993</v>
      </c>
      <c r="M15" s="72">
        <f t="shared" si="4"/>
        <v>9.6999999999999993</v>
      </c>
      <c r="N15" s="72">
        <f>IF('Indicador Datos'!BP17="No data","x",ROUND(IF('Indicador Datos'!BP17&gt;N$37,10,IF('Indicador Datos'!BP17&lt;N$36,0,10-(N$37-'Indicador Datos'!BP17)/(N$37-N$36)*10)),1))</f>
        <v>9.9</v>
      </c>
      <c r="O15" s="140">
        <f t="shared" si="5"/>
        <v>9.8000000000000007</v>
      </c>
      <c r="P15" s="74">
        <f t="shared" si="6"/>
        <v>8.1999999999999993</v>
      </c>
      <c r="Q15" s="72">
        <f>IF(OR('Indicador Datos'!BQ17=0,'Indicador Datos'!BQ17="No data"),"x",ROUND(IF('Indicador Datos'!BQ17&gt;Q$37,0,IF('Indicador Datos'!BQ17&lt;Q$36,10,(Q$37-'Indicador Datos'!BQ17)/(Q$37-Q$36)*10)),1))</f>
        <v>0</v>
      </c>
      <c r="R15" s="72">
        <f>IF('Indicador Datos'!BR17="No data","x",ROUND(IF('Indicador Datos'!BR17&gt;R$37,0,IF('Indicador Datos'!BR17&lt;R$36,10,(R$37-'Indicador Datos'!BR17)/(R$37-R$36)*10)),1))</f>
        <v>3.9</v>
      </c>
      <c r="S15" s="72">
        <f>IF('Indicador Datos'!BS17="No data","x",ROUND(IF('Indicador Datos'!BS17&gt;S$37,0,IF('Indicador Datos'!BS17&lt;S$36,10,(S$37-'Indicador Datos'!BS17)/(S$37-S$36)*10)),1))</f>
        <v>0.2</v>
      </c>
      <c r="T15" s="73">
        <f t="shared" si="7"/>
        <v>1.4</v>
      </c>
      <c r="U15" s="205">
        <f>IF('Indicador Datos'!BT17="No data","x",'Indicador Datos'!BT17/'Indicador Datos'!CG17*100)</f>
        <v>173.48927875243666</v>
      </c>
      <c r="V15" s="72">
        <f t="shared" si="0"/>
        <v>0</v>
      </c>
      <c r="W15" s="72">
        <f>IF('Indicador Datos'!BU17="No data","x",ROUND(IF('Indicador Datos'!BU17&gt;W$37,0,IF('Indicador Datos'!BU17&lt;W$36,10,(W$37-'Indicador Datos'!BU17)/(W$37-W$36)*10)),1))</f>
        <v>2.8</v>
      </c>
      <c r="X15" s="72">
        <f>IF('Indicador Datos'!BV17="No data","x",ROUND(IF('Indicador Datos'!BV17&gt;X$37,0,IF('Indicador Datos'!BV17&lt;X$36,10,(X$37-'Indicador Datos'!BV17)/(X$37-X$36)*10)),1))</f>
        <v>2.4</v>
      </c>
      <c r="Y15" s="72">
        <f>IF('Indicador Datos'!BW17="No data","x",ROUND(IF('Indicador Datos'!BW17&gt;Y$37,0,IF('Indicador Datos'!BW17&lt;Y$36,10,(Y$37-'Indicador Datos'!BW17)/(Y$37-Y$36)*10)),1))</f>
        <v>0</v>
      </c>
      <c r="Z15" s="72">
        <f>IF('Indicador Datos'!BX17="No data","x",ROUND(IF('Indicador Datos'!BX17&gt;Z$37,0,IF('Indicador Datos'!BX17&lt;Z$36,10,(Z$37-'Indicador Datos'!BX17)/(Z$37-Z$36)*10)),1))</f>
        <v>0</v>
      </c>
      <c r="AA15" s="72">
        <f t="shared" si="8"/>
        <v>0</v>
      </c>
      <c r="AB15" s="73">
        <f t="shared" si="9"/>
        <v>1.3</v>
      </c>
      <c r="AC15" s="72">
        <f>IF('Indicador Datos'!AI17="No data","x",ROUND(IF('Indicador Datos'!AI17&gt;AC$37,0,IF('Indicador Datos'!AI17&lt;AC$36,10,(AC$37-'Indicador Datos'!AI17)/(AC$37-AC$36)*10)),1))</f>
        <v>7.1</v>
      </c>
      <c r="AD15" s="72">
        <f>IF('Indicador Datos'!AJ17="No data","x",ROUND(IF('Indicador Datos'!AJ17&gt;AD$37,0,IF('Indicador Datos'!AJ17&lt;AD$36,10,(AD$37-'Indicador Datos'!AJ17)/(AD$37-AD$36)*10)),1))</f>
        <v>9.3000000000000007</v>
      </c>
      <c r="AE15" s="72">
        <f>IF('Indicador Datos'!AK17="No data","x",ROUND(IF('Indicador Datos'!AK17&gt;AE$37,0,IF('Indicador Datos'!AK17&lt;AE$36,10,(AE$37-'Indicador Datos'!AK17)/(AE$37-AE$36)*10)),1))</f>
        <v>1.4</v>
      </c>
      <c r="AF15" s="72">
        <f t="shared" si="10"/>
        <v>5.3500000000000005</v>
      </c>
      <c r="AG15" s="72">
        <f>IF('Indicador Datos'!AO17="No data","x",ROUND(IF('Indicador Datos'!AO17&gt;AG$37,0,IF('Indicador Datos'!AO17&lt;AG$36,10,(AG$37-'Indicador Datos'!AO17)/(AG$37-AG$36)*10)),1))</f>
        <v>2.9</v>
      </c>
      <c r="AH15" s="72">
        <f>IF('Indicador Datos'!AP17="No data","x",ROUND(IF('Indicador Datos'!AP17&gt;AH$37,0,IF('Indicador Datos'!AP17&lt;AH$36,10,(AH$37-'Indicador Datos'!AP17)/(AH$37-AH$36)*10)),1))</f>
        <v>6.9</v>
      </c>
      <c r="AI15" s="72">
        <f>IF('Indicador Datos'!AQ17="No data","x",ROUND(IF('Indicador Datos'!AQ17&gt;AI$37,10,IF('Indicador Datos'!AQ17&lt;AI$36,0,10-(AI$37-'Indicador Datos'!AQ17)/(AI$37-AI$36)*10)),1))</f>
        <v>6.6</v>
      </c>
      <c r="AJ15" s="72">
        <f t="shared" si="11"/>
        <v>5.7</v>
      </c>
      <c r="AK15" s="72">
        <f>IF('Indicador Datos'!AR17="No data","x",ROUND(IF('Indicador Datos'!AR17&gt;AK$37,10,IF('Indicador Datos'!AR17&lt;AK$36,0,10-(AK$37-'Indicador Datos'!AR17)/(AK$37-AK$36)*10)),1))</f>
        <v>4.2</v>
      </c>
      <c r="AL15" s="73">
        <f t="shared" si="12"/>
        <v>5.6</v>
      </c>
      <c r="AM15" s="72" t="str">
        <f>IF('Indicador Datos'!BY17="No data","x",ROUND(IF('Indicador Datos'!BY17&gt;AM$37,0,IF('Indicador Datos'!BY17&lt;AM$36,10,(AM$37-'Indicador Datos'!BY17)/(AM$37-AM$36)*10)),1))</f>
        <v>x</v>
      </c>
      <c r="AN15" s="72" t="str">
        <f>IF('Indicador Datos'!BZ17="No data","x",ROUND(IF('Indicador Datos'!BZ17&gt;AN$37,0,IF('Indicador Datos'!BZ17&lt;AN$36,10,(AN$37-'Indicador Datos'!BZ17)/(AN$37-AN$36)*10)),1))</f>
        <v>x</v>
      </c>
      <c r="AO15" s="72" t="str">
        <f t="shared" si="13"/>
        <v>x</v>
      </c>
      <c r="AP15" s="72">
        <f>IF('Indicador Datos'!CA17="No data","x",ROUND(IF('Indicador Datos'!CA17&gt;AP$37,0,IF('Indicador Datos'!CA17&lt;AP$36,10,(AP$37-'Indicador Datos'!CA17)/(AP$37-AP$36)*10)),1))</f>
        <v>4.5</v>
      </c>
      <c r="AQ15" s="72">
        <f t="shared" si="14"/>
        <v>4.5</v>
      </c>
      <c r="AR15" s="72">
        <f>IF('Indicador Datos'!CB17="No data","x",ROUND(IF('Indicador Datos'!CB17&gt;AR$37,0,IF('Indicador Datos'!CB17&lt;AR$36,10,(AR$37-'Indicador Datos'!CB17)/(AR$37-AR$36)*10)),1))</f>
        <v>8.3000000000000007</v>
      </c>
      <c r="AS15" s="72" t="str">
        <f>IF('Indicador Datos'!CC17="No data","x",ROUND(IF('Indicador Datos'!CC17&gt;AS$37,10,IF('Indicador Datos'!CC17&lt;AS$36,0,10-(AS$37-'Indicador Datos'!CC17)/(AS$37-AS$36)*10)),1))</f>
        <v>x</v>
      </c>
      <c r="AT15" s="72">
        <f t="shared" si="15"/>
        <v>8.3000000000000007</v>
      </c>
      <c r="AU15" s="140">
        <f t="shared" si="16"/>
        <v>5.8</v>
      </c>
      <c r="AV15" s="74">
        <f t="shared" si="17"/>
        <v>3.5</v>
      </c>
      <c r="AW15" s="131"/>
    </row>
    <row r="16" spans="1:49" s="3" customFormat="1" x14ac:dyDescent="0.25">
      <c r="A16" s="99" t="s">
        <v>9</v>
      </c>
      <c r="B16" s="86" t="s">
        <v>8</v>
      </c>
      <c r="C16" s="72" t="str">
        <f>IF('Indicador Datos'!BI18="No data","x",ROUND(IF('Indicador Datos'!BI18&gt;C$37,0,IF('Indicador Datos'!BI18&lt;C$36,10,(C$37-'Indicador Datos'!BI18)/(C$37-C$36)*10)),1))</f>
        <v>x</v>
      </c>
      <c r="D16" s="72">
        <f>IF('Indicador Datos'!BJ18="No data","x",ROUND(IF('Indicador Datos'!BJ18&gt;D$37,0,IF('Indicador Datos'!BJ18&lt;D$36,10,(D$37-'Indicador Datos'!BJ18)/(D$37-D$36)*10)),1))</f>
        <v>5.9</v>
      </c>
      <c r="E16" s="73">
        <f t="shared" si="1"/>
        <v>5.9</v>
      </c>
      <c r="F16" s="72" t="str">
        <f>IF('Indicador Datos'!BL18="No data","x",ROUND(IF('Indicador Datos'!BL18&gt;F$37,0,IF('Indicador Datos'!BL18&lt;F$36,10,(F$37-'Indicador Datos'!BL18)/(F$37-F$36)*10)),1))</f>
        <v>x</v>
      </c>
      <c r="G16" s="72">
        <f>IF('Indicador Datos'!BK18="No data","x",ROUND(IF('Indicador Datos'!BK18&gt;G$37,0,IF('Indicador Datos'!BK18&lt;G$36,10,(G$37-'Indicador Datos'!BK18)/(G$37-G$36)*10)),1))</f>
        <v>6.4</v>
      </c>
      <c r="H16" s="73">
        <f t="shared" si="2"/>
        <v>6.4</v>
      </c>
      <c r="I16" s="72">
        <f>IF('Indicador Datos'!BM18="No data","x",ROUND(IF('Indicador Datos'!BM18&gt;I$37,0,IF('Indicador Datos'!BM18&lt;I$36,10,(I$37-'Indicador Datos'!BM18)/(I$37-I$36)*10)),1))</f>
        <v>0</v>
      </c>
      <c r="J16" s="140">
        <f t="shared" si="3"/>
        <v>0</v>
      </c>
      <c r="K16" s="72" t="str">
        <f>IF('Indicador Datos'!BN18="No data","x",ROUND(IF('Indicador Datos'!BN18&gt;K$37,10,IF('Indicador Datos'!BN18&lt;K$36,0,10-(K$37-'Indicador Datos'!BN18)/(K$37-K$36)*10)),1))</f>
        <v>x</v>
      </c>
      <c r="L16" s="72">
        <f>IF('Indicador Datos'!BO18="No data","x",ROUND(IF('Indicador Datos'!BO18&gt;L$37,10,IF('Indicador Datos'!BO18&lt;L$36,0,10-(L$37-'Indicador Datos'!BO18)/(L$37-L$36)*10)),1))</f>
        <v>1.3</v>
      </c>
      <c r="M16" s="72">
        <f t="shared" si="4"/>
        <v>1.3</v>
      </c>
      <c r="N16" s="72" t="str">
        <f>IF('Indicador Datos'!BP18="No data","x",ROUND(IF('Indicador Datos'!BP18&gt;N$37,10,IF('Indicador Datos'!BP18&lt;N$36,0,10-(N$37-'Indicador Datos'!BP18)/(N$37-N$36)*10)),1))</f>
        <v>x</v>
      </c>
      <c r="O16" s="140">
        <f t="shared" si="5"/>
        <v>1.3</v>
      </c>
      <c r="P16" s="74">
        <f t="shared" si="6"/>
        <v>3.9</v>
      </c>
      <c r="Q16" s="72">
        <f>IF(OR('Indicador Datos'!BQ18=0,'Indicador Datos'!BQ18="No data"),"x",ROUND(IF('Indicador Datos'!BQ18&gt;Q$37,0,IF('Indicador Datos'!BQ18&lt;Q$36,10,(Q$37-'Indicador Datos'!BQ18)/(Q$37-Q$36)*10)),1))</f>
        <v>3.8</v>
      </c>
      <c r="R16" s="72">
        <f>IF('Indicador Datos'!BR18="No data","x",ROUND(IF('Indicador Datos'!BR18&gt;R$37,0,IF('Indicador Datos'!BR18&lt;R$36,10,(R$37-'Indicador Datos'!BR18)/(R$37-R$36)*10)),1))</f>
        <v>7.3</v>
      </c>
      <c r="S16" s="72">
        <f>IF('Indicador Datos'!BS18="No data","x",ROUND(IF('Indicador Datos'!BS18&gt;S$37,0,IF('Indicador Datos'!BS18&lt;S$36,10,(S$37-'Indicador Datos'!BS18)/(S$37-S$36)*10)),1))</f>
        <v>10</v>
      </c>
      <c r="T16" s="73">
        <f t="shared" si="7"/>
        <v>7</v>
      </c>
      <c r="U16" s="205">
        <f>IF('Indicador Datos'!BT18="No data","x",'Indicador Datos'!BT18/'Indicador Datos'!CG18*100)</f>
        <v>26.3042525208242</v>
      </c>
      <c r="V16" s="72">
        <f t="shared" si="0"/>
        <v>7.4</v>
      </c>
      <c r="W16" s="72">
        <f>IF('Indicador Datos'!BU18="No data","x",ROUND(IF('Indicador Datos'!BU18&gt;W$37,0,IF('Indicador Datos'!BU18&lt;W$36,10,(W$37-'Indicador Datos'!BU18)/(W$37-W$36)*10)),1))</f>
        <v>3.2</v>
      </c>
      <c r="X16" s="72">
        <f>IF('Indicador Datos'!BV18="No data","x",ROUND(IF('Indicador Datos'!BV18&gt;X$37,0,IF('Indicador Datos'!BV18&lt;X$36,10,(X$37-'Indicador Datos'!BV18)/(X$37-X$36)*10)),1))</f>
        <v>0.2</v>
      </c>
      <c r="Y16" s="72">
        <f>IF('Indicador Datos'!BW18="No data","x",ROUND(IF('Indicador Datos'!BW18&gt;Y$37,0,IF('Indicador Datos'!BW18&lt;Y$36,10,(Y$37-'Indicador Datos'!BW18)/(Y$37-Y$36)*10)),1))</f>
        <v>10</v>
      </c>
      <c r="Z16" s="72">
        <f>IF('Indicador Datos'!BX18="No data","x",ROUND(IF('Indicador Datos'!BX18&gt;Z$37,0,IF('Indicador Datos'!BX18&lt;Z$36,10,(Z$37-'Indicador Datos'!BX18)/(Z$37-Z$36)*10)),1))</f>
        <v>10</v>
      </c>
      <c r="AA16" s="72">
        <f t="shared" si="8"/>
        <v>10</v>
      </c>
      <c r="AB16" s="73">
        <f t="shared" si="9"/>
        <v>5.2</v>
      </c>
      <c r="AC16" s="72">
        <f>IF('Indicador Datos'!AI18="No data","x",ROUND(IF('Indicador Datos'!AI18&gt;AC$37,0,IF('Indicador Datos'!AI18&lt;AC$36,10,(AC$37-'Indicador Datos'!AI18)/(AC$37-AC$36)*10)),1))</f>
        <v>7.9</v>
      </c>
      <c r="AD16" s="72">
        <f>IF('Indicador Datos'!AJ18="No data","x",ROUND(IF('Indicador Datos'!AJ18&gt;AD$37,0,IF('Indicador Datos'!AJ18&lt;AD$36,10,(AD$37-'Indicador Datos'!AJ18)/(AD$37-AD$36)*10)),1))</f>
        <v>2.9</v>
      </c>
      <c r="AE16" s="72">
        <f>IF('Indicador Datos'!AK18="No data","x",ROUND(IF('Indicador Datos'!AK18&gt;AE$37,0,IF('Indicador Datos'!AK18&lt;AE$36,10,(AE$37-'Indicador Datos'!AK18)/(AE$37-AE$36)*10)),1))</f>
        <v>2.9</v>
      </c>
      <c r="AF16" s="72">
        <f t="shared" si="10"/>
        <v>2.9</v>
      </c>
      <c r="AG16" s="72">
        <f>IF('Indicador Datos'!AO18="No data","x",ROUND(IF('Indicador Datos'!AO18&gt;AG$37,0,IF('Indicador Datos'!AO18&lt;AG$36,10,(AG$37-'Indicador Datos'!AO18)/(AG$37-AG$36)*10)),1))</f>
        <v>8.4</v>
      </c>
      <c r="AH16" s="72">
        <f>IF('Indicador Datos'!AP18="No data","x",ROUND(IF('Indicador Datos'!AP18&gt;AH$37,0,IF('Indicador Datos'!AP18&lt;AH$36,10,(AH$37-'Indicador Datos'!AP18)/(AH$37-AH$36)*10)),1))</f>
        <v>4.7</v>
      </c>
      <c r="AI16" s="72">
        <f>IF('Indicador Datos'!AQ18="No data","x",ROUND(IF('Indicador Datos'!AQ18&gt;AI$37,10,IF('Indicador Datos'!AQ18&lt;AI$36,0,10-(AI$37-'Indicador Datos'!AQ18)/(AI$37-AI$36)*10)),1))</f>
        <v>3.8</v>
      </c>
      <c r="AJ16" s="72">
        <f t="shared" si="11"/>
        <v>6.1</v>
      </c>
      <c r="AK16" s="72">
        <f>IF('Indicador Datos'!AR18="No data","x",ROUND(IF('Indicador Datos'!AR18&gt;AK$37,10,IF('Indicador Datos'!AR18&lt;AK$36,0,10-(AK$37-'Indicador Datos'!AR18)/(AK$37-AK$36)*10)),1))</f>
        <v>1.9</v>
      </c>
      <c r="AL16" s="73">
        <f t="shared" si="12"/>
        <v>4.7</v>
      </c>
      <c r="AM16" s="72">
        <f>IF('Indicador Datos'!BY18="No data","x",ROUND(IF('Indicador Datos'!BY18&gt;AM$37,0,IF('Indicador Datos'!BY18&lt;AM$36,10,(AM$37-'Indicador Datos'!BY18)/(AM$37-AM$36)*10)),1))</f>
        <v>2.7</v>
      </c>
      <c r="AN16" s="72">
        <f>IF('Indicador Datos'!BZ18="No data","x",ROUND(IF('Indicador Datos'!BZ18&gt;AN$37,0,IF('Indicador Datos'!BZ18&lt;AN$36,10,(AN$37-'Indicador Datos'!BZ18)/(AN$37-AN$36)*10)),1))</f>
        <v>10</v>
      </c>
      <c r="AO16" s="72">
        <f t="shared" si="13"/>
        <v>6.4</v>
      </c>
      <c r="AP16" s="72">
        <f>IF('Indicador Datos'!CA18="No data","x",ROUND(IF('Indicador Datos'!CA18&gt;AP$37,0,IF('Indicador Datos'!CA18&lt;AP$36,10,(AP$37-'Indicador Datos'!CA18)/(AP$37-AP$36)*10)),1))</f>
        <v>0</v>
      </c>
      <c r="AQ16" s="72">
        <f t="shared" si="14"/>
        <v>3.2</v>
      </c>
      <c r="AR16" s="72">
        <f>IF('Indicador Datos'!CB18="No data","x",ROUND(IF('Indicador Datos'!CB18&gt;AR$37,0,IF('Indicador Datos'!CB18&lt;AR$36,10,(AR$37-'Indicador Datos'!CB18)/(AR$37-AR$36)*10)),1))</f>
        <v>1.2</v>
      </c>
      <c r="AS16" s="72">
        <f>IF('Indicador Datos'!CC18="No data","x",ROUND(IF('Indicador Datos'!CC18&gt;AS$37,10,IF('Indicador Datos'!CC18&lt;AS$36,0,10-(AS$37-'Indicador Datos'!CC18)/(AS$37-AS$36)*10)),1))</f>
        <v>6.5</v>
      </c>
      <c r="AT16" s="72">
        <f t="shared" si="15"/>
        <v>3.9</v>
      </c>
      <c r="AU16" s="140">
        <f t="shared" si="16"/>
        <v>3.4</v>
      </c>
      <c r="AV16" s="74">
        <f t="shared" si="17"/>
        <v>5.0999999999999996</v>
      </c>
      <c r="AW16" s="131"/>
    </row>
    <row r="17" spans="1:49" s="3" customFormat="1" x14ac:dyDescent="0.25">
      <c r="A17" s="99" t="s">
        <v>18</v>
      </c>
      <c r="B17" s="86" t="s">
        <v>17</v>
      </c>
      <c r="C17" s="72">
        <f>IF('Indicador Datos'!BI19="No data","x",ROUND(IF('Indicador Datos'!BI19&gt;C$37,0,IF('Indicador Datos'!BI19&lt;C$36,10,(C$37-'Indicador Datos'!BI19)/(C$37-C$36)*10)),1))</f>
        <v>1.9</v>
      </c>
      <c r="D17" s="72">
        <f>IF('Indicador Datos'!BJ19="No data","x",ROUND(IF('Indicador Datos'!BJ19&gt;D$37,0,IF('Indicador Datos'!BJ19&lt;D$36,10,(D$37-'Indicador Datos'!BJ19)/(D$37-D$36)*10)),1))</f>
        <v>3.1</v>
      </c>
      <c r="E17" s="73">
        <f t="shared" si="1"/>
        <v>2.5</v>
      </c>
      <c r="F17" s="72">
        <f>IF('Indicador Datos'!BL19="No data","x",ROUND(IF('Indicador Datos'!BL19&gt;F$37,0,IF('Indicador Datos'!BL19&lt;F$36,10,(F$37-'Indicador Datos'!BL19)/(F$37-F$36)*10)),1))</f>
        <v>4.2</v>
      </c>
      <c r="G17" s="72">
        <f>IF('Indicador Datos'!BK19="No data","x",ROUND(IF('Indicador Datos'!BK19&gt;G$37,0,IF('Indicador Datos'!BK19&lt;G$36,10,(G$37-'Indicador Datos'!BK19)/(G$37-G$36)*10)),1))</f>
        <v>4.2</v>
      </c>
      <c r="H17" s="73">
        <f t="shared" si="2"/>
        <v>4.2</v>
      </c>
      <c r="I17" s="72">
        <f>IF('Indicador Datos'!BM19="No data","x",ROUND(IF('Indicador Datos'!BM19&gt;I$37,0,IF('Indicador Datos'!BM19&lt;I$36,10,(I$37-'Indicador Datos'!BM19)/(I$37-I$36)*10)),1))</f>
        <v>5</v>
      </c>
      <c r="J17" s="140">
        <f t="shared" si="3"/>
        <v>5</v>
      </c>
      <c r="K17" s="72">
        <f>IF('Indicador Datos'!BN19="No data","x",ROUND(IF('Indicador Datos'!BN19&gt;K$37,10,IF('Indicador Datos'!BN19&lt;K$36,0,10-(K$37-'Indicador Datos'!BN19)/(K$37-K$36)*10)),1))</f>
        <v>2.7</v>
      </c>
      <c r="L17" s="72">
        <f>IF('Indicador Datos'!BO19="No data","x",ROUND(IF('Indicador Datos'!BO19&gt;L$37,10,IF('Indicador Datos'!BO19&lt;L$36,0,10-(L$37-'Indicador Datos'!BO19)/(L$37-L$36)*10)),1))</f>
        <v>3.1</v>
      </c>
      <c r="M17" s="72">
        <f t="shared" si="4"/>
        <v>2.9</v>
      </c>
      <c r="N17" s="72">
        <f>IF('Indicador Datos'!BP19="No data","x",ROUND(IF('Indicador Datos'!BP19&gt;N$37,10,IF('Indicador Datos'!BP19&lt;N$36,0,10-(N$37-'Indicador Datos'!BP19)/(N$37-N$36)*10)),1))</f>
        <v>4</v>
      </c>
      <c r="O17" s="140">
        <f t="shared" si="5"/>
        <v>3.6</v>
      </c>
      <c r="P17" s="74">
        <f t="shared" si="6"/>
        <v>3.9</v>
      </c>
      <c r="Q17" s="72">
        <f>IF(OR('Indicador Datos'!BQ19=0,'Indicador Datos'!BQ19="No data"),"x",ROUND(IF('Indicador Datos'!BQ19&gt;Q$37,0,IF('Indicador Datos'!BQ19&lt;Q$36,10,(Q$37-'Indicador Datos'!BQ19)/(Q$37-Q$36)*10)),1))</f>
        <v>0.3</v>
      </c>
      <c r="R17" s="72">
        <f>IF('Indicador Datos'!BR19="No data","x",ROUND(IF('Indicador Datos'!BR19&gt;R$37,0,IF('Indicador Datos'!BR19&lt;R$36,10,(R$37-'Indicador Datos'!BR19)/(R$37-R$36)*10)),1))</f>
        <v>5</v>
      </c>
      <c r="S17" s="72">
        <f>IF('Indicador Datos'!BS19="No data","x",ROUND(IF('Indicador Datos'!BS19&gt;S$37,0,IF('Indicador Datos'!BS19&lt;S$36,10,(S$37-'Indicador Datos'!BS19)/(S$37-S$36)*10)),1))</f>
        <v>0.8</v>
      </c>
      <c r="T17" s="73">
        <f t="shared" si="7"/>
        <v>2</v>
      </c>
      <c r="U17" s="205">
        <f>IF('Indicador Datos'!BT19="No data","x",'Indicador Datos'!BT19/'Indicador Datos'!CG19*100)</f>
        <v>45.045045045045043</v>
      </c>
      <c r="V17" s="72">
        <f t="shared" si="0"/>
        <v>5.6</v>
      </c>
      <c r="W17" s="72">
        <f>IF('Indicador Datos'!BU19="No data","x",ROUND(IF('Indicador Datos'!BU19&gt;W$37,0,IF('Indicador Datos'!BU19&lt;W$36,10,(W$37-'Indicador Datos'!BU19)/(W$37-W$36)*10)),1))</f>
        <v>1.8</v>
      </c>
      <c r="X17" s="72">
        <f>IF('Indicador Datos'!BV19="No data","x",ROUND(IF('Indicador Datos'!BV19&gt;X$37,0,IF('Indicador Datos'!BV19&lt;X$36,10,(X$37-'Indicador Datos'!BV19)/(X$37-X$36)*10)),1))</f>
        <v>1.1000000000000001</v>
      </c>
      <c r="Y17" s="72">
        <f>IF('Indicador Datos'!BW19="No data","x",ROUND(IF('Indicador Datos'!BW19&gt;Y$37,0,IF('Indicador Datos'!BW19&lt;Y$36,10,(Y$37-'Indicador Datos'!BW19)/(Y$37-Y$36)*10)),1))</f>
        <v>7.1</v>
      </c>
      <c r="Z17" s="72">
        <f>IF('Indicador Datos'!BX19="No data","x",ROUND(IF('Indicador Datos'!BX19&gt;Z$37,0,IF('Indicador Datos'!BX19&lt;Z$36,10,(Z$37-'Indicador Datos'!BX19)/(Z$37-Z$36)*10)),1))</f>
        <v>10</v>
      </c>
      <c r="AA17" s="72">
        <f t="shared" si="8"/>
        <v>8.6</v>
      </c>
      <c r="AB17" s="73">
        <f t="shared" si="9"/>
        <v>4.3</v>
      </c>
      <c r="AC17" s="72">
        <f>IF('Indicador Datos'!AI19="No data","x",ROUND(IF('Indicador Datos'!AI19&gt;AC$37,0,IF('Indicador Datos'!AI19&lt;AC$36,10,(AC$37-'Indicador Datos'!AI19)/(AC$37-AC$36)*10)),1))</f>
        <v>7.2</v>
      </c>
      <c r="AD17" s="72">
        <f>IF('Indicador Datos'!AJ19="No data","x",ROUND(IF('Indicador Datos'!AJ19&gt;AD$37,0,IF('Indicador Datos'!AJ19&lt;AD$36,10,(AD$37-'Indicador Datos'!AJ19)/(AD$37-AD$36)*10)),1))</f>
        <v>4.3</v>
      </c>
      <c r="AE17" s="72">
        <f>IF('Indicador Datos'!AK19="No data","x",ROUND(IF('Indicador Datos'!AK19&gt;AE$37,0,IF('Indicador Datos'!AK19&lt;AE$36,10,(AE$37-'Indicador Datos'!AK19)/(AE$37-AE$36)*10)),1))</f>
        <v>1.4</v>
      </c>
      <c r="AF17" s="72">
        <f t="shared" si="10"/>
        <v>2.8499999999999996</v>
      </c>
      <c r="AG17" s="72">
        <f>IF('Indicador Datos'!AO19="No data","x",ROUND(IF('Indicador Datos'!AO19&gt;AG$37,0,IF('Indicador Datos'!AO19&lt;AG$36,10,(AG$37-'Indicador Datos'!AO19)/(AG$37-AG$36)*10)),1))</f>
        <v>4.5999999999999996</v>
      </c>
      <c r="AH17" s="72">
        <f>IF('Indicador Datos'!AP19="No data","x",ROUND(IF('Indicador Datos'!AP19&gt;AH$37,0,IF('Indicador Datos'!AP19&lt;AH$36,10,(AH$37-'Indicador Datos'!AP19)/(AH$37-AH$36)*10)),1))</f>
        <v>0</v>
      </c>
      <c r="AI17" s="72">
        <f>IF('Indicador Datos'!AQ19="No data","x",ROUND(IF('Indicador Datos'!AQ19&gt;AI$37,10,IF('Indicador Datos'!AQ19&lt;AI$36,0,10-(AI$37-'Indicador Datos'!AQ19)/(AI$37-AI$36)*10)),1))</f>
        <v>4.2</v>
      </c>
      <c r="AJ17" s="72">
        <f t="shared" si="11"/>
        <v>3.2</v>
      </c>
      <c r="AK17" s="72">
        <f>IF('Indicador Datos'!AR19="No data","x",ROUND(IF('Indicador Datos'!AR19&gt;AK$37,10,IF('Indicador Datos'!AR19&lt;AK$36,0,10-(AK$37-'Indicador Datos'!AR19)/(AK$37-AK$36)*10)),1))</f>
        <v>1.7</v>
      </c>
      <c r="AL17" s="73">
        <f t="shared" si="12"/>
        <v>3.7</v>
      </c>
      <c r="AM17" s="72">
        <f>IF('Indicador Datos'!BY19="No data","x",ROUND(IF('Indicador Datos'!BY19&gt;AM$37,0,IF('Indicador Datos'!BY19&lt;AM$36,10,(AM$37-'Indicador Datos'!BY19)/(AM$37-AM$36)*10)),1))</f>
        <v>3.1</v>
      </c>
      <c r="AN17" s="72">
        <f>IF('Indicador Datos'!BZ19="No data","x",ROUND(IF('Indicador Datos'!BZ19&gt;AN$37,0,IF('Indicador Datos'!BZ19&lt;AN$36,10,(AN$37-'Indicador Datos'!BZ19)/(AN$37-AN$36)*10)),1))</f>
        <v>10</v>
      </c>
      <c r="AO17" s="72">
        <f t="shared" si="13"/>
        <v>6.6</v>
      </c>
      <c r="AP17" s="72">
        <f>IF('Indicador Datos'!CA19="No data","x",ROUND(IF('Indicador Datos'!CA19&gt;AP$37,0,IF('Indicador Datos'!CA19&lt;AP$36,10,(AP$37-'Indicador Datos'!CA19)/(AP$37-AP$36)*10)),1))</f>
        <v>6</v>
      </c>
      <c r="AQ17" s="72">
        <f t="shared" si="14"/>
        <v>6.3</v>
      </c>
      <c r="AR17" s="72">
        <f>IF('Indicador Datos'!CB19="No data","x",ROUND(IF('Indicador Datos'!CB19&gt;AR$37,0,IF('Indicador Datos'!CB19&lt;AR$36,10,(AR$37-'Indicador Datos'!CB19)/(AR$37-AR$36)*10)),1))</f>
        <v>0</v>
      </c>
      <c r="AS17" s="72">
        <f>IF('Indicador Datos'!CC19="No data","x",ROUND(IF('Indicador Datos'!CC19&gt;AS$37,10,IF('Indicador Datos'!CC19&lt;AS$36,0,10-(AS$37-'Indicador Datos'!CC19)/(AS$37-AS$36)*10)),1))</f>
        <v>0.5</v>
      </c>
      <c r="AT17" s="72">
        <f t="shared" si="15"/>
        <v>0.3</v>
      </c>
      <c r="AU17" s="140">
        <f t="shared" si="16"/>
        <v>4.3</v>
      </c>
      <c r="AV17" s="74">
        <f t="shared" si="17"/>
        <v>3.6</v>
      </c>
      <c r="AW17" s="131"/>
    </row>
    <row r="18" spans="1:49" s="3" customFormat="1" x14ac:dyDescent="0.25">
      <c r="A18" s="99" t="s">
        <v>28</v>
      </c>
      <c r="B18" s="86" t="s">
        <v>27</v>
      </c>
      <c r="C18" s="72">
        <f>IF('Indicador Datos'!BI20="No data","x",ROUND(IF('Indicador Datos'!BI20&gt;C$37,0,IF('Indicador Datos'!BI20&lt;C$36,10,(C$37-'Indicador Datos'!BI20)/(C$37-C$36)*10)),1))</f>
        <v>6.9</v>
      </c>
      <c r="D18" s="72">
        <f>IF('Indicador Datos'!BJ20="No data","x",ROUND(IF('Indicador Datos'!BJ20&gt;D$37,0,IF('Indicador Datos'!BJ20&lt;D$36,10,(D$37-'Indicador Datos'!BJ20)/(D$37-D$36)*10)),1))</f>
        <v>9.1</v>
      </c>
      <c r="E18" s="73">
        <f t="shared" si="1"/>
        <v>8</v>
      </c>
      <c r="F18" s="72">
        <f>IF('Indicador Datos'!BL20="No data","x",ROUND(IF('Indicador Datos'!BL20&gt;F$37,0,IF('Indicador Datos'!BL20&lt;F$36,10,(F$37-'Indicador Datos'!BL20)/(F$37-F$36)*10)),1))</f>
        <v>6.4</v>
      </c>
      <c r="G18" s="72">
        <f>IF('Indicador Datos'!BK20="No data","x",ROUND(IF('Indicador Datos'!BK20&gt;G$37,0,IF('Indicador Datos'!BK20&lt;G$36,10,(G$37-'Indicador Datos'!BK20)/(G$37-G$36)*10)),1))</f>
        <v>5.5</v>
      </c>
      <c r="H18" s="73">
        <f t="shared" si="2"/>
        <v>6</v>
      </c>
      <c r="I18" s="72">
        <f>IF('Indicador Datos'!BM20="No data","x",ROUND(IF('Indicador Datos'!BM20&gt;I$37,0,IF('Indicador Datos'!BM20&lt;I$36,10,(I$37-'Indicador Datos'!BM20)/(I$37-I$36)*10)),1))</f>
        <v>9.8000000000000007</v>
      </c>
      <c r="J18" s="140">
        <f t="shared" si="3"/>
        <v>9.8000000000000007</v>
      </c>
      <c r="K18" s="72">
        <f>IF('Indicador Datos'!BN20="No data","x",ROUND(IF('Indicador Datos'!BN20&gt;K$37,10,IF('Indicador Datos'!BN20&lt;K$36,0,10-(K$37-'Indicador Datos'!BN20)/(K$37-K$36)*10)),1))</f>
        <v>10</v>
      </c>
      <c r="L18" s="72">
        <f>IF('Indicador Datos'!BO20="No data","x",ROUND(IF('Indicador Datos'!BO20&gt;L$37,10,IF('Indicador Datos'!BO20&lt;L$36,0,10-(L$37-'Indicador Datos'!BO20)/(L$37-L$36)*10)),1))</f>
        <v>9.3000000000000007</v>
      </c>
      <c r="M18" s="72">
        <f t="shared" si="4"/>
        <v>9.6999999999999993</v>
      </c>
      <c r="N18" s="72">
        <f>IF('Indicador Datos'!BP20="No data","x",ROUND(IF('Indicador Datos'!BP20&gt;N$37,10,IF('Indicador Datos'!BP20&lt;N$36,0,10-(N$37-'Indicador Datos'!BP20)/(N$37-N$36)*10)),1))</f>
        <v>10</v>
      </c>
      <c r="O18" s="140">
        <f t="shared" si="5"/>
        <v>9.9</v>
      </c>
      <c r="P18" s="74">
        <f t="shared" si="6"/>
        <v>8.9</v>
      </c>
      <c r="Q18" s="72">
        <f>IF(OR('Indicador Datos'!BQ20=0,'Indicador Datos'!BQ20="No data"),"x",ROUND(IF('Indicador Datos'!BQ20&gt;Q$37,0,IF('Indicador Datos'!BQ20&lt;Q$36,10,(Q$37-'Indicador Datos'!BQ20)/(Q$37-Q$36)*10)),1))</f>
        <v>2.4</v>
      </c>
      <c r="R18" s="72">
        <f>IF('Indicador Datos'!BR20="No data","x",ROUND(IF('Indicador Datos'!BR20&gt;R$37,0,IF('Indicador Datos'!BR20&lt;R$36,10,(R$37-'Indicador Datos'!BR20)/(R$37-R$36)*10)),1))</f>
        <v>9.1</v>
      </c>
      <c r="S18" s="72">
        <f>IF('Indicador Datos'!BS20="No data","x",ROUND(IF('Indicador Datos'!BS20&gt;S$37,0,IF('Indicador Datos'!BS20&lt;S$36,10,(S$37-'Indicador Datos'!BS20)/(S$37-S$36)*10)),1))</f>
        <v>1.3</v>
      </c>
      <c r="T18" s="73">
        <f t="shared" si="7"/>
        <v>4.3</v>
      </c>
      <c r="U18" s="205">
        <f>IF('Indicador Datos'!BT20="No data","x",'Indicador Datos'!BT20/'Indicador Datos'!CG20*100)</f>
        <v>53.088803088803097</v>
      </c>
      <c r="V18" s="72">
        <f t="shared" si="0"/>
        <v>4.7</v>
      </c>
      <c r="W18" s="72">
        <f>IF('Indicador Datos'!BU20="No data","x",ROUND(IF('Indicador Datos'!BU20&gt;W$37,0,IF('Indicador Datos'!BU20&lt;W$36,10,(W$37-'Indicador Datos'!BU20)/(W$37-W$36)*10)),1))</f>
        <v>8.3000000000000007</v>
      </c>
      <c r="X18" s="72">
        <f>IF('Indicador Datos'!BV20="No data","x",ROUND(IF('Indicador Datos'!BV20&gt;X$37,0,IF('Indicador Datos'!BV20&lt;X$36,10,(X$37-'Indicador Datos'!BV20)/(X$37-X$36)*10)),1))</f>
        <v>3.1</v>
      </c>
      <c r="Y18" s="72">
        <f>IF('Indicador Datos'!BW20="No data","x",ROUND(IF('Indicador Datos'!BW20&gt;Y$37,0,IF('Indicador Datos'!BW20&lt;Y$36,10,(Y$37-'Indicador Datos'!BW20)/(Y$37-Y$36)*10)),1))</f>
        <v>0</v>
      </c>
      <c r="Z18" s="72">
        <f>IF('Indicador Datos'!BX20="No data","x",ROUND(IF('Indicador Datos'!BX20&gt;Z$37,0,IF('Indicador Datos'!BX20&lt;Z$36,10,(Z$37-'Indicador Datos'!BX20)/(Z$37-Z$36)*10)),1))</f>
        <v>8.3000000000000007</v>
      </c>
      <c r="AA18" s="72">
        <f t="shared" si="8"/>
        <v>4.2</v>
      </c>
      <c r="AB18" s="73">
        <f t="shared" si="9"/>
        <v>5.0999999999999996</v>
      </c>
      <c r="AC18" s="72">
        <f>IF('Indicador Datos'!AI20="No data","x",ROUND(IF('Indicador Datos'!AI20&gt;AC$37,0,IF('Indicador Datos'!AI20&lt;AC$36,10,(AC$37-'Indicador Datos'!AI20)/(AC$37-AC$36)*10)),1))</f>
        <v>6</v>
      </c>
      <c r="AD18" s="72">
        <f>IF('Indicador Datos'!AJ20="No data","x",ROUND(IF('Indicador Datos'!AJ20&gt;AD$37,0,IF('Indicador Datos'!AJ20&lt;AD$36,10,(AD$37-'Indicador Datos'!AJ20)/(AD$37-AD$36)*10)),1))</f>
        <v>6.4</v>
      </c>
      <c r="AE18" s="72">
        <f>IF('Indicador Datos'!AK20="No data","x",ROUND(IF('Indicador Datos'!AK20&gt;AE$37,0,IF('Indicador Datos'!AK20&lt;AE$36,10,(AE$37-'Indicador Datos'!AK20)/(AE$37-AE$36)*10)),1))</f>
        <v>4.3</v>
      </c>
      <c r="AF18" s="72">
        <f t="shared" si="10"/>
        <v>5.35</v>
      </c>
      <c r="AG18" s="72">
        <f>IF('Indicador Datos'!AO20="No data","x",ROUND(IF('Indicador Datos'!AO20&gt;AG$37,0,IF('Indicador Datos'!AO20&lt;AG$36,10,(AG$37-'Indicador Datos'!AO20)/(AG$37-AG$36)*10)),1))</f>
        <v>8.1</v>
      </c>
      <c r="AH18" s="72">
        <f>IF('Indicador Datos'!AP20="No data","x",ROUND(IF('Indicador Datos'!AP20&gt;AH$37,0,IF('Indicador Datos'!AP20&lt;AH$36,10,(AH$37-'Indicador Datos'!AP20)/(AH$37-AH$36)*10)),1))</f>
        <v>3.3</v>
      </c>
      <c r="AI18" s="72">
        <f>IF('Indicador Datos'!AQ20="No data","x",ROUND(IF('Indicador Datos'!AQ20&gt;AI$37,10,IF('Indicador Datos'!AQ20&lt;AI$36,0,10-(AI$37-'Indicador Datos'!AQ20)/(AI$37-AI$36)*10)),1))</f>
        <v>4.8</v>
      </c>
      <c r="AJ18" s="72">
        <f t="shared" si="11"/>
        <v>5.8</v>
      </c>
      <c r="AK18" s="72">
        <f>IF('Indicador Datos'!AR20="No data","x",ROUND(IF('Indicador Datos'!AR20&gt;AK$37,10,IF('Indicador Datos'!AR20&lt;AK$36,0,10-(AK$37-'Indicador Datos'!AR20)/(AK$37-AK$36)*10)),1))</f>
        <v>3.6</v>
      </c>
      <c r="AL18" s="73">
        <f t="shared" si="12"/>
        <v>5.2</v>
      </c>
      <c r="AM18" s="72">
        <f>IF('Indicador Datos'!BY20="No data","x",ROUND(IF('Indicador Datos'!BY20&gt;AM$37,0,IF('Indicador Datos'!BY20&lt;AM$36,10,(AM$37-'Indicador Datos'!BY20)/(AM$37-AM$36)*10)),1))</f>
        <v>10</v>
      </c>
      <c r="AN18" s="72">
        <f>IF('Indicador Datos'!BZ20="No data","x",ROUND(IF('Indicador Datos'!BZ20&gt;AN$37,0,IF('Indicador Datos'!BZ20&lt;AN$36,10,(AN$37-'Indicador Datos'!BZ20)/(AN$37-AN$36)*10)),1))</f>
        <v>7.6</v>
      </c>
      <c r="AO18" s="72">
        <f t="shared" si="13"/>
        <v>8.8000000000000007</v>
      </c>
      <c r="AP18" s="72">
        <f>IF('Indicador Datos'!CA20="No data","x",ROUND(IF('Indicador Datos'!CA20&gt;AP$37,0,IF('Indicador Datos'!CA20&lt;AP$36,10,(AP$37-'Indicador Datos'!CA20)/(AP$37-AP$36)*10)),1))</f>
        <v>8.6999999999999993</v>
      </c>
      <c r="AQ18" s="72">
        <f t="shared" si="14"/>
        <v>8.8000000000000007</v>
      </c>
      <c r="AR18" s="72">
        <f>IF('Indicador Datos'!CB20="No data","x",ROUND(IF('Indicador Datos'!CB20&gt;AR$37,0,IF('Indicador Datos'!CB20&lt;AR$36,10,(AR$37-'Indicador Datos'!CB20)/(AR$37-AR$36)*10)),1))</f>
        <v>7.7</v>
      </c>
      <c r="AS18" s="72">
        <f>IF('Indicador Datos'!CC20="No data","x",ROUND(IF('Indicador Datos'!CC20&gt;AS$37,10,IF('Indicador Datos'!CC20&lt;AS$36,0,10-(AS$37-'Indicador Datos'!CC20)/(AS$37-AS$36)*10)),1))</f>
        <v>10</v>
      </c>
      <c r="AT18" s="72">
        <f t="shared" si="15"/>
        <v>8.9</v>
      </c>
      <c r="AU18" s="140">
        <f>ROUND(AVERAGE(AQ18,AQ18,AT18),1)</f>
        <v>8.8000000000000007</v>
      </c>
      <c r="AV18" s="74">
        <f t="shared" si="17"/>
        <v>5.9</v>
      </c>
      <c r="AW18" s="131"/>
    </row>
    <row r="19" spans="1:49" s="3" customFormat="1" x14ac:dyDescent="0.25">
      <c r="A19" s="99" t="s">
        <v>32</v>
      </c>
      <c r="B19" s="86" t="s">
        <v>31</v>
      </c>
      <c r="C19" s="72">
        <f>IF('Indicador Datos'!BI21="No data","x",ROUND(IF('Indicador Datos'!BI21&gt;C$37,0,IF('Indicador Datos'!BI21&lt;C$36,10,(C$37-'Indicador Datos'!BI21)/(C$37-C$36)*10)),1))</f>
        <v>7.3</v>
      </c>
      <c r="D19" s="72">
        <f>IF('Indicador Datos'!BJ21="No data","x",ROUND(IF('Indicador Datos'!BJ21&gt;D$37,0,IF('Indicador Datos'!BJ21&lt;D$36,10,(D$37-'Indicador Datos'!BJ21)/(D$37-D$36)*10)),1))</f>
        <v>5.5</v>
      </c>
      <c r="E19" s="73">
        <f t="shared" si="1"/>
        <v>6.4</v>
      </c>
      <c r="F19" s="72">
        <f>IF('Indicador Datos'!BL21="No data","x",ROUND(IF('Indicador Datos'!BL21&gt;F$37,0,IF('Indicador Datos'!BL21&lt;F$36,10,(F$37-'Indicador Datos'!BL21)/(F$37-F$36)*10)),1))</f>
        <v>7.2</v>
      </c>
      <c r="G19" s="72">
        <f>IF('Indicador Datos'!BK21="No data","x",ROUND(IF('Indicador Datos'!BK21&gt;G$37,0,IF('Indicador Datos'!BK21&lt;G$36,10,(G$37-'Indicador Datos'!BK21)/(G$37-G$36)*10)),1))</f>
        <v>6.4</v>
      </c>
      <c r="H19" s="73">
        <f t="shared" si="2"/>
        <v>6.8</v>
      </c>
      <c r="I19" s="72">
        <f>IF('Indicador Datos'!BM21="No data","x",ROUND(IF('Indicador Datos'!BM21&gt;I$37,0,IF('Indicador Datos'!BM21&lt;I$36,10,(I$37-'Indicador Datos'!BM21)/(I$37-I$36)*10)),1))</f>
        <v>10</v>
      </c>
      <c r="J19" s="140">
        <f t="shared" si="3"/>
        <v>10</v>
      </c>
      <c r="K19" s="72">
        <f>IF('Indicador Datos'!BN21="No data","x",ROUND(IF('Indicador Datos'!BN21&gt;K$37,10,IF('Indicador Datos'!BN21&lt;K$36,0,10-(K$37-'Indicador Datos'!BN21)/(K$37-K$36)*10)),1))</f>
        <v>7.6</v>
      </c>
      <c r="L19" s="72">
        <f>IF('Indicador Datos'!BO21="No data","x",ROUND(IF('Indicador Datos'!BO21&gt;L$37,10,IF('Indicador Datos'!BO21&lt;L$36,0,10-(L$37-'Indicador Datos'!BO21)/(L$37-L$36)*10)),1))</f>
        <v>6.5</v>
      </c>
      <c r="M19" s="72">
        <f t="shared" si="4"/>
        <v>7.1</v>
      </c>
      <c r="N19" s="72">
        <f>IF('Indicador Datos'!BP21="No data","x",ROUND(IF('Indicador Datos'!BP21&gt;N$37,10,IF('Indicador Datos'!BP21&lt;N$36,0,10-(N$37-'Indicador Datos'!BP21)/(N$37-N$36)*10)),1))</f>
        <v>10</v>
      </c>
      <c r="O19" s="140">
        <f t="shared" si="5"/>
        <v>9</v>
      </c>
      <c r="P19" s="74">
        <f t="shared" si="6"/>
        <v>8.5</v>
      </c>
      <c r="Q19" s="72">
        <f>IF(OR('Indicador Datos'!BQ21=0,'Indicador Datos'!BQ21="No data"),"x",ROUND(IF('Indicador Datos'!BQ21&gt;Q$37,0,IF('Indicador Datos'!BQ21&lt;Q$36,10,(Q$37-'Indicador Datos'!BQ21)/(Q$37-Q$36)*10)),1))</f>
        <v>7.3</v>
      </c>
      <c r="R19" s="72">
        <f>IF('Indicador Datos'!BR21="No data","x",ROUND(IF('Indicador Datos'!BR21&gt;R$37,0,IF('Indicador Datos'!BR21&lt;R$36,10,(R$37-'Indicador Datos'!BR21)/(R$37-R$36)*10)),1))</f>
        <v>9.1</v>
      </c>
      <c r="S19" s="72">
        <f>IF('Indicador Datos'!BS21="No data","x",ROUND(IF('Indicador Datos'!BS21&gt;S$37,0,IF('Indicador Datos'!BS21&lt;S$36,10,(S$37-'Indicador Datos'!BS21)/(S$37-S$36)*10)),1))</f>
        <v>4.4000000000000004</v>
      </c>
      <c r="T19" s="73">
        <f t="shared" si="7"/>
        <v>6.9</v>
      </c>
      <c r="U19" s="205">
        <f>IF('Indicador Datos'!BT21="No data","x",'Indicador Datos'!BT21/'Indicador Datos'!CG21*100)</f>
        <v>19.596864501679732</v>
      </c>
      <c r="V19" s="72">
        <f t="shared" si="0"/>
        <v>8.1</v>
      </c>
      <c r="W19" s="72">
        <f>IF('Indicador Datos'!BU21="No data","x",ROUND(IF('Indicador Datos'!BU21&gt;W$37,0,IF('Indicador Datos'!BU21&lt;W$36,10,(W$37-'Indicador Datos'!BU21)/(W$37-W$36)*10)),1))</f>
        <v>10</v>
      </c>
      <c r="X19" s="72">
        <f>IF('Indicador Datos'!BV21="No data","x",ROUND(IF('Indicador Datos'!BV21&gt;X$37,0,IF('Indicador Datos'!BV21&lt;X$36,10,(X$37-'Indicador Datos'!BV21)/(X$37-X$36)*10)),1))</f>
        <v>3.6</v>
      </c>
      <c r="Y19" s="72">
        <f>IF('Indicador Datos'!BW21="No data","x",ROUND(IF('Indicador Datos'!BW21&gt;Y$37,0,IF('Indicador Datos'!BW21&lt;Y$36,10,(Y$37-'Indicador Datos'!BW21)/(Y$37-Y$36)*10)),1))</f>
        <v>8.6</v>
      </c>
      <c r="Z19" s="72">
        <f>IF('Indicador Datos'!BX21="No data","x",ROUND(IF('Indicador Datos'!BX21&gt;Z$37,0,IF('Indicador Datos'!BX21&lt;Z$36,10,(Z$37-'Indicador Datos'!BX21)/(Z$37-Z$36)*10)),1))</f>
        <v>10</v>
      </c>
      <c r="AA19" s="72">
        <f t="shared" si="8"/>
        <v>9.3000000000000007</v>
      </c>
      <c r="AB19" s="73">
        <f t="shared" si="9"/>
        <v>7.8</v>
      </c>
      <c r="AC19" s="72">
        <f>IF('Indicador Datos'!AI21="No data","x",ROUND(IF('Indicador Datos'!AI21&gt;AC$37,0,IF('Indicador Datos'!AI21&lt;AC$36,10,(AC$37-'Indicador Datos'!AI21)/(AC$37-AC$36)*10)),1))</f>
        <v>7.7</v>
      </c>
      <c r="AD19" s="72">
        <f>IF('Indicador Datos'!AJ21="No data","x",ROUND(IF('Indicador Datos'!AJ21&gt;AD$37,0,IF('Indicador Datos'!AJ21&lt;AD$36,10,(AD$37-'Indicador Datos'!AJ21)/(AD$37-AD$36)*10)),1))</f>
        <v>9.3000000000000007</v>
      </c>
      <c r="AE19" s="72">
        <f>IF('Indicador Datos'!AK21="No data","x",ROUND(IF('Indicador Datos'!AK21&gt;AE$37,0,IF('Indicador Datos'!AK21&lt;AE$36,10,(AE$37-'Indicador Datos'!AK21)/(AE$37-AE$36)*10)),1))</f>
        <v>10</v>
      </c>
      <c r="AF19" s="72">
        <f t="shared" si="10"/>
        <v>9.65</v>
      </c>
      <c r="AG19" s="72">
        <f>IF('Indicador Datos'!AO21="No data","x",ROUND(IF('Indicador Datos'!AO21&gt;AG$37,0,IF('Indicador Datos'!AO21&lt;AG$36,10,(AG$37-'Indicador Datos'!AO21)/(AG$37-AG$36)*10)),1))</f>
        <v>8.4</v>
      </c>
      <c r="AH19" s="72">
        <f>IF('Indicador Datos'!AP21="No data","x",ROUND(IF('Indicador Datos'!AP21&gt;AH$37,0,IF('Indicador Datos'!AP21&lt;AH$36,10,(AH$37-'Indicador Datos'!AP21)/(AH$37-AH$36)*10)),1))</f>
        <v>8.1999999999999993</v>
      </c>
      <c r="AI19" s="72">
        <f>IF('Indicador Datos'!AQ21="No data","x",ROUND(IF('Indicador Datos'!AQ21&gt;AI$37,10,IF('Indicador Datos'!AQ21&lt;AI$36,0,10-(AI$37-'Indicador Datos'!AQ21)/(AI$37-AI$36)*10)),1))</f>
        <v>8.6999999999999993</v>
      </c>
      <c r="AJ19" s="72">
        <f t="shared" si="11"/>
        <v>8.4</v>
      </c>
      <c r="AK19" s="72">
        <f>IF('Indicador Datos'!AR21="No data","x",ROUND(IF('Indicador Datos'!AR21&gt;AK$37,10,IF('Indicador Datos'!AR21&lt;AK$36,0,10-(AK$37-'Indicador Datos'!AR21)/(AK$37-AK$36)*10)),1))</f>
        <v>5.9</v>
      </c>
      <c r="AL19" s="73">
        <f t="shared" si="12"/>
        <v>7.9</v>
      </c>
      <c r="AM19" s="72">
        <f>IF('Indicador Datos'!BY21="No data","x",ROUND(IF('Indicador Datos'!BY21&gt;AM$37,0,IF('Indicador Datos'!BY21&lt;AM$36,10,(AM$37-'Indicador Datos'!BY21)/(AM$37-AM$36)*10)),1))</f>
        <v>10</v>
      </c>
      <c r="AN19" s="72">
        <f>IF('Indicador Datos'!BZ21="No data","x",ROUND(IF('Indicador Datos'!BZ21&gt;AN$37,0,IF('Indicador Datos'!BZ21&lt;AN$36,10,(AN$37-'Indicador Datos'!BZ21)/(AN$37-AN$36)*10)),1))</f>
        <v>2.5</v>
      </c>
      <c r="AO19" s="72">
        <f t="shared" si="13"/>
        <v>6.3</v>
      </c>
      <c r="AP19" s="72">
        <f>IF('Indicador Datos'!CA21="No data","x",ROUND(IF('Indicador Datos'!CA21&gt;AP$37,0,IF('Indicador Datos'!CA21&lt;AP$36,10,(AP$37-'Indicador Datos'!CA21)/(AP$37-AP$36)*10)),1))</f>
        <v>9.6</v>
      </c>
      <c r="AQ19" s="72">
        <f t="shared" si="14"/>
        <v>8</v>
      </c>
      <c r="AR19" s="72">
        <f>IF('Indicador Datos'!CB21="No data","x",ROUND(IF('Indicador Datos'!CB21&gt;AR$37,0,IF('Indicador Datos'!CB21&lt;AR$36,10,(AR$37-'Indicador Datos'!CB21)/(AR$37-AR$36)*10)),1))</f>
        <v>8.3000000000000007</v>
      </c>
      <c r="AS19" s="72">
        <f>IF('Indicador Datos'!CC21="No data","x",ROUND(IF('Indicador Datos'!CC21&gt;AS$37,10,IF('Indicador Datos'!CC21&lt;AS$36,0,10-(AS$37-'Indicador Datos'!CC21)/(AS$37-AS$36)*10)),1))</f>
        <v>6.5</v>
      </c>
      <c r="AT19" s="72">
        <f t="shared" si="15"/>
        <v>7.4</v>
      </c>
      <c r="AU19" s="140">
        <f t="shared" si="16"/>
        <v>7.8</v>
      </c>
      <c r="AV19" s="74">
        <f t="shared" si="17"/>
        <v>7.6</v>
      </c>
      <c r="AW19" s="131"/>
    </row>
    <row r="20" spans="1:49" s="3" customFormat="1" x14ac:dyDescent="0.25">
      <c r="A20" s="99" t="s">
        <v>38</v>
      </c>
      <c r="B20" s="86" t="s">
        <v>37</v>
      </c>
      <c r="C20" s="72">
        <f>IF('Indicador Datos'!BI22="No data","x",ROUND(IF('Indicador Datos'!BI22&gt;C$37,0,IF('Indicador Datos'!BI22&lt;C$36,10,(C$37-'Indicador Datos'!BI22)/(C$37-C$36)*10)),1))</f>
        <v>6.9</v>
      </c>
      <c r="D20" s="72" t="str">
        <f>IF('Indicador Datos'!BJ22="No data","x",ROUND(IF('Indicador Datos'!BJ22&gt;D$37,0,IF('Indicador Datos'!BJ22&lt;D$36,10,(D$37-'Indicador Datos'!BJ22)/(D$37-D$36)*10)),1))</f>
        <v>x</v>
      </c>
      <c r="E20" s="73">
        <f t="shared" si="1"/>
        <v>6.9</v>
      </c>
      <c r="F20" s="72">
        <f>IF('Indicador Datos'!BL22="No data","x",ROUND(IF('Indicador Datos'!BL22&gt;F$37,0,IF('Indicador Datos'!BL22&lt;F$36,10,(F$37-'Indicador Datos'!BL22)/(F$37-F$36)*10)),1))</f>
        <v>7</v>
      </c>
      <c r="G20" s="72">
        <f>IF('Indicador Datos'!BK22="No data","x",ROUND(IF('Indicador Datos'!BK22&gt;G$37,0,IF('Indicador Datos'!BK22&lt;G$36,10,(G$37-'Indicador Datos'!BK22)/(G$37-G$36)*10)),1))</f>
        <v>6.6</v>
      </c>
      <c r="H20" s="73">
        <f t="shared" si="2"/>
        <v>6.8</v>
      </c>
      <c r="I20" s="72">
        <f>IF('Indicador Datos'!BM22="No data","x",ROUND(IF('Indicador Datos'!BM22&gt;I$37,0,IF('Indicador Datos'!BM22&lt;I$36,10,(I$37-'Indicador Datos'!BM22)/(I$37-I$36)*10)),1))</f>
        <v>10</v>
      </c>
      <c r="J20" s="140">
        <f t="shared" si="3"/>
        <v>10</v>
      </c>
      <c r="K20" s="72">
        <f>IF('Indicador Datos'!BN22="No data","x",ROUND(IF('Indicador Datos'!BN22&gt;K$37,10,IF('Indicador Datos'!BN22&lt;K$36,0,10-(K$37-'Indicador Datos'!BN22)/(K$37-K$36)*10)),1))</f>
        <v>9.1</v>
      </c>
      <c r="L20" s="72">
        <f>IF('Indicador Datos'!BO22="No data","x",ROUND(IF('Indicador Datos'!BO22&gt;L$37,10,IF('Indicador Datos'!BO22&lt;L$36,0,10-(L$37-'Indicador Datos'!BO22)/(L$37-L$36)*10)),1))</f>
        <v>6.8</v>
      </c>
      <c r="M20" s="72">
        <f t="shared" si="4"/>
        <v>8</v>
      </c>
      <c r="N20" s="72">
        <f>IF('Indicador Datos'!BP22="No data","x",ROUND(IF('Indicador Datos'!BP22&gt;N$37,10,IF('Indicador Datos'!BP22&lt;N$36,0,10-(N$37-'Indicador Datos'!BP22)/(N$37-N$36)*10)),1))</f>
        <v>10</v>
      </c>
      <c r="O20" s="140">
        <f t="shared" si="5"/>
        <v>9.3000000000000007</v>
      </c>
      <c r="P20" s="74">
        <f t="shared" si="6"/>
        <v>8.6999999999999993</v>
      </c>
      <c r="Q20" s="72">
        <f>IF(OR('Indicador Datos'!BQ22=0,'Indicador Datos'!BQ22="No data"),"x",ROUND(IF('Indicador Datos'!BQ22&gt;Q$37,0,IF('Indicador Datos'!BQ22&lt;Q$36,10,(Q$37-'Indicador Datos'!BQ22)/(Q$37-Q$36)*10)),1))</f>
        <v>5.7</v>
      </c>
      <c r="R20" s="72">
        <f>IF('Indicador Datos'!BR22="No data","x",ROUND(IF('Indicador Datos'!BR22&gt;R$37,0,IF('Indicador Datos'!BR22&lt;R$36,10,(R$37-'Indicador Datos'!BR22)/(R$37-R$36)*10)),1))</f>
        <v>10</v>
      </c>
      <c r="S20" s="72">
        <f>IF('Indicador Datos'!BS22="No data","x",ROUND(IF('Indicador Datos'!BS22&gt;S$37,0,IF('Indicador Datos'!BS22&lt;S$36,10,(S$37-'Indicador Datos'!BS22)/(S$37-S$36)*10)),1))</f>
        <v>5.9</v>
      </c>
      <c r="T20" s="73">
        <f t="shared" si="7"/>
        <v>7.2</v>
      </c>
      <c r="U20" s="205">
        <f>IF('Indicador Datos'!BT22="No data","x",'Indicador Datos'!BT22/'Indicador Datos'!CG22*100)</f>
        <v>13.406023773348824</v>
      </c>
      <c r="V20" s="72">
        <f t="shared" si="0"/>
        <v>8.6999999999999993</v>
      </c>
      <c r="W20" s="72">
        <f>IF('Indicador Datos'!BU22="No data","x",ROUND(IF('Indicador Datos'!BU22&gt;W$37,0,IF('Indicador Datos'!BU22&lt;W$36,10,(W$37-'Indicador Datos'!BU22)/(W$37-W$36)*10)),1))</f>
        <v>5.8</v>
      </c>
      <c r="X20" s="72">
        <f>IF('Indicador Datos'!BV22="No data","x",ROUND(IF('Indicador Datos'!BV22&gt;X$37,0,IF('Indicador Datos'!BV22&lt;X$36,10,(X$37-'Indicador Datos'!BV22)/(X$37-X$36)*10)),1))</f>
        <v>4.4000000000000004</v>
      </c>
      <c r="Y20" s="72">
        <f>IF('Indicador Datos'!BW22="No data","x",ROUND(IF('Indicador Datos'!BW22&gt;Y$37,0,IF('Indicador Datos'!BW22&lt;Y$36,10,(Y$37-'Indicador Datos'!BW22)/(Y$37-Y$36)*10)),1))</f>
        <v>9.6999999999999993</v>
      </c>
      <c r="Z20" s="72">
        <f>IF('Indicador Datos'!BX22="No data","x",ROUND(IF('Indicador Datos'!BX22&gt;Z$37,0,IF('Indicador Datos'!BX22&lt;Z$36,10,(Z$37-'Indicador Datos'!BX22)/(Z$37-Z$36)*10)),1))</f>
        <v>10</v>
      </c>
      <c r="AA20" s="72">
        <f t="shared" si="8"/>
        <v>9.9</v>
      </c>
      <c r="AB20" s="73">
        <f t="shared" si="9"/>
        <v>7.2</v>
      </c>
      <c r="AC20" s="72" t="str">
        <f>IF('Indicador Datos'!AI22="No data","x",ROUND(IF('Indicador Datos'!AI22&gt;AC$37,0,IF('Indicador Datos'!AI22&lt;AC$36,10,(AC$37-'Indicador Datos'!AI22)/(AC$37-AC$36)*10)),1))</f>
        <v>x</v>
      </c>
      <c r="AD20" s="72">
        <f>IF('Indicador Datos'!AJ22="No data","x",ROUND(IF('Indicador Datos'!AJ22&gt;AD$37,0,IF('Indicador Datos'!AJ22&lt;AD$36,10,(AD$37-'Indicador Datos'!AJ22)/(AD$37-AD$36)*10)),1))</f>
        <v>7.9</v>
      </c>
      <c r="AE20" s="72">
        <f>IF('Indicador Datos'!AK22="No data","x",ROUND(IF('Indicador Datos'!AK22&gt;AE$37,0,IF('Indicador Datos'!AK22&lt;AE$36,10,(AE$37-'Indicador Datos'!AK22)/(AE$37-AE$36)*10)),1))</f>
        <v>0</v>
      </c>
      <c r="AF20" s="72">
        <f t="shared" si="10"/>
        <v>3.95</v>
      </c>
      <c r="AG20" s="72">
        <f>IF('Indicador Datos'!AO22="No data","x",ROUND(IF('Indicador Datos'!AO22&gt;AG$37,0,IF('Indicador Datos'!AO22&lt;AG$36,10,(AG$37-'Indicador Datos'!AO22)/(AG$37-AG$36)*10)),1))</f>
        <v>8.8000000000000007</v>
      </c>
      <c r="AH20" s="72">
        <f>IF('Indicador Datos'!AP22="No data","x",ROUND(IF('Indicador Datos'!AP22&gt;AH$37,0,IF('Indicador Datos'!AP22&lt;AH$36,10,(AH$37-'Indicador Datos'!AP22)/(AH$37-AH$36)*10)),1))</f>
        <v>3.6</v>
      </c>
      <c r="AI20" s="72">
        <f>IF('Indicador Datos'!AQ22="No data","x",ROUND(IF('Indicador Datos'!AQ22&gt;AI$37,10,IF('Indicador Datos'!AQ22&lt;AI$36,0,10-(AI$37-'Indicador Datos'!AQ22)/(AI$37-AI$36)*10)),1))</f>
        <v>7.3</v>
      </c>
      <c r="AJ20" s="72">
        <f t="shared" si="11"/>
        <v>7.1</v>
      </c>
      <c r="AK20" s="72">
        <f>IF('Indicador Datos'!AR22="No data","x",ROUND(IF('Indicador Datos'!AR22&gt;AK$37,10,IF('Indicador Datos'!AR22&lt;AK$36,0,10-(AK$37-'Indicador Datos'!AR22)/(AK$37-AK$36)*10)),1))</f>
        <v>8.6</v>
      </c>
      <c r="AL20" s="73">
        <f t="shared" si="12"/>
        <v>6.6</v>
      </c>
      <c r="AM20" s="72">
        <f>IF('Indicador Datos'!BY22="No data","x",ROUND(IF('Indicador Datos'!BY22&gt;AM$37,0,IF('Indicador Datos'!BY22&lt;AM$36,10,(AM$37-'Indicador Datos'!BY22)/(AM$37-AM$36)*10)),1))</f>
        <v>10</v>
      </c>
      <c r="AN20" s="72">
        <f>IF('Indicador Datos'!BZ22="No data","x",ROUND(IF('Indicador Datos'!BZ22&gt;AN$37,0,IF('Indicador Datos'!BZ22&lt;AN$36,10,(AN$37-'Indicador Datos'!BZ22)/(AN$37-AN$36)*10)),1))</f>
        <v>10</v>
      </c>
      <c r="AO20" s="72">
        <f t="shared" si="13"/>
        <v>10</v>
      </c>
      <c r="AP20" s="72">
        <f>IF('Indicador Datos'!CA22="No data","x",ROUND(IF('Indicador Datos'!CA22&gt;AP$37,0,IF('Indicador Datos'!CA22&lt;AP$36,10,(AP$37-'Indicador Datos'!CA22)/(AP$37-AP$36)*10)),1))</f>
        <v>10</v>
      </c>
      <c r="AQ20" s="72">
        <f t="shared" si="14"/>
        <v>10</v>
      </c>
      <c r="AR20" s="72">
        <f>IF('Indicador Datos'!CB22="No data","x",ROUND(IF('Indicador Datos'!CB22&gt;AR$37,0,IF('Indicador Datos'!CB22&lt;AR$36,10,(AR$37-'Indicador Datos'!CB22)/(AR$37-AR$36)*10)),1))</f>
        <v>1.3</v>
      </c>
      <c r="AS20" s="72">
        <f>IF('Indicador Datos'!CC22="No data","x",ROUND(IF('Indicador Datos'!CC22&gt;AS$37,10,IF('Indicador Datos'!CC22&lt;AS$36,0,10-(AS$37-'Indicador Datos'!CC22)/(AS$37-AS$36)*10)),1))</f>
        <v>10</v>
      </c>
      <c r="AT20" s="72">
        <f t="shared" si="15"/>
        <v>5.7</v>
      </c>
      <c r="AU20" s="140">
        <f t="shared" si="16"/>
        <v>8.6</v>
      </c>
      <c r="AV20" s="74">
        <f t="shared" si="17"/>
        <v>7.4</v>
      </c>
      <c r="AW20" s="131"/>
    </row>
    <row r="21" spans="1:49" s="3" customFormat="1" x14ac:dyDescent="0.25">
      <c r="A21" s="99" t="s">
        <v>42</v>
      </c>
      <c r="B21" s="86" t="s">
        <v>41</v>
      </c>
      <c r="C21" s="72">
        <f>IF('Indicador Datos'!BI23="No data","x",ROUND(IF('Indicador Datos'!BI23&gt;C$37,0,IF('Indicador Datos'!BI23&lt;C$36,10,(C$37-'Indicador Datos'!BI23)/(C$37-C$36)*10)),1))</f>
        <v>6.8</v>
      </c>
      <c r="D21" s="72">
        <f>IF('Indicador Datos'!BJ23="No data","x",ROUND(IF('Indicador Datos'!BJ23&gt;D$37,0,IF('Indicador Datos'!BJ23&lt;D$36,10,(D$37-'Indicador Datos'!BJ23)/(D$37-D$36)*10)),1))</f>
        <v>5.3</v>
      </c>
      <c r="E21" s="73">
        <f t="shared" si="1"/>
        <v>6.1</v>
      </c>
      <c r="F21" s="72">
        <f>IF('Indicador Datos'!BL23="No data","x",ROUND(IF('Indicador Datos'!BL23&gt;F$37,0,IF('Indicador Datos'!BL23&lt;F$36,10,(F$37-'Indicador Datos'!BL23)/(F$37-F$36)*10)),1))</f>
        <v>7</v>
      </c>
      <c r="G21" s="72">
        <f>IF('Indicador Datos'!BK23="No data","x",ROUND(IF('Indicador Datos'!BK23&gt;G$37,0,IF('Indicador Datos'!BK23&lt;G$36,10,(G$37-'Indicador Datos'!BK23)/(G$37-G$36)*10)),1))</f>
        <v>4.5999999999999996</v>
      </c>
      <c r="H21" s="73">
        <f t="shared" si="2"/>
        <v>5.8</v>
      </c>
      <c r="I21" s="72">
        <f>IF('Indicador Datos'!BM23="No data","x",ROUND(IF('Indicador Datos'!BM23&gt;I$37,0,IF('Indicador Datos'!BM23&lt;I$36,10,(I$37-'Indicador Datos'!BM23)/(I$37-I$36)*10)),1))</f>
        <v>0</v>
      </c>
      <c r="J21" s="140">
        <f t="shared" si="3"/>
        <v>0</v>
      </c>
      <c r="K21" s="72">
        <f>IF('Indicador Datos'!BN23="No data","x",ROUND(IF('Indicador Datos'!BN23&gt;K$37,10,IF('Indicador Datos'!BN23&lt;K$36,0,10-(K$37-'Indicador Datos'!BN23)/(K$37-K$36)*10)),1))</f>
        <v>10</v>
      </c>
      <c r="L21" s="72">
        <f>IF('Indicador Datos'!BO23="No data","x",ROUND(IF('Indicador Datos'!BO23&gt;L$37,10,IF('Indicador Datos'!BO23&lt;L$36,0,10-(L$37-'Indicador Datos'!BO23)/(L$37-L$36)*10)),1))</f>
        <v>5</v>
      </c>
      <c r="M21" s="72">
        <f t="shared" si="4"/>
        <v>7.5</v>
      </c>
      <c r="N21" s="72">
        <f>IF('Indicador Datos'!BP23="No data","x",ROUND(IF('Indicador Datos'!BP23&gt;N$37,10,IF('Indicador Datos'!BP23&lt;N$36,0,10-(N$37-'Indicador Datos'!BP23)/(N$37-N$36)*10)),1))</f>
        <v>8.5</v>
      </c>
      <c r="O21" s="140">
        <f t="shared" si="5"/>
        <v>8.1999999999999993</v>
      </c>
      <c r="P21" s="74">
        <f t="shared" si="6"/>
        <v>5.7</v>
      </c>
      <c r="Q21" s="72">
        <f>IF(OR('Indicador Datos'!BQ23=0,'Indicador Datos'!BQ23="No data"),"x",ROUND(IF('Indicador Datos'!BQ23&gt;Q$37,0,IF('Indicador Datos'!BQ23&lt;Q$36,10,(Q$37-'Indicador Datos'!BQ23)/(Q$37-Q$36)*10)),1))</f>
        <v>0.4</v>
      </c>
      <c r="R21" s="72">
        <f>IF('Indicador Datos'!BR23="No data","x",ROUND(IF('Indicador Datos'!BR23&gt;R$37,0,IF('Indicador Datos'!BR23&lt;R$36,10,(R$37-'Indicador Datos'!BR23)/(R$37-R$36)*10)),1))</f>
        <v>5.3</v>
      </c>
      <c r="S21" s="72">
        <f>IF('Indicador Datos'!BS23="No data","x",ROUND(IF('Indicador Datos'!BS23&gt;S$37,0,IF('Indicador Datos'!BS23&lt;S$36,10,(S$37-'Indicador Datos'!BS23)/(S$37-S$36)*10)),1))</f>
        <v>6.8</v>
      </c>
      <c r="T21" s="73">
        <f t="shared" si="7"/>
        <v>4.2</v>
      </c>
      <c r="U21" s="205">
        <f>IF('Indicador Datos'!BT23="No data","x",'Indicador Datos'!BT23/'Indicador Datos'!CG23*100)</f>
        <v>18.518994830113943</v>
      </c>
      <c r="V21" s="72">
        <f t="shared" si="0"/>
        <v>8.1999999999999993</v>
      </c>
      <c r="W21" s="72">
        <f>IF('Indicador Datos'!BU23="No data","x",ROUND(IF('Indicador Datos'!BU23&gt;W$37,0,IF('Indicador Datos'!BU23&lt;W$36,10,(W$37-'Indicador Datos'!BU23)/(W$37-W$36)*10)),1))</f>
        <v>4.9000000000000004</v>
      </c>
      <c r="X21" s="72">
        <f>IF('Indicador Datos'!BV23="No data","x",ROUND(IF('Indicador Datos'!BV23&gt;X$37,0,IF('Indicador Datos'!BV23&lt;X$36,10,(X$37-'Indicador Datos'!BV23)/(X$37-X$36)*10)),1))</f>
        <v>1.9</v>
      </c>
      <c r="Y21" s="72">
        <f>IF('Indicador Datos'!BW23="No data","x",ROUND(IF('Indicador Datos'!BW23&gt;Y$37,0,IF('Indicador Datos'!BW23&lt;Y$36,10,(Y$37-'Indicador Datos'!BW23)/(Y$37-Y$36)*10)),1))</f>
        <v>1.4</v>
      </c>
      <c r="Z21" s="72">
        <f>IF('Indicador Datos'!BX23="No data","x",ROUND(IF('Indicador Datos'!BX23&gt;Z$37,0,IF('Indicador Datos'!BX23&lt;Z$36,10,(Z$37-'Indicador Datos'!BX23)/(Z$37-Z$36)*10)),1))</f>
        <v>8</v>
      </c>
      <c r="AA21" s="72">
        <f t="shared" si="8"/>
        <v>4.7</v>
      </c>
      <c r="AB21" s="73">
        <f t="shared" si="9"/>
        <v>4.9000000000000004</v>
      </c>
      <c r="AC21" s="72">
        <f>IF('Indicador Datos'!AI23="No data","x",ROUND(IF('Indicador Datos'!AI23&gt;AC$37,0,IF('Indicador Datos'!AI23&lt;AC$36,10,(AC$37-'Indicador Datos'!AI23)/(AC$37-AC$36)*10)),1))</f>
        <v>4.8</v>
      </c>
      <c r="AD21" s="72">
        <f>IF('Indicador Datos'!AJ23="No data","x",ROUND(IF('Indicador Datos'!AJ23&gt;AD$37,0,IF('Indicador Datos'!AJ23&lt;AD$36,10,(AD$37-'Indicador Datos'!AJ23)/(AD$37-AD$36)*10)),1))</f>
        <v>2.1</v>
      </c>
      <c r="AE21" s="72">
        <f>IF('Indicador Datos'!AK23="No data","x",ROUND(IF('Indicador Datos'!AK23&gt;AE$37,0,IF('Indicador Datos'!AK23&lt;AE$36,10,(AE$37-'Indicador Datos'!AK23)/(AE$37-AE$36)*10)),1))</f>
        <v>1.4</v>
      </c>
      <c r="AF21" s="72">
        <f t="shared" si="10"/>
        <v>1.75</v>
      </c>
      <c r="AG21" s="72">
        <f>IF('Indicador Datos'!AO23="No data","x",ROUND(IF('Indicador Datos'!AO23&gt;AG$37,0,IF('Indicador Datos'!AO23&lt;AG$36,10,(AG$37-'Indicador Datos'!AO23)/(AG$37-AG$36)*10)),1))</f>
        <v>5.7</v>
      </c>
      <c r="AH21" s="72">
        <f>IF('Indicador Datos'!AP23="No data","x",ROUND(IF('Indicador Datos'!AP23&gt;AH$37,0,IF('Indicador Datos'!AP23&lt;AH$36,10,(AH$37-'Indicador Datos'!AP23)/(AH$37-AH$36)*10)),1))</f>
        <v>6</v>
      </c>
      <c r="AI21" s="72">
        <f>IF('Indicador Datos'!AQ23="No data","x",ROUND(IF('Indicador Datos'!AQ23&gt;AI$37,10,IF('Indicador Datos'!AQ23&lt;AI$36,0,10-(AI$37-'Indicador Datos'!AQ23)/(AI$37-AI$36)*10)),1))</f>
        <v>7.3</v>
      </c>
      <c r="AJ21" s="72">
        <f t="shared" si="11"/>
        <v>6.4</v>
      </c>
      <c r="AK21" s="72">
        <f>IF('Indicador Datos'!AR23="No data","x",ROUND(IF('Indicador Datos'!AR23&gt;AK$37,10,IF('Indicador Datos'!AR23&lt;AK$36,0,10-(AK$37-'Indicador Datos'!AR23)/(AK$37-AK$36)*10)),1))</f>
        <v>2.5</v>
      </c>
      <c r="AL21" s="73">
        <f t="shared" si="12"/>
        <v>3.9</v>
      </c>
      <c r="AM21" s="72">
        <f>IF('Indicador Datos'!BY23="No data","x",ROUND(IF('Indicador Datos'!BY23&gt;AM$37,0,IF('Indicador Datos'!BY23&lt;AM$36,10,(AM$37-'Indicador Datos'!BY23)/(AM$37-AM$36)*10)),1))</f>
        <v>2.1</v>
      </c>
      <c r="AN21" s="72">
        <f>IF('Indicador Datos'!BZ23="No data","x",ROUND(IF('Indicador Datos'!BZ23&gt;AN$37,0,IF('Indicador Datos'!BZ23&lt;AN$36,10,(AN$37-'Indicador Datos'!BZ23)/(AN$37-AN$36)*10)),1))</f>
        <v>5.0999999999999996</v>
      </c>
      <c r="AO21" s="72">
        <f t="shared" si="13"/>
        <v>3.6</v>
      </c>
      <c r="AP21" s="72">
        <f>IF('Indicador Datos'!CA23="No data","x",ROUND(IF('Indicador Datos'!CA23&gt;AP$37,0,IF('Indicador Datos'!CA23&lt;AP$36,10,(AP$37-'Indicador Datos'!CA23)/(AP$37-AP$36)*10)),1))</f>
        <v>4.5</v>
      </c>
      <c r="AQ21" s="72">
        <f t="shared" si="14"/>
        <v>4.0999999999999996</v>
      </c>
      <c r="AR21" s="72">
        <f>IF('Indicador Datos'!CB23="No data","x",ROUND(IF('Indicador Datos'!CB23&gt;AR$37,0,IF('Indicador Datos'!CB23&lt;AR$36,10,(AR$37-'Indicador Datos'!CB23)/(AR$37-AR$36)*10)),1))</f>
        <v>3.9</v>
      </c>
      <c r="AS21" s="72">
        <f>IF('Indicador Datos'!CC23="No data","x",ROUND(IF('Indicador Datos'!CC23&gt;AS$37,10,IF('Indicador Datos'!CC23&lt;AS$36,0,10-(AS$37-'Indicador Datos'!CC23)/(AS$37-AS$36)*10)),1))</f>
        <v>10</v>
      </c>
      <c r="AT21" s="72">
        <f t="shared" si="15"/>
        <v>7</v>
      </c>
      <c r="AU21" s="140">
        <f t="shared" si="16"/>
        <v>5.0999999999999996</v>
      </c>
      <c r="AV21" s="74">
        <f t="shared" si="17"/>
        <v>4.5</v>
      </c>
      <c r="AW21" s="131"/>
    </row>
    <row r="22" spans="1:49" s="3" customFormat="1" x14ac:dyDescent="0.25">
      <c r="A22" s="99" t="s">
        <v>44</v>
      </c>
      <c r="B22" s="86" t="s">
        <v>43</v>
      </c>
      <c r="C22" s="72">
        <f>IF('Indicador Datos'!BI24="No data","x",ROUND(IF('Indicador Datos'!BI24&gt;C$37,0,IF('Indicador Datos'!BI24&lt;C$36,10,(C$37-'Indicador Datos'!BI24)/(C$37-C$36)*10)),1))</f>
        <v>6.2</v>
      </c>
      <c r="D22" s="72">
        <f>IF('Indicador Datos'!BJ24="No data","x",ROUND(IF('Indicador Datos'!BJ24&gt;D$37,0,IF('Indicador Datos'!BJ24&lt;D$36,10,(D$37-'Indicador Datos'!BJ24)/(D$37-D$36)*10)),1))</f>
        <v>3.9</v>
      </c>
      <c r="E22" s="73">
        <f t="shared" si="1"/>
        <v>5.0999999999999996</v>
      </c>
      <c r="F22" s="72">
        <f>IF('Indicador Datos'!BL24="No data","x",ROUND(IF('Indicador Datos'!BL24&gt;F$37,0,IF('Indicador Datos'!BL24&lt;F$36,10,(F$37-'Indicador Datos'!BL24)/(F$37-F$36)*10)),1))</f>
        <v>7.4</v>
      </c>
      <c r="G22" s="72">
        <f>IF('Indicador Datos'!BK24="No data","x",ROUND(IF('Indicador Datos'!BK24&gt;G$37,0,IF('Indicador Datos'!BK24&lt;G$36,10,(G$37-'Indicador Datos'!BK24)/(G$37-G$36)*10)),1))</f>
        <v>6.6</v>
      </c>
      <c r="H22" s="73">
        <f t="shared" si="2"/>
        <v>7</v>
      </c>
      <c r="I22" s="72">
        <f>IF('Indicador Datos'!BM24="No data","x",ROUND(IF('Indicador Datos'!BM24&gt;I$37,0,IF('Indicador Datos'!BM24&lt;I$36,10,(I$37-'Indicador Datos'!BM24)/(I$37-I$36)*10)),1))</f>
        <v>9.6999999999999993</v>
      </c>
      <c r="J22" s="140">
        <f t="shared" si="3"/>
        <v>9.6999999999999993</v>
      </c>
      <c r="K22" s="72">
        <f>IF('Indicador Datos'!BN24="No data","x",ROUND(IF('Indicador Datos'!BN24&gt;K$37,10,IF('Indicador Datos'!BN24&lt;K$36,0,10-(K$37-'Indicador Datos'!BN24)/(K$37-K$36)*10)),1))</f>
        <v>1.6</v>
      </c>
      <c r="L22" s="72">
        <f>IF('Indicador Datos'!BO24="No data","x",ROUND(IF('Indicador Datos'!BO24&gt;L$37,10,IF('Indicador Datos'!BO24&lt;L$36,0,10-(L$37-'Indicador Datos'!BO24)/(L$37-L$36)*10)),1))</f>
        <v>0.7</v>
      </c>
      <c r="M22" s="72">
        <f t="shared" si="4"/>
        <v>1.2</v>
      </c>
      <c r="N22" s="72">
        <f>IF('Indicador Datos'!BP24="No data","x",ROUND(IF('Indicador Datos'!BP24&gt;N$37,10,IF('Indicador Datos'!BP24&lt;N$36,0,10-(N$37-'Indicador Datos'!BP24)/(N$37-N$36)*10)),1))</f>
        <v>5.3</v>
      </c>
      <c r="O22" s="140">
        <f t="shared" si="5"/>
        <v>3.9</v>
      </c>
      <c r="P22" s="74">
        <f t="shared" si="6"/>
        <v>7.1</v>
      </c>
      <c r="Q22" s="72">
        <f>IF(OR('Indicador Datos'!BQ24=0,'Indicador Datos'!BQ24="No data"),"x",ROUND(IF('Indicador Datos'!BQ24&gt;Q$37,0,IF('Indicador Datos'!BQ24&lt;Q$36,10,(Q$37-'Indicador Datos'!BQ24)/(Q$37-Q$36)*10)),1))</f>
        <v>9.1</v>
      </c>
      <c r="R22" s="72">
        <f>IF('Indicador Datos'!BR24="No data","x",ROUND(IF('Indicador Datos'!BR24&gt;R$37,0,IF('Indicador Datos'!BR24&lt;R$36,10,(R$37-'Indicador Datos'!BR24)/(R$37-R$36)*10)),1))</f>
        <v>10</v>
      </c>
      <c r="S22" s="72">
        <f>IF('Indicador Datos'!BS24="No data","x",ROUND(IF('Indicador Datos'!BS24&gt;S$37,0,IF('Indicador Datos'!BS24&lt;S$36,10,(S$37-'Indicador Datos'!BS24)/(S$37-S$36)*10)),1))</f>
        <v>4</v>
      </c>
      <c r="T22" s="73">
        <f t="shared" si="7"/>
        <v>7.7</v>
      </c>
      <c r="U22" s="205">
        <f>IF('Indicador Datos'!BT24="No data","x",'Indicador Datos'!BT24/'Indicador Datos'!CG24*100)</f>
        <v>14.957620076450059</v>
      </c>
      <c r="V22" s="72">
        <f t="shared" si="0"/>
        <v>8.6</v>
      </c>
      <c r="W22" s="72">
        <f>IF('Indicador Datos'!BU24="No data","x",ROUND(IF('Indicador Datos'!BU24&gt;W$37,0,IF('Indicador Datos'!BU24&lt;W$36,10,(W$37-'Indicador Datos'!BU24)/(W$37-W$36)*10)),1))</f>
        <v>10</v>
      </c>
      <c r="X22" s="72">
        <f>IF('Indicador Datos'!BV24="No data","x",ROUND(IF('Indicador Datos'!BV24&gt;X$37,0,IF('Indicador Datos'!BV24&lt;X$36,10,(X$37-'Indicador Datos'!BV24)/(X$37-X$36)*10)),1))</f>
        <v>6.5</v>
      </c>
      <c r="Y22" s="72">
        <f>IF('Indicador Datos'!BW24="No data","x",ROUND(IF('Indicador Datos'!BW24&gt;Y$37,0,IF('Indicador Datos'!BW24&lt;Y$36,10,(Y$37-'Indicador Datos'!BW24)/(Y$37-Y$36)*10)),1))</f>
        <v>10</v>
      </c>
      <c r="Z22" s="72">
        <f>IF('Indicador Datos'!BX24="No data","x",ROUND(IF('Indicador Datos'!BX24&gt;Z$37,0,IF('Indicador Datos'!BX24&lt;Z$36,10,(Z$37-'Indicador Datos'!BX24)/(Z$37-Z$36)*10)),1))</f>
        <v>10</v>
      </c>
      <c r="AA22" s="72">
        <f t="shared" si="8"/>
        <v>10</v>
      </c>
      <c r="AB22" s="73">
        <f t="shared" si="9"/>
        <v>8.8000000000000007</v>
      </c>
      <c r="AC22" s="72">
        <f>IF('Indicador Datos'!AI24="No data","x",ROUND(IF('Indicador Datos'!AI24&gt;AC$37,0,IF('Indicador Datos'!AI24&lt;AC$36,10,(AC$37-'Indicador Datos'!AI24)/(AC$37-AC$36)*10)),1))</f>
        <v>7.9</v>
      </c>
      <c r="AD22" s="72">
        <f>IF('Indicador Datos'!AJ24="No data","x",ROUND(IF('Indicador Datos'!AJ24&gt;AD$37,0,IF('Indicador Datos'!AJ24&lt;AD$36,10,(AD$37-'Indicador Datos'!AJ24)/(AD$37-AD$36)*10)),1))</f>
        <v>0</v>
      </c>
      <c r="AE22" s="72">
        <f>IF('Indicador Datos'!AK24="No data","x",ROUND(IF('Indicador Datos'!AK24&gt;AE$37,0,IF('Indicador Datos'!AK24&lt;AE$36,10,(AE$37-'Indicador Datos'!AK24)/(AE$37-AE$36)*10)),1))</f>
        <v>0</v>
      </c>
      <c r="AF22" s="72">
        <f t="shared" si="10"/>
        <v>0</v>
      </c>
      <c r="AG22" s="72">
        <f>IF('Indicador Datos'!AO24="No data","x",ROUND(IF('Indicador Datos'!AO24&gt;AG$37,0,IF('Indicador Datos'!AO24&lt;AG$36,10,(AG$37-'Indicador Datos'!AO24)/(AG$37-AG$36)*10)),1))</f>
        <v>8.6</v>
      </c>
      <c r="AH22" s="72">
        <f>IF('Indicador Datos'!AP24="No data","x",ROUND(IF('Indicador Datos'!AP24&gt;AH$37,0,IF('Indicador Datos'!AP24&lt;AH$36,10,(AH$37-'Indicador Datos'!AP24)/(AH$37-AH$36)*10)),1))</f>
        <v>2</v>
      </c>
      <c r="AI22" s="72">
        <f>IF('Indicador Datos'!AQ24="No data","x",ROUND(IF('Indicador Datos'!AQ24&gt;AI$37,10,IF('Indicador Datos'!AQ24&lt;AI$36,0,10-(AI$37-'Indicador Datos'!AQ24)/(AI$37-AI$36)*10)),1))</f>
        <v>6.3</v>
      </c>
      <c r="AJ22" s="72">
        <f t="shared" si="11"/>
        <v>6.3</v>
      </c>
      <c r="AK22" s="72">
        <f>IF('Indicador Datos'!AR24="No data","x",ROUND(IF('Indicador Datos'!AR24&gt;AK$37,10,IF('Indicador Datos'!AR24&lt;AK$36,0,10-(AK$37-'Indicador Datos'!AR24)/(AK$37-AK$36)*10)),1))</f>
        <v>10</v>
      </c>
      <c r="AL22" s="73">
        <f t="shared" si="12"/>
        <v>6.1</v>
      </c>
      <c r="AM22" s="72" t="str">
        <f>IF('Indicador Datos'!BY24="No data","x",ROUND(IF('Indicador Datos'!BY24&gt;AM$37,0,IF('Indicador Datos'!BY24&lt;AM$36,10,(AM$37-'Indicador Datos'!BY24)/(AM$37-AM$36)*10)),1))</f>
        <v>x</v>
      </c>
      <c r="AN22" s="72" t="str">
        <f>IF('Indicador Datos'!BZ24="No data","x",ROUND(IF('Indicador Datos'!BZ24&gt;AN$37,0,IF('Indicador Datos'!BZ24&lt;AN$36,10,(AN$37-'Indicador Datos'!BZ24)/(AN$37-AN$36)*10)),1))</f>
        <v>x</v>
      </c>
      <c r="AO22" s="72" t="str">
        <f t="shared" si="13"/>
        <v>x</v>
      </c>
      <c r="AP22" s="72" t="str">
        <f>IF('Indicador Datos'!CA24="No data","x",ROUND(IF('Indicador Datos'!CA24&gt;AP$37,0,IF('Indicador Datos'!CA24&lt;AP$36,10,(AP$37-'Indicador Datos'!CA24)/(AP$37-AP$36)*10)),1))</f>
        <v>x</v>
      </c>
      <c r="AQ22" s="72" t="str">
        <f t="shared" si="14"/>
        <v>x</v>
      </c>
      <c r="AR22" s="72">
        <f>IF('Indicador Datos'!CB24="No data","x",ROUND(IF('Indicador Datos'!CB24&gt;AR$37,0,IF('Indicador Datos'!CB24&lt;AR$36,10,(AR$37-'Indicador Datos'!CB24)/(AR$37-AR$36)*10)),1))</f>
        <v>5.8</v>
      </c>
      <c r="AS22" s="72">
        <f>IF('Indicador Datos'!CC24="No data","x",ROUND(IF('Indicador Datos'!CC24&gt;AS$37,10,IF('Indicador Datos'!CC24&lt;AS$36,0,10-(AS$37-'Indicador Datos'!CC24)/(AS$37-AS$36)*10)),1))</f>
        <v>10</v>
      </c>
      <c r="AT22" s="72">
        <f t="shared" si="15"/>
        <v>7.9</v>
      </c>
      <c r="AU22" s="140">
        <f t="shared" si="16"/>
        <v>7.9</v>
      </c>
      <c r="AV22" s="74">
        <f t="shared" si="17"/>
        <v>7.6</v>
      </c>
      <c r="AW22" s="131"/>
    </row>
    <row r="23" spans="1:49" s="3" customFormat="1" x14ac:dyDescent="0.25">
      <c r="A23" s="99" t="s">
        <v>46</v>
      </c>
      <c r="B23" s="86" t="s">
        <v>45</v>
      </c>
      <c r="C23" s="72">
        <f>IF('Indicador Datos'!BI25="No data","x",ROUND(IF('Indicador Datos'!BI25&gt;C$37,0,IF('Indicador Datos'!BI25&lt;C$36,10,(C$37-'Indicador Datos'!BI25)/(C$37-C$36)*10)),1))</f>
        <v>5.7</v>
      </c>
      <c r="D23" s="72">
        <f>IF('Indicador Datos'!BJ25="No data","x",ROUND(IF('Indicador Datos'!BJ25&gt;D$37,0,IF('Indicador Datos'!BJ25&lt;D$36,10,(D$37-'Indicador Datos'!BJ25)/(D$37-D$36)*10)),1))</f>
        <v>4.7</v>
      </c>
      <c r="E23" s="73">
        <f t="shared" si="1"/>
        <v>5.2</v>
      </c>
      <c r="F23" s="72">
        <f>IF('Indicador Datos'!BL25="No data","x",ROUND(IF('Indicador Datos'!BL25&gt;F$37,0,IF('Indicador Datos'!BL25&lt;F$36,10,(F$37-'Indicador Datos'!BL25)/(F$37-F$36)*10)),1))</f>
        <v>6.2</v>
      </c>
      <c r="G23" s="72">
        <f>IF('Indicador Datos'!BK25="No data","x",ROUND(IF('Indicador Datos'!BK25&gt;G$37,0,IF('Indicador Datos'!BK25&lt;G$36,10,(G$37-'Indicador Datos'!BK25)/(G$37-G$36)*10)),1))</f>
        <v>4.4000000000000004</v>
      </c>
      <c r="H23" s="73">
        <f t="shared" si="2"/>
        <v>5.3</v>
      </c>
      <c r="I23" s="72">
        <f>IF('Indicador Datos'!BM25="No data","x",ROUND(IF('Indicador Datos'!BM25&gt;I$37,0,IF('Indicador Datos'!BM25&lt;I$36,10,(I$37-'Indicador Datos'!BM25)/(I$37-I$36)*10)),1))</f>
        <v>3.9</v>
      </c>
      <c r="J23" s="140">
        <f t="shared" si="3"/>
        <v>3.9</v>
      </c>
      <c r="K23" s="72">
        <f>IF('Indicador Datos'!BN25="No data","x",ROUND(IF('Indicador Datos'!BN25&gt;K$37,10,IF('Indicador Datos'!BN25&lt;K$36,0,10-(K$37-'Indicador Datos'!BN25)/(K$37-K$36)*10)),1))</f>
        <v>5.3</v>
      </c>
      <c r="L23" s="72">
        <f>IF('Indicador Datos'!BO25="No data","x",ROUND(IF('Indicador Datos'!BO25&gt;L$37,10,IF('Indicador Datos'!BO25&lt;L$36,0,10-(L$37-'Indicador Datos'!BO25)/(L$37-L$36)*10)),1))</f>
        <v>3.7</v>
      </c>
      <c r="M23" s="72">
        <f t="shared" si="4"/>
        <v>4.5</v>
      </c>
      <c r="N23" s="72">
        <f>IF('Indicador Datos'!BP25="No data","x",ROUND(IF('Indicador Datos'!BP25&gt;N$37,10,IF('Indicador Datos'!BP25&lt;N$36,0,10-(N$37-'Indicador Datos'!BP25)/(N$37-N$36)*10)),1))</f>
        <v>6</v>
      </c>
      <c r="O23" s="140">
        <f t="shared" si="5"/>
        <v>5.5</v>
      </c>
      <c r="P23" s="74">
        <f t="shared" si="6"/>
        <v>5</v>
      </c>
      <c r="Q23" s="72">
        <f>IF(OR('Indicador Datos'!BQ25=0,'Indicador Datos'!BQ25="No data"),"x",ROUND(IF('Indicador Datos'!BQ25&gt;Q$37,0,IF('Indicador Datos'!BQ25&lt;Q$36,10,(Q$37-'Indicador Datos'!BQ25)/(Q$37-Q$36)*10)),1))</f>
        <v>4.2</v>
      </c>
      <c r="R23" s="72">
        <f>IF('Indicador Datos'!BR25="No data","x",ROUND(IF('Indicador Datos'!BR25&gt;R$37,0,IF('Indicador Datos'!BR25&lt;R$36,10,(R$37-'Indicador Datos'!BR25)/(R$37-R$36)*10)),1))</f>
        <v>6.1</v>
      </c>
      <c r="S23" s="72">
        <f>IF('Indicador Datos'!BS25="No data","x",ROUND(IF('Indicador Datos'!BS25&gt;S$37,0,IF('Indicador Datos'!BS25&lt;S$36,10,(S$37-'Indicador Datos'!BS25)/(S$37-S$36)*10)),1))</f>
        <v>0</v>
      </c>
      <c r="T23" s="73">
        <f t="shared" si="7"/>
        <v>3.4</v>
      </c>
      <c r="U23" s="205">
        <f>IF('Indicador Datos'!BT25="No data","x",'Indicador Datos'!BT25/'Indicador Datos'!CG25*100)</f>
        <v>16.142050040355123</v>
      </c>
      <c r="V23" s="72">
        <f t="shared" si="0"/>
        <v>8.5</v>
      </c>
      <c r="W23" s="72">
        <f>IF('Indicador Datos'!BU25="No data","x",ROUND(IF('Indicador Datos'!BU25&gt;W$37,0,IF('Indicador Datos'!BU25&lt;W$36,10,(W$37-'Indicador Datos'!BU25)/(W$37-W$36)*10)),1))</f>
        <v>8.3000000000000007</v>
      </c>
      <c r="X23" s="72">
        <f>IF('Indicador Datos'!BV25="No data","x",ROUND(IF('Indicador Datos'!BV25&gt;X$37,0,IF('Indicador Datos'!BV25&lt;X$36,10,(X$37-'Indicador Datos'!BV25)/(X$37-X$36)*10)),1))</f>
        <v>2.7</v>
      </c>
      <c r="Y23" s="72">
        <f>IF('Indicador Datos'!BW25="No data","x",ROUND(IF('Indicador Datos'!BW25&gt;Y$37,0,IF('Indicador Datos'!BW25&lt;Y$36,10,(Y$37-'Indicador Datos'!BW25)/(Y$37-Y$36)*10)),1))</f>
        <v>2.9</v>
      </c>
      <c r="Z23" s="72">
        <f>IF('Indicador Datos'!BX25="No data","x",ROUND(IF('Indicador Datos'!BX25&gt;Z$37,0,IF('Indicador Datos'!BX25&lt;Z$36,10,(Z$37-'Indicador Datos'!BX25)/(Z$37-Z$36)*10)),1))</f>
        <v>4</v>
      </c>
      <c r="AA23" s="72">
        <f t="shared" si="8"/>
        <v>3.5</v>
      </c>
      <c r="AB23" s="73">
        <f t="shared" si="9"/>
        <v>5.8</v>
      </c>
      <c r="AC23" s="72">
        <f>IF('Indicador Datos'!AI25="No data","x",ROUND(IF('Indicador Datos'!AI25&gt;AC$37,0,IF('Indicador Datos'!AI25&lt;AC$36,10,(AC$37-'Indicador Datos'!AI25)/(AC$37-AC$36)*10)),1))</f>
        <v>6</v>
      </c>
      <c r="AD23" s="72">
        <f>IF('Indicador Datos'!AJ25="No data","x",ROUND(IF('Indicador Datos'!AJ25&gt;AD$37,0,IF('Indicador Datos'!AJ25&lt;AD$36,10,(AD$37-'Indicador Datos'!AJ25)/(AD$37-AD$36)*10)),1))</f>
        <v>6.4</v>
      </c>
      <c r="AE23" s="72">
        <f>IF('Indicador Datos'!AK25="No data","x",ROUND(IF('Indicador Datos'!AK25&gt;AE$37,0,IF('Indicador Datos'!AK25&lt;AE$36,10,(AE$37-'Indicador Datos'!AK25)/(AE$37-AE$36)*10)),1))</f>
        <v>9.3000000000000007</v>
      </c>
      <c r="AF23" s="72">
        <f t="shared" si="10"/>
        <v>7.8500000000000005</v>
      </c>
      <c r="AG23" s="72">
        <f>IF('Indicador Datos'!AO25="No data","x",ROUND(IF('Indicador Datos'!AO25&gt;AG$37,0,IF('Indicador Datos'!AO25&lt;AG$36,10,(AG$37-'Indicador Datos'!AO25)/(AG$37-AG$36)*10)),1))</f>
        <v>3.4</v>
      </c>
      <c r="AH23" s="72">
        <f>IF('Indicador Datos'!AP25="No data","x",ROUND(IF('Indicador Datos'!AP25&gt;AH$37,0,IF('Indicador Datos'!AP25&lt;AH$36,10,(AH$37-'Indicador Datos'!AP25)/(AH$37-AH$36)*10)),1))</f>
        <v>0.2</v>
      </c>
      <c r="AI23" s="72">
        <f>IF('Indicador Datos'!AQ25="No data","x",ROUND(IF('Indicador Datos'!AQ25&gt;AI$37,10,IF('Indicador Datos'!AQ25&lt;AI$36,0,10-(AI$37-'Indicador Datos'!AQ25)/(AI$37-AI$36)*10)),1))</f>
        <v>3.7</v>
      </c>
      <c r="AJ23" s="72">
        <f t="shared" si="11"/>
        <v>2.6</v>
      </c>
      <c r="AK23" s="72">
        <f>IF('Indicador Datos'!AR25="No data","x",ROUND(IF('Indicador Datos'!AR25&gt;AK$37,10,IF('Indicador Datos'!AR25&lt;AK$36,0,10-(AK$37-'Indicador Datos'!AR25)/(AK$37-AK$36)*10)),1))</f>
        <v>6.3</v>
      </c>
      <c r="AL23" s="73">
        <f t="shared" si="12"/>
        <v>5.7</v>
      </c>
      <c r="AM23" s="72">
        <f>IF('Indicador Datos'!BY25="No data","x",ROUND(IF('Indicador Datos'!BY25&gt;AM$37,0,IF('Indicador Datos'!BY25&lt;AM$36,10,(AM$37-'Indicador Datos'!BY25)/(AM$37-AM$36)*10)),1))</f>
        <v>7</v>
      </c>
      <c r="AN23" s="72">
        <f>IF('Indicador Datos'!BZ25="No data","x",ROUND(IF('Indicador Datos'!BZ25&gt;AN$37,0,IF('Indicador Datos'!BZ25&lt;AN$36,10,(AN$37-'Indicador Datos'!BZ25)/(AN$37-AN$36)*10)),1))</f>
        <v>10</v>
      </c>
      <c r="AO23" s="72">
        <f t="shared" si="13"/>
        <v>8.5</v>
      </c>
      <c r="AP23" s="72">
        <f>IF('Indicador Datos'!CA25="No data","x",ROUND(IF('Indicador Datos'!CA25&gt;AP$37,0,IF('Indicador Datos'!CA25&lt;AP$36,10,(AP$37-'Indicador Datos'!CA25)/(AP$37-AP$36)*10)),1))</f>
        <v>4.0999999999999996</v>
      </c>
      <c r="AQ23" s="72">
        <f t="shared" si="14"/>
        <v>6.3</v>
      </c>
      <c r="AR23" s="72">
        <f>IF('Indicador Datos'!CB25="No data","x",ROUND(IF('Indicador Datos'!CB25&gt;AR$37,0,IF('Indicador Datos'!CB25&lt;AR$36,10,(AR$37-'Indicador Datos'!CB25)/(AR$37-AR$36)*10)),1))</f>
        <v>8.4</v>
      </c>
      <c r="AS23" s="72">
        <f>IF('Indicador Datos'!CC25="No data","x",ROUND(IF('Indicador Datos'!CC25&gt;AS$37,10,IF('Indicador Datos'!CC25&lt;AS$36,0,10-(AS$37-'Indicador Datos'!CC25)/(AS$37-AS$36)*10)),1))</f>
        <v>7.7</v>
      </c>
      <c r="AT23" s="72">
        <f t="shared" si="15"/>
        <v>8.1</v>
      </c>
      <c r="AU23" s="140">
        <f t="shared" si="16"/>
        <v>6.9</v>
      </c>
      <c r="AV23" s="74">
        <f t="shared" si="17"/>
        <v>5.5</v>
      </c>
      <c r="AW23" s="131"/>
    </row>
    <row r="24" spans="1:49" s="3" customFormat="1" x14ac:dyDescent="0.25">
      <c r="A24" s="99" t="s">
        <v>3</v>
      </c>
      <c r="B24" s="86" t="s">
        <v>2</v>
      </c>
      <c r="C24" s="72">
        <f>IF('Indicador Datos'!BI26="No data","x",ROUND(IF('Indicador Datos'!BI26&gt;C$37,0,IF('Indicador Datos'!BI26&lt;C$36,10,(C$37-'Indicador Datos'!BI26)/(C$37-C$36)*10)),1))</f>
        <v>5</v>
      </c>
      <c r="D24" s="72">
        <f>IF('Indicador Datos'!BJ26="No data","x",ROUND(IF('Indicador Datos'!BJ26&gt;D$37,0,IF('Indicador Datos'!BJ26&lt;D$36,10,(D$37-'Indicador Datos'!BJ26)/(D$37-D$36)*10)),1))</f>
        <v>5.8</v>
      </c>
      <c r="E24" s="73">
        <f t="shared" si="1"/>
        <v>5.4</v>
      </c>
      <c r="F24" s="72">
        <f>IF('Indicador Datos'!BL26="No data","x",ROUND(IF('Indicador Datos'!BL26&gt;F$37,0,IF('Indicador Datos'!BL26&lt;F$36,10,(F$37-'Indicador Datos'!BL26)/(F$37-F$36)*10)),1))</f>
        <v>6.4</v>
      </c>
      <c r="G24" s="72">
        <f>IF('Indicador Datos'!BK26="No data","x",ROUND(IF('Indicador Datos'!BK26&gt;G$37,0,IF('Indicador Datos'!BK26&lt;G$36,10,(G$37-'Indicador Datos'!BK26)/(G$37-G$36)*10)),1))</f>
        <v>5.2</v>
      </c>
      <c r="H24" s="73">
        <f t="shared" si="2"/>
        <v>5.8</v>
      </c>
      <c r="I24" s="72">
        <f>IF('Indicador Datos'!BM26="No data","x",ROUND(IF('Indicador Datos'!BM26&gt;I$37,0,IF('Indicador Datos'!BM26&lt;I$36,10,(I$37-'Indicador Datos'!BM26)/(I$37-I$36)*10)),1))</f>
        <v>0</v>
      </c>
      <c r="J24" s="140">
        <f t="shared" si="3"/>
        <v>0</v>
      </c>
      <c r="K24" s="72">
        <f>IF('Indicador Datos'!BN26="No data","x",ROUND(IF('Indicador Datos'!BN26&gt;K$37,10,IF('Indicador Datos'!BN26&lt;K$36,0,10-(K$37-'Indicador Datos'!BN26)/(K$37-K$36)*10)),1))</f>
        <v>10</v>
      </c>
      <c r="L24" s="72">
        <f>IF('Indicador Datos'!BO26="No data","x",ROUND(IF('Indicador Datos'!BO26&gt;L$37,10,IF('Indicador Datos'!BO26&lt;L$36,0,10-(L$37-'Indicador Datos'!BO26)/(L$37-L$36)*10)),1))</f>
        <v>4.8</v>
      </c>
      <c r="M24" s="72">
        <f t="shared" si="4"/>
        <v>7.4</v>
      </c>
      <c r="N24" s="72">
        <f>IF('Indicador Datos'!BP26="No data","x",ROUND(IF('Indicador Datos'!BP26&gt;N$37,10,IF('Indicador Datos'!BP26&lt;N$36,0,10-(N$37-'Indicador Datos'!BP26)/(N$37-N$36)*10)),1))</f>
        <v>2.8</v>
      </c>
      <c r="O24" s="140">
        <f t="shared" si="5"/>
        <v>4.3</v>
      </c>
      <c r="P24" s="74">
        <f t="shared" si="6"/>
        <v>4.2</v>
      </c>
      <c r="Q24" s="72">
        <f>IF(OR('Indicador Datos'!BQ26=0,'Indicador Datos'!BQ26="No data"),"x",ROUND(IF('Indicador Datos'!BQ26&gt;Q$37,0,IF('Indicador Datos'!BQ26&lt;Q$36,10,(Q$37-'Indicador Datos'!BQ26)/(Q$37-Q$36)*10)),1))</f>
        <v>0</v>
      </c>
      <c r="R24" s="72">
        <f>IF('Indicador Datos'!BR26="No data","x",ROUND(IF('Indicador Datos'!BR26&gt;R$37,0,IF('Indicador Datos'!BR26&lt;R$36,10,(R$37-'Indicador Datos'!BR26)/(R$37-R$36)*10)),1))</f>
        <v>3.8</v>
      </c>
      <c r="S24" s="72">
        <f>IF('Indicador Datos'!BS26="No data","x",ROUND(IF('Indicador Datos'!BS26&gt;S$37,0,IF('Indicador Datos'!BS26&lt;S$36,10,(S$37-'Indicador Datos'!BS26)/(S$37-S$36)*10)),1))</f>
        <v>1.5</v>
      </c>
      <c r="T24" s="73">
        <f t="shared" si="7"/>
        <v>1.8</v>
      </c>
      <c r="U24" s="205">
        <f>IF('Indicador Datos'!BT26="No data","x",'Indicador Datos'!BT26/'Indicador Datos'!CG26*100)</f>
        <v>19.001056020228816</v>
      </c>
      <c r="V24" s="72">
        <f t="shared" si="0"/>
        <v>8.1999999999999993</v>
      </c>
      <c r="W24" s="72">
        <f>IF('Indicador Datos'!BU26="No data","x",ROUND(IF('Indicador Datos'!BU26&gt;W$37,0,IF('Indicador Datos'!BU26&lt;W$36,10,(W$37-'Indicador Datos'!BU26)/(W$37-W$36)*10)),1))</f>
        <v>1.2</v>
      </c>
      <c r="X24" s="72">
        <f>IF('Indicador Datos'!BV26="No data","x",ROUND(IF('Indicador Datos'!BV26&gt;X$37,0,IF('Indicador Datos'!BV26&lt;X$36,10,(X$37-'Indicador Datos'!BV26)/(X$37-X$36)*10)),1))</f>
        <v>0.5</v>
      </c>
      <c r="Y24" s="72">
        <f>IF('Indicador Datos'!BW26="No data","x",ROUND(IF('Indicador Datos'!BW26&gt;Y$37,0,IF('Indicador Datos'!BW26&lt;Y$36,10,(Y$37-'Indicador Datos'!BW26)/(Y$37-Y$36)*10)),1))</f>
        <v>8.6</v>
      </c>
      <c r="Z24" s="72">
        <f>IF('Indicador Datos'!BX26="No data","x",ROUND(IF('Indicador Datos'!BX26&gt;Z$37,0,IF('Indicador Datos'!BX26&lt;Z$36,10,(Z$37-'Indicador Datos'!BX26)/(Z$37-Z$36)*10)),1))</f>
        <v>8</v>
      </c>
      <c r="AA24" s="72">
        <f t="shared" si="8"/>
        <v>8.3000000000000007</v>
      </c>
      <c r="AB24" s="73">
        <f t="shared" si="9"/>
        <v>4.5999999999999996</v>
      </c>
      <c r="AC24" s="72">
        <f>IF('Indicador Datos'!AI26="No data","x",ROUND(IF('Indicador Datos'!AI26&gt;AC$37,0,IF('Indicador Datos'!AI26&lt;AC$36,10,(AC$37-'Indicador Datos'!AI26)/(AC$37-AC$36)*10)),1))</f>
        <v>0.4</v>
      </c>
      <c r="AD24" s="72">
        <f>IF('Indicador Datos'!AJ26="No data","x",ROUND(IF('Indicador Datos'!AJ26&gt;AD$37,0,IF('Indicador Datos'!AJ26&lt;AD$36,10,(AD$37-'Indicador Datos'!AJ26)/(AD$37-AD$36)*10)),1))</f>
        <v>6.4</v>
      </c>
      <c r="AE24" s="72">
        <f>IF('Indicador Datos'!AK26="No data","x",ROUND(IF('Indicador Datos'!AK26&gt;AE$37,0,IF('Indicador Datos'!AK26&lt;AE$36,10,(AE$37-'Indicador Datos'!AK26)/(AE$37-AE$36)*10)),1))</f>
        <v>5</v>
      </c>
      <c r="AF24" s="72">
        <f t="shared" si="10"/>
        <v>5.7</v>
      </c>
      <c r="AG24" s="72">
        <f>IF('Indicador Datos'!AO26="No data","x",ROUND(IF('Indicador Datos'!AO26&gt;AG$37,0,IF('Indicador Datos'!AO26&lt;AG$36,10,(AG$37-'Indicador Datos'!AO26)/(AG$37-AG$36)*10)),1))</f>
        <v>5.7</v>
      </c>
      <c r="AH24" s="72">
        <f>IF('Indicador Datos'!AP26="No data","x",ROUND(IF('Indicador Datos'!AP26&gt;AH$37,0,IF('Indicador Datos'!AP26&lt;AH$36,10,(AH$37-'Indicador Datos'!AP26)/(AH$37-AH$36)*10)),1))</f>
        <v>7.3</v>
      </c>
      <c r="AI24" s="72">
        <f>IF('Indicador Datos'!AQ26="No data","x",ROUND(IF('Indicador Datos'!AQ26&gt;AI$37,10,IF('Indicador Datos'!AQ26&lt;AI$36,0,10-(AI$37-'Indicador Datos'!AQ26)/(AI$37-AI$36)*10)),1))</f>
        <v>5.0999999999999996</v>
      </c>
      <c r="AJ24" s="72">
        <f t="shared" si="11"/>
        <v>6.1</v>
      </c>
      <c r="AK24" s="72">
        <f>IF('Indicador Datos'!AR26="No data","x",ROUND(IF('Indicador Datos'!AR26&gt;AK$37,10,IF('Indicador Datos'!AR26&lt;AK$36,0,10-(AK$37-'Indicador Datos'!AR26)/(AK$37-AK$36)*10)),1))</f>
        <v>3.5</v>
      </c>
      <c r="AL24" s="73">
        <f t="shared" si="12"/>
        <v>3.9</v>
      </c>
      <c r="AM24" s="72">
        <f>IF('Indicador Datos'!BY26="No data","x",ROUND(IF('Indicador Datos'!BY26&gt;AM$37,0,IF('Indicador Datos'!BY26&lt;AM$36,10,(AM$37-'Indicador Datos'!BY26)/(AM$37-AM$36)*10)),1))</f>
        <v>2</v>
      </c>
      <c r="AN24" s="72">
        <f>IF('Indicador Datos'!BZ26="No data","x",ROUND(IF('Indicador Datos'!BZ26&gt;AN$37,0,IF('Indicador Datos'!BZ26&lt;AN$36,10,(AN$37-'Indicador Datos'!BZ26)/(AN$37-AN$36)*10)),1))</f>
        <v>8</v>
      </c>
      <c r="AO24" s="72">
        <f t="shared" si="13"/>
        <v>5</v>
      </c>
      <c r="AP24" s="72">
        <f>IF('Indicador Datos'!CA26="No data","x",ROUND(IF('Indicador Datos'!CA26&gt;AP$37,0,IF('Indicador Datos'!CA26&lt;AP$36,10,(AP$37-'Indicador Datos'!CA26)/(AP$37-AP$36)*10)),1))</f>
        <v>0.8</v>
      </c>
      <c r="AQ24" s="72">
        <f t="shared" si="14"/>
        <v>2.9</v>
      </c>
      <c r="AR24" s="72">
        <f>IF('Indicador Datos'!CB26="No data","x",ROUND(IF('Indicador Datos'!CB26&gt;AR$37,0,IF('Indicador Datos'!CB26&lt;AR$36,10,(AR$37-'Indicador Datos'!CB26)/(AR$37-AR$36)*10)),1))</f>
        <v>3.7</v>
      </c>
      <c r="AS24" s="72" t="str">
        <f>IF('Indicador Datos'!CC26="No data","x",ROUND(IF('Indicador Datos'!CC26&gt;AS$37,10,IF('Indicador Datos'!CC26&lt;AS$36,0,10-(AS$37-'Indicador Datos'!CC26)/(AS$37-AS$36)*10)),1))</f>
        <v>x</v>
      </c>
      <c r="AT24" s="72">
        <f t="shared" si="15"/>
        <v>3.7</v>
      </c>
      <c r="AU24" s="140">
        <f t="shared" si="16"/>
        <v>3.2</v>
      </c>
      <c r="AV24" s="74">
        <f t="shared" si="17"/>
        <v>3.4</v>
      </c>
      <c r="AW24" s="131"/>
    </row>
    <row r="25" spans="1:49" s="3" customFormat="1" x14ac:dyDescent="0.25">
      <c r="A25" s="99" t="s">
        <v>196</v>
      </c>
      <c r="B25" s="86" t="s">
        <v>10</v>
      </c>
      <c r="C25" s="72">
        <f>IF('Indicador Datos'!BI27="No data","x",ROUND(IF('Indicador Datos'!BI27&gt;C$37,0,IF('Indicador Datos'!BI27&lt;C$36,10,(C$37-'Indicador Datos'!BI27)/(C$37-C$36)*10)),1))</f>
        <v>7.4</v>
      </c>
      <c r="D25" s="72">
        <f>IF('Indicador Datos'!BJ27="No data","x",ROUND(IF('Indicador Datos'!BJ27&gt;D$37,0,IF('Indicador Datos'!BJ27&lt;D$36,10,(D$37-'Indicador Datos'!BJ27)/(D$37-D$36)*10)),1))</f>
        <v>8.6</v>
      </c>
      <c r="E25" s="73">
        <f t="shared" si="1"/>
        <v>8</v>
      </c>
      <c r="F25" s="72">
        <f>IF('Indicador Datos'!BL27="No data","x",ROUND(IF('Indicador Datos'!BL27&gt;F$37,0,IF('Indicador Datos'!BL27&lt;F$36,10,(F$37-'Indicador Datos'!BL27)/(F$37-F$36)*10)),1))</f>
        <v>6.7</v>
      </c>
      <c r="G25" s="72">
        <f>IF('Indicador Datos'!BK27="No data","x",ROUND(IF('Indicador Datos'!BK27&gt;G$37,0,IF('Indicador Datos'!BK27&lt;G$36,10,(G$37-'Indicador Datos'!BK27)/(G$37-G$36)*10)),1))</f>
        <v>6.3</v>
      </c>
      <c r="H25" s="73">
        <f t="shared" si="2"/>
        <v>6.5</v>
      </c>
      <c r="I25" s="72">
        <f>IF('Indicador Datos'!BM27="No data","x",ROUND(IF('Indicador Datos'!BM27&gt;I$37,0,IF('Indicador Datos'!BM27&lt;I$36,10,(I$37-'Indicador Datos'!BM27)/(I$37-I$36)*10)),1))</f>
        <v>8.1999999999999993</v>
      </c>
      <c r="J25" s="140">
        <f t="shared" si="3"/>
        <v>8.1999999999999993</v>
      </c>
      <c r="K25" s="72">
        <f>IF('Indicador Datos'!BN27="No data","x",ROUND(IF('Indicador Datos'!BN27&gt;K$37,10,IF('Indicador Datos'!BN27&lt;K$36,0,10-(K$37-'Indicador Datos'!BN27)/(K$37-K$36)*10)),1))</f>
        <v>6.3</v>
      </c>
      <c r="L25" s="72">
        <f>IF('Indicador Datos'!BO27="No data","x",ROUND(IF('Indicador Datos'!BO27&gt;L$37,10,IF('Indicador Datos'!BO27&lt;L$36,0,10-(L$37-'Indicador Datos'!BO27)/(L$37-L$36)*10)),1))</f>
        <v>3</v>
      </c>
      <c r="M25" s="72">
        <f t="shared" si="4"/>
        <v>4.7</v>
      </c>
      <c r="N25" s="72">
        <f>IF('Indicador Datos'!BP27="No data","x",ROUND(IF('Indicador Datos'!BP27&gt;N$37,10,IF('Indicador Datos'!BP27&lt;N$36,0,10-(N$37-'Indicador Datos'!BP27)/(N$37-N$36)*10)),1))</f>
        <v>5.5</v>
      </c>
      <c r="O25" s="140">
        <f t="shared" si="5"/>
        <v>5.2</v>
      </c>
      <c r="P25" s="74">
        <f t="shared" si="6"/>
        <v>7.1</v>
      </c>
      <c r="Q25" s="72">
        <f>IF(OR('Indicador Datos'!BQ27=0,'Indicador Datos'!BQ27="No data"),"x",ROUND(IF('Indicador Datos'!BQ27&gt;Q$37,0,IF('Indicador Datos'!BQ27&lt;Q$36,10,(Q$37-'Indicador Datos'!BQ27)/(Q$37-Q$36)*10)),1))</f>
        <v>5</v>
      </c>
      <c r="R25" s="72">
        <f>IF('Indicador Datos'!BR27="No data","x",ROUND(IF('Indicador Datos'!BR27&gt;R$37,0,IF('Indicador Datos'!BR27&lt;R$36,10,(R$37-'Indicador Datos'!BR27)/(R$37-R$36)*10)),1))</f>
        <v>6.9</v>
      </c>
      <c r="S25" s="72">
        <f>IF('Indicador Datos'!BS27="No data","x",ROUND(IF('Indicador Datos'!BS27&gt;S$37,0,IF('Indicador Datos'!BS27&lt;S$36,10,(S$37-'Indicador Datos'!BS27)/(S$37-S$36)*10)),1))</f>
        <v>6.2</v>
      </c>
      <c r="T25" s="73">
        <f t="shared" si="7"/>
        <v>6</v>
      </c>
      <c r="U25" s="205">
        <f>IF('Indicador Datos'!BT27="No data","x",'Indicador Datos'!BT27/'Indicador Datos'!CG27*100)</f>
        <v>8.7695006000184623</v>
      </c>
      <c r="V25" s="72">
        <f t="shared" si="0"/>
        <v>9.1999999999999993</v>
      </c>
      <c r="W25" s="72">
        <f>IF('Indicador Datos'!BU27="No data","x",ROUND(IF('Indicador Datos'!BU27&gt;W$37,0,IF('Indicador Datos'!BU27&lt;W$36,10,(W$37-'Indicador Datos'!BU27)/(W$37-W$36)*10)),1))</f>
        <v>10</v>
      </c>
      <c r="X25" s="72">
        <f>IF('Indicador Datos'!BV27="No data","x",ROUND(IF('Indicador Datos'!BV27&gt;X$37,0,IF('Indicador Datos'!BV27&lt;X$36,10,(X$37-'Indicador Datos'!BV27)/(X$37-X$36)*10)),1))</f>
        <v>5</v>
      </c>
      <c r="Y25" s="72">
        <f>IF('Indicador Datos'!BW27="No data","x",ROUND(IF('Indicador Datos'!BW27&gt;Y$37,0,IF('Indicador Datos'!BW27&lt;Y$36,10,(Y$37-'Indicador Datos'!BW27)/(Y$37-Y$36)*10)),1))</f>
        <v>3.7</v>
      </c>
      <c r="Z25" s="72">
        <f>IF('Indicador Datos'!BX27="No data","x",ROUND(IF('Indicador Datos'!BX27&gt;Z$37,0,IF('Indicador Datos'!BX27&lt;Z$36,10,(Z$37-'Indicador Datos'!BX27)/(Z$37-Z$36)*10)),1))</f>
        <v>6.5</v>
      </c>
      <c r="AA25" s="72">
        <f t="shared" si="8"/>
        <v>5.0999999999999996</v>
      </c>
      <c r="AB25" s="73">
        <f t="shared" si="9"/>
        <v>7.3</v>
      </c>
      <c r="AC25" s="72">
        <f>IF('Indicador Datos'!AI27="No data","x",ROUND(IF('Indicador Datos'!AI27&gt;AC$37,0,IF('Indicador Datos'!AI27&lt;AC$36,10,(AC$37-'Indicador Datos'!AI27)/(AC$37-AC$36)*10)),1))</f>
        <v>9</v>
      </c>
      <c r="AD25" s="72">
        <f>IF('Indicador Datos'!AJ27="No data","x",ROUND(IF('Indicador Datos'!AJ27&gt;AD$37,0,IF('Indicador Datos'!AJ27&lt;AD$36,10,(AD$37-'Indicador Datos'!AJ27)/(AD$37-AD$36)*10)),1))</f>
        <v>0</v>
      </c>
      <c r="AE25" s="72">
        <f>IF('Indicador Datos'!AK27="No data","x",ROUND(IF('Indicador Datos'!AK27&gt;AE$37,0,IF('Indicador Datos'!AK27&lt;AE$36,10,(AE$37-'Indicador Datos'!AK27)/(AE$37-AE$36)*10)),1))</f>
        <v>8.6</v>
      </c>
      <c r="AF25" s="72">
        <f t="shared" si="10"/>
        <v>4.3</v>
      </c>
      <c r="AG25" s="72">
        <f>IF('Indicador Datos'!AO27="No data","x",ROUND(IF('Indicador Datos'!AO27&gt;AG$37,0,IF('Indicador Datos'!AO27&lt;AG$36,10,(AG$37-'Indicador Datos'!AO27)/(AG$37-AG$36)*10)),1))</f>
        <v>8.6</v>
      </c>
      <c r="AH25" s="72">
        <f>IF('Indicador Datos'!AP27="No data","x",ROUND(IF('Indicador Datos'!AP27&gt;AH$37,0,IF('Indicador Datos'!AP27&lt;AH$36,10,(AH$37-'Indicador Datos'!AP27)/(AH$37-AH$36)*10)),1))</f>
        <v>3.1</v>
      </c>
      <c r="AI25" s="72">
        <f>IF('Indicador Datos'!AQ27="No data","x",ROUND(IF('Indicador Datos'!AQ27&gt;AI$37,10,IF('Indicador Datos'!AQ27&lt;AI$36,0,10-(AI$37-'Indicador Datos'!AQ27)/(AI$37-AI$36)*10)),1))</f>
        <v>3.9</v>
      </c>
      <c r="AJ25" s="72">
        <f t="shared" si="11"/>
        <v>5.9</v>
      </c>
      <c r="AK25" s="72">
        <f>IF('Indicador Datos'!AR27="No data","x",ROUND(IF('Indicador Datos'!AR27&gt;AK$37,10,IF('Indicador Datos'!AR27&lt;AK$36,0,10-(AK$37-'Indicador Datos'!AR27)/(AK$37-AK$36)*10)),1))</f>
        <v>10</v>
      </c>
      <c r="AL25" s="73">
        <f t="shared" si="12"/>
        <v>7.3</v>
      </c>
      <c r="AM25" s="72">
        <f>IF('Indicador Datos'!BY27="No data","x",ROUND(IF('Indicador Datos'!BY27&gt;AM$37,0,IF('Indicador Datos'!BY27&lt;AM$36,10,(AM$37-'Indicador Datos'!BY27)/(AM$37-AM$36)*10)),1))</f>
        <v>1.8</v>
      </c>
      <c r="AN25" s="72">
        <f>IF('Indicador Datos'!BZ27="No data","x",ROUND(IF('Indicador Datos'!BZ27&gt;AN$37,0,IF('Indicador Datos'!BZ27&lt;AN$36,10,(AN$37-'Indicador Datos'!BZ27)/(AN$37-AN$36)*10)),1))</f>
        <v>2</v>
      </c>
      <c r="AO25" s="72">
        <f t="shared" si="13"/>
        <v>1.9</v>
      </c>
      <c r="AP25" s="72">
        <f>IF('Indicador Datos'!CA27="No data","x",ROUND(IF('Indicador Datos'!CA27&gt;AP$37,0,IF('Indicador Datos'!CA27&lt;AP$36,10,(AP$37-'Indicador Datos'!CA27)/(AP$37-AP$36)*10)),1))</f>
        <v>6.2</v>
      </c>
      <c r="AQ25" s="72">
        <f t="shared" si="14"/>
        <v>4.0999999999999996</v>
      </c>
      <c r="AR25" s="72">
        <f>IF('Indicador Datos'!CB27="No data","x",ROUND(IF('Indicador Datos'!CB27&gt;AR$37,0,IF('Indicador Datos'!CB27&lt;AR$36,10,(AR$37-'Indicador Datos'!CB27)/(AR$37-AR$36)*10)),1))</f>
        <v>1.8</v>
      </c>
      <c r="AS25" s="72">
        <f>IF('Indicador Datos'!CC27="No data","x",ROUND(IF('Indicador Datos'!CC27&gt;AS$37,10,IF('Indicador Datos'!CC27&lt;AS$36,0,10-(AS$37-'Indicador Datos'!CC27)/(AS$37-AS$36)*10)),1))</f>
        <v>4.7</v>
      </c>
      <c r="AT25" s="72">
        <f t="shared" si="15"/>
        <v>3.3</v>
      </c>
      <c r="AU25" s="140">
        <f t="shared" si="16"/>
        <v>3.8</v>
      </c>
      <c r="AV25" s="74">
        <f t="shared" si="17"/>
        <v>6.1</v>
      </c>
      <c r="AW25" s="131"/>
    </row>
    <row r="26" spans="1:49" s="3" customFormat="1" x14ac:dyDescent="0.25">
      <c r="A26" s="99" t="s">
        <v>12</v>
      </c>
      <c r="B26" s="86" t="s">
        <v>11</v>
      </c>
      <c r="C26" s="72">
        <f>IF('Indicador Datos'!BI28="No data","x",ROUND(IF('Indicador Datos'!BI28&gt;C$37,0,IF('Indicador Datos'!BI28&lt;C$36,10,(C$37-'Indicador Datos'!BI28)/(C$37-C$36)*10)),1))</f>
        <v>5.7</v>
      </c>
      <c r="D26" s="72" t="str">
        <f>IF('Indicador Datos'!BJ28="No data","x",ROUND(IF('Indicador Datos'!BJ28&gt;D$37,0,IF('Indicador Datos'!BJ28&lt;D$36,10,(D$37-'Indicador Datos'!BJ28)/(D$37-D$36)*10)),1))</f>
        <v>x</v>
      </c>
      <c r="E26" s="73">
        <f t="shared" si="1"/>
        <v>5.7</v>
      </c>
      <c r="F26" s="72">
        <f>IF('Indicador Datos'!BL28="No data","x",ROUND(IF('Indicador Datos'!BL28&gt;F$37,0,IF('Indicador Datos'!BL28&lt;F$36,10,(F$37-'Indicador Datos'!BL28)/(F$37-F$36)*10)),1))</f>
        <v>6</v>
      </c>
      <c r="G26" s="72">
        <f>IF('Indicador Datos'!BK28="No data","x",ROUND(IF('Indicador Datos'!BK28&gt;G$37,0,IF('Indicador Datos'!BK28&lt;G$36,10,(G$37-'Indicador Datos'!BK28)/(G$37-G$36)*10)),1))</f>
        <v>5.4</v>
      </c>
      <c r="H26" s="73">
        <f t="shared" si="2"/>
        <v>5.7</v>
      </c>
      <c r="I26" s="72">
        <f>IF('Indicador Datos'!BM28="No data","x",ROUND(IF('Indicador Datos'!BM28&gt;I$37,0,IF('Indicador Datos'!BM28&lt;I$36,10,(I$37-'Indicador Datos'!BM28)/(I$37-I$36)*10)),1))</f>
        <v>0</v>
      </c>
      <c r="J26" s="140">
        <f t="shared" si="3"/>
        <v>0</v>
      </c>
      <c r="K26" s="72">
        <f>IF('Indicador Datos'!BN28="No data","x",ROUND(IF('Indicador Datos'!BN28&gt;K$37,10,IF('Indicador Datos'!BN28&lt;K$36,0,10-(K$37-'Indicador Datos'!BN28)/(K$37-K$36)*10)),1))</f>
        <v>10</v>
      </c>
      <c r="L26" s="72">
        <f>IF('Indicador Datos'!BO28="No data","x",ROUND(IF('Indicador Datos'!BO28&gt;L$37,10,IF('Indicador Datos'!BO28&lt;L$36,0,10-(L$37-'Indicador Datos'!BO28)/(L$37-L$36)*10)),1))</f>
        <v>3.9</v>
      </c>
      <c r="M26" s="72">
        <f t="shared" si="4"/>
        <v>7</v>
      </c>
      <c r="N26" s="72">
        <f>IF('Indicador Datos'!BP28="No data","x",ROUND(IF('Indicador Datos'!BP28&gt;N$37,10,IF('Indicador Datos'!BP28&lt;N$36,0,10-(N$37-'Indicador Datos'!BP28)/(N$37-N$36)*10)),1))</f>
        <v>8</v>
      </c>
      <c r="O26" s="140">
        <f t="shared" si="5"/>
        <v>7.7</v>
      </c>
      <c r="P26" s="74">
        <f t="shared" si="6"/>
        <v>5.3</v>
      </c>
      <c r="Q26" s="72">
        <f>IF(OR('Indicador Datos'!BQ28=0,'Indicador Datos'!BQ28="No data"),"x",ROUND(IF('Indicador Datos'!BQ28&gt;Q$37,0,IF('Indicador Datos'!BQ28&lt;Q$36,10,(Q$37-'Indicador Datos'!BQ28)/(Q$37-Q$36)*10)),1))</f>
        <v>0.2</v>
      </c>
      <c r="R26" s="72">
        <f>IF('Indicador Datos'!BR28="No data","x",ROUND(IF('Indicador Datos'!BR28&gt;R$37,0,IF('Indicador Datos'!BR28&lt;R$36,10,(R$37-'Indicador Datos'!BR28)/(R$37-R$36)*10)),1))</f>
        <v>5.0999999999999996</v>
      </c>
      <c r="S26" s="72">
        <f>IF('Indicador Datos'!BS28="No data","x",ROUND(IF('Indicador Datos'!BS28&gt;S$37,0,IF('Indicador Datos'!BS28&lt;S$36,10,(S$37-'Indicador Datos'!BS28)/(S$37-S$36)*10)),1))</f>
        <v>3</v>
      </c>
      <c r="T26" s="73">
        <f t="shared" si="7"/>
        <v>2.8</v>
      </c>
      <c r="U26" s="205">
        <f>IF('Indicador Datos'!BT28="No data","x",'Indicador Datos'!BT28/'Indicador Datos'!CG28*100)</f>
        <v>10.639027261916302</v>
      </c>
      <c r="V26" s="72">
        <f t="shared" si="0"/>
        <v>9</v>
      </c>
      <c r="W26" s="72">
        <f>IF('Indicador Datos'!BU28="No data","x",ROUND(IF('Indicador Datos'!BU28&gt;W$37,0,IF('Indicador Datos'!BU28&lt;W$36,10,(W$37-'Indicador Datos'!BU28)/(W$37-W$36)*10)),1))</f>
        <v>5.7</v>
      </c>
      <c r="X26" s="72">
        <f>IF('Indicador Datos'!BV28="No data","x",ROUND(IF('Indicador Datos'!BV28&gt;X$37,0,IF('Indicador Datos'!BV28&lt;X$36,10,(X$37-'Indicador Datos'!BV28)/(X$37-X$36)*10)),1))</f>
        <v>0.9</v>
      </c>
      <c r="Y26" s="72">
        <f>IF('Indicador Datos'!BW28="No data","x",ROUND(IF('Indicador Datos'!BW28&gt;Y$37,0,IF('Indicador Datos'!BW28&lt;Y$36,10,(Y$37-'Indicador Datos'!BW28)/(Y$37-Y$36)*10)),1))</f>
        <v>2</v>
      </c>
      <c r="Z26" s="72">
        <f>IF('Indicador Datos'!BX28="No data","x",ROUND(IF('Indicador Datos'!BX28&gt;Z$37,0,IF('Indicador Datos'!BX28&lt;Z$36,10,(Z$37-'Indicador Datos'!BX28)/(Z$37-Z$36)*10)),1))</f>
        <v>0.5</v>
      </c>
      <c r="AA26" s="72">
        <f t="shared" si="8"/>
        <v>1.3</v>
      </c>
      <c r="AB26" s="73">
        <f t="shared" si="9"/>
        <v>4.2</v>
      </c>
      <c r="AC26" s="72">
        <f>IF('Indicador Datos'!AI28="No data","x",ROUND(IF('Indicador Datos'!AI28&gt;AC$37,0,IF('Indicador Datos'!AI28&lt;AC$36,10,(AC$37-'Indicador Datos'!AI28)/(AC$37-AC$36)*10)),1))</f>
        <v>5.3</v>
      </c>
      <c r="AD26" s="72">
        <f>IF('Indicador Datos'!AJ28="No data","x",ROUND(IF('Indicador Datos'!AJ28&gt;AD$37,0,IF('Indicador Datos'!AJ28&lt;AD$36,10,(AD$37-'Indicador Datos'!AJ28)/(AD$37-AD$36)*10)),1))</f>
        <v>2.1</v>
      </c>
      <c r="AE26" s="72">
        <f>IF('Indicador Datos'!AK28="No data","x",ROUND(IF('Indicador Datos'!AK28&gt;AE$37,0,IF('Indicador Datos'!AK28&lt;AE$36,10,(AE$37-'Indicador Datos'!AK28)/(AE$37-AE$36)*10)),1))</f>
        <v>7.1</v>
      </c>
      <c r="AF26" s="72">
        <f t="shared" si="10"/>
        <v>4.5999999999999996</v>
      </c>
      <c r="AG26" s="72">
        <f>IF('Indicador Datos'!AO28="No data","x",ROUND(IF('Indicador Datos'!AO28&gt;AG$37,0,IF('Indicador Datos'!AO28&lt;AG$36,10,(AG$37-'Indicador Datos'!AO28)/(AG$37-AG$36)*10)),1))</f>
        <v>4.9000000000000004</v>
      </c>
      <c r="AH26" s="72">
        <f>IF('Indicador Datos'!AP28="No data","x",ROUND(IF('Indicador Datos'!AP28&gt;AH$37,0,IF('Indicador Datos'!AP28&lt;AH$36,10,(AH$37-'Indicador Datos'!AP28)/(AH$37-AH$36)*10)),1))</f>
        <v>4.9000000000000004</v>
      </c>
      <c r="AI26" s="72">
        <f>IF('Indicador Datos'!AQ28="No data","x",ROUND(IF('Indicador Datos'!AQ28&gt;AI$37,10,IF('Indicador Datos'!AQ28&lt;AI$36,0,10-(AI$37-'Indicador Datos'!AQ28)/(AI$37-AI$36)*10)),1))</f>
        <v>4.3</v>
      </c>
      <c r="AJ26" s="72">
        <f t="shared" si="11"/>
        <v>4.7</v>
      </c>
      <c r="AK26" s="72">
        <f>IF('Indicador Datos'!AR28="No data","x",ROUND(IF('Indicador Datos'!AR28&gt;AK$37,10,IF('Indicador Datos'!AR28&lt;AK$36,0,10-(AK$37-'Indicador Datos'!AR28)/(AK$37-AK$36)*10)),1))</f>
        <v>2.9</v>
      </c>
      <c r="AL26" s="73">
        <f t="shared" si="12"/>
        <v>4.4000000000000004</v>
      </c>
      <c r="AM26" s="72" t="str">
        <f>IF('Indicador Datos'!BY28="No data","x",ROUND(IF('Indicador Datos'!BY28&gt;AM$37,0,IF('Indicador Datos'!BY28&lt;AM$36,10,(AM$37-'Indicador Datos'!BY28)/(AM$37-AM$36)*10)),1))</f>
        <v>x</v>
      </c>
      <c r="AN26" s="72" t="str">
        <f>IF('Indicador Datos'!BZ28="No data","x",ROUND(IF('Indicador Datos'!BZ28&gt;AN$37,0,IF('Indicador Datos'!BZ28&lt;AN$36,10,(AN$37-'Indicador Datos'!BZ28)/(AN$37-AN$36)*10)),1))</f>
        <v>x</v>
      </c>
      <c r="AO26" s="72" t="str">
        <f t="shared" si="13"/>
        <v>x</v>
      </c>
      <c r="AP26" s="72">
        <f>IF('Indicador Datos'!CA28="No data","x",ROUND(IF('Indicador Datos'!CA28&gt;AP$37,0,IF('Indicador Datos'!CA28&lt;AP$36,10,(AP$37-'Indicador Datos'!CA28)/(AP$37-AP$36)*10)),1))</f>
        <v>5.3</v>
      </c>
      <c r="AQ26" s="72">
        <f t="shared" si="14"/>
        <v>5.3</v>
      </c>
      <c r="AR26" s="72">
        <f>IF('Indicador Datos'!CB28="No data","x",ROUND(IF('Indicador Datos'!CB28&gt;AR$37,0,IF('Indicador Datos'!CB28&lt;AR$36,10,(AR$37-'Indicador Datos'!CB28)/(AR$37-AR$36)*10)),1))</f>
        <v>2.9</v>
      </c>
      <c r="AS26" s="72">
        <f>IF('Indicador Datos'!CC28="No data","x",ROUND(IF('Indicador Datos'!CC28&gt;AS$37,10,IF('Indicador Datos'!CC28&lt;AS$36,0,10-(AS$37-'Indicador Datos'!CC28)/(AS$37-AS$36)*10)),1))</f>
        <v>6.9</v>
      </c>
      <c r="AT26" s="72">
        <f t="shared" si="15"/>
        <v>4.9000000000000004</v>
      </c>
      <c r="AU26" s="140">
        <f t="shared" si="16"/>
        <v>5.2</v>
      </c>
      <c r="AV26" s="74">
        <f t="shared" si="17"/>
        <v>4.2</v>
      </c>
      <c r="AW26" s="131"/>
    </row>
    <row r="27" spans="1:49" s="3" customFormat="1" x14ac:dyDescent="0.25">
      <c r="A27" s="99" t="s">
        <v>14</v>
      </c>
      <c r="B27" s="86" t="s">
        <v>13</v>
      </c>
      <c r="C27" s="72">
        <f>IF('Indicador Datos'!BI29="No data","x",ROUND(IF('Indicador Datos'!BI29&gt;C$37,0,IF('Indicador Datos'!BI29&lt;C$36,10,(C$37-'Indicador Datos'!BI29)/(C$37-C$36)*10)),1))</f>
        <v>4.3</v>
      </c>
      <c r="D27" s="72">
        <f>IF('Indicador Datos'!BJ29="No data","x",ROUND(IF('Indicador Datos'!BJ29&gt;D$37,0,IF('Indicador Datos'!BJ29&lt;D$36,10,(D$37-'Indicador Datos'!BJ29)/(D$37-D$36)*10)),1))</f>
        <v>4.5999999999999996</v>
      </c>
      <c r="E27" s="73">
        <f t="shared" si="1"/>
        <v>4.5</v>
      </c>
      <c r="F27" s="72">
        <f>IF('Indicador Datos'!BL29="No data","x",ROUND(IF('Indicador Datos'!BL29&gt;F$37,0,IF('Indicador Datos'!BL29&lt;F$36,10,(F$37-'Indicador Datos'!BL29)/(F$37-F$36)*10)),1))</f>
        <v>3.4</v>
      </c>
      <c r="G27" s="72">
        <f>IF('Indicador Datos'!BK29="No data","x",ROUND(IF('Indicador Datos'!BK29&gt;G$37,0,IF('Indicador Datos'!BK29&lt;G$36,10,(G$37-'Indicador Datos'!BK29)/(G$37-G$36)*10)),1))</f>
        <v>2.8</v>
      </c>
      <c r="H27" s="73">
        <f t="shared" si="2"/>
        <v>3.1</v>
      </c>
      <c r="I27" s="72">
        <f>IF('Indicador Datos'!BM29="No data","x",ROUND(IF('Indicador Datos'!BM29&gt;I$37,0,IF('Indicador Datos'!BM29&lt;I$36,10,(I$37-'Indicador Datos'!BM29)/(I$37-I$36)*10)),1))</f>
        <v>0</v>
      </c>
      <c r="J27" s="140">
        <f t="shared" si="3"/>
        <v>0</v>
      </c>
      <c r="K27" s="72">
        <f>IF('Indicador Datos'!BN29="No data","x",ROUND(IF('Indicador Datos'!BN29&gt;K$37,10,IF('Indicador Datos'!BN29&lt;K$36,0,10-(K$37-'Indicador Datos'!BN29)/(K$37-K$36)*10)),1))</f>
        <v>5.5</v>
      </c>
      <c r="L27" s="72">
        <f>IF('Indicador Datos'!BO29="No data","x",ROUND(IF('Indicador Datos'!BO29&gt;L$37,10,IF('Indicador Datos'!BO29&lt;L$36,0,10-(L$37-'Indicador Datos'!BO29)/(L$37-L$36)*10)),1))</f>
        <v>3.8</v>
      </c>
      <c r="M27" s="72">
        <f t="shared" si="4"/>
        <v>4.7</v>
      </c>
      <c r="N27" s="72">
        <f>IF('Indicador Datos'!BP29="No data","x",ROUND(IF('Indicador Datos'!BP29&gt;N$37,10,IF('Indicador Datos'!BP29&lt;N$36,0,10-(N$37-'Indicador Datos'!BP29)/(N$37-N$36)*10)),1))</f>
        <v>2.8</v>
      </c>
      <c r="O27" s="140">
        <f t="shared" si="5"/>
        <v>3.4</v>
      </c>
      <c r="P27" s="74">
        <f t="shared" si="6"/>
        <v>2.9</v>
      </c>
      <c r="Q27" s="72">
        <f>IF(OR('Indicador Datos'!BQ29=0,'Indicador Datos'!BQ29="No data"),"x",ROUND(IF('Indicador Datos'!BQ29&gt;Q$37,0,IF('Indicador Datos'!BQ29&lt;Q$36,10,(Q$37-'Indicador Datos'!BQ29)/(Q$37-Q$36)*10)),1))</f>
        <v>0</v>
      </c>
      <c r="R27" s="72">
        <f>IF('Indicador Datos'!BR29="No data","x",ROUND(IF('Indicador Datos'!BR29&gt;R$37,0,IF('Indicador Datos'!BR29&lt;R$36,10,(R$37-'Indicador Datos'!BR29)/(R$37-R$36)*10)),1))</f>
        <v>4.5</v>
      </c>
      <c r="S27" s="72">
        <f>IF('Indicador Datos'!BS29="No data","x",ROUND(IF('Indicador Datos'!BS29&gt;S$37,0,IF('Indicador Datos'!BS29&lt;S$36,10,(S$37-'Indicador Datos'!BS29)/(S$37-S$36)*10)),1))</f>
        <v>2.8</v>
      </c>
      <c r="T27" s="73">
        <f t="shared" si="7"/>
        <v>2.4</v>
      </c>
      <c r="U27" s="205">
        <f>IF('Indicador Datos'!BT29="No data","x",'Indicador Datos'!BT29/'Indicador Datos'!CG29*100)</f>
        <v>20.173980407030228</v>
      </c>
      <c r="V27" s="72">
        <f t="shared" si="0"/>
        <v>8.1</v>
      </c>
      <c r="W27" s="72">
        <f>IF('Indicador Datos'!BU29="No data","x",ROUND(IF('Indicador Datos'!BU29&gt;W$37,0,IF('Indicador Datos'!BU29&lt;W$36,10,(W$37-'Indicador Datos'!BU29)/(W$37-W$36)*10)),1))</f>
        <v>0.3</v>
      </c>
      <c r="X27" s="72">
        <f>IF('Indicador Datos'!BV29="No data","x",ROUND(IF('Indicador Datos'!BV29&gt;X$37,0,IF('Indicador Datos'!BV29&lt;X$36,10,(X$37-'Indicador Datos'!BV29)/(X$37-X$36)*10)),1))</f>
        <v>0.5</v>
      </c>
      <c r="Y27" s="72">
        <f>IF('Indicador Datos'!BW29="No data","x",ROUND(IF('Indicador Datos'!BW29&gt;Y$37,0,IF('Indicador Datos'!BW29&lt;Y$36,10,(Y$37-'Indicador Datos'!BW29)/(Y$37-Y$36)*10)),1))</f>
        <v>2.9</v>
      </c>
      <c r="Z27" s="72">
        <f>IF('Indicador Datos'!BX29="No data","x",ROUND(IF('Indicador Datos'!BX29&gt;Z$37,0,IF('Indicador Datos'!BX29&lt;Z$36,10,(Z$37-'Indicador Datos'!BX29)/(Z$37-Z$36)*10)),1))</f>
        <v>2.5</v>
      </c>
      <c r="AA27" s="72">
        <f t="shared" si="8"/>
        <v>2.7</v>
      </c>
      <c r="AB27" s="73">
        <f t="shared" si="9"/>
        <v>2.9</v>
      </c>
      <c r="AC27" s="72">
        <f>IF('Indicador Datos'!AI29="No data","x",ROUND(IF('Indicador Datos'!AI29&gt;AC$37,0,IF('Indicador Datos'!AI29&lt;AC$36,10,(AC$37-'Indicador Datos'!AI29)/(AC$37-AC$36)*10)),1))</f>
        <v>7.4</v>
      </c>
      <c r="AD27" s="72">
        <f>IF('Indicador Datos'!AJ29="No data","x",ROUND(IF('Indicador Datos'!AJ29&gt;AD$37,0,IF('Indicador Datos'!AJ29&lt;AD$36,10,(AD$37-'Indicador Datos'!AJ29)/(AD$37-AD$36)*10)),1))</f>
        <v>4.3</v>
      </c>
      <c r="AE27" s="72">
        <f>IF('Indicador Datos'!AK29="No data","x",ROUND(IF('Indicador Datos'!AK29&gt;AE$37,0,IF('Indicador Datos'!AK29&lt;AE$36,10,(AE$37-'Indicador Datos'!AK29)/(AE$37-AE$36)*10)),1))</f>
        <v>2.9</v>
      </c>
      <c r="AF27" s="72">
        <f t="shared" si="10"/>
        <v>3.5999999999999996</v>
      </c>
      <c r="AG27" s="72">
        <f>IF('Indicador Datos'!AO29="No data","x",ROUND(IF('Indicador Datos'!AO29&gt;AG$37,0,IF('Indicador Datos'!AO29&lt;AG$36,10,(AG$37-'Indicador Datos'!AO29)/(AG$37-AG$36)*10)),1))</f>
        <v>3.1</v>
      </c>
      <c r="AH27" s="72">
        <f>IF('Indicador Datos'!AP29="No data","x",ROUND(IF('Indicador Datos'!AP29&gt;AH$37,0,IF('Indicador Datos'!AP29&lt;AH$36,10,(AH$37-'Indicador Datos'!AP29)/(AH$37-AH$36)*10)),1))</f>
        <v>4.7</v>
      </c>
      <c r="AI27" s="72">
        <f>IF('Indicador Datos'!AQ29="No data","x",ROUND(IF('Indicador Datos'!AQ29&gt;AI$37,10,IF('Indicador Datos'!AQ29&lt;AI$36,0,10-(AI$37-'Indicador Datos'!AQ29)/(AI$37-AI$36)*10)),1))</f>
        <v>5.3</v>
      </c>
      <c r="AJ27" s="72">
        <f t="shared" si="11"/>
        <v>4.4000000000000004</v>
      </c>
      <c r="AK27" s="72">
        <f>IF('Indicador Datos'!AR29="No data","x",ROUND(IF('Indicador Datos'!AR29&gt;AK$37,10,IF('Indicador Datos'!AR29&lt;AK$36,0,10-(AK$37-'Indicador Datos'!AR29)/(AK$37-AK$36)*10)),1))</f>
        <v>1.5</v>
      </c>
      <c r="AL27" s="73">
        <f t="shared" si="12"/>
        <v>4.2</v>
      </c>
      <c r="AM27" s="72">
        <f>IF('Indicador Datos'!BY29="No data","x",ROUND(IF('Indicador Datos'!BY29&gt;AM$37,0,IF('Indicador Datos'!BY29&lt;AM$36,10,(AM$37-'Indicador Datos'!BY29)/(AM$37-AM$36)*10)),1))</f>
        <v>0.2</v>
      </c>
      <c r="AN27" s="72">
        <f>IF('Indicador Datos'!BZ29="No data","x",ROUND(IF('Indicador Datos'!BZ29&gt;AN$37,0,IF('Indicador Datos'!BZ29&lt;AN$36,10,(AN$37-'Indicador Datos'!BZ29)/(AN$37-AN$36)*10)),1))</f>
        <v>2.2000000000000002</v>
      </c>
      <c r="AO27" s="72">
        <f t="shared" si="13"/>
        <v>1.2</v>
      </c>
      <c r="AP27" s="72">
        <f>IF('Indicador Datos'!CA29="No data","x",ROUND(IF('Indicador Datos'!CA29&gt;AP$37,0,IF('Indicador Datos'!CA29&lt;AP$36,10,(AP$37-'Indicador Datos'!CA29)/(AP$37-AP$36)*10)),1))</f>
        <v>0.9</v>
      </c>
      <c r="AQ27" s="72">
        <f t="shared" si="14"/>
        <v>1.1000000000000001</v>
      </c>
      <c r="AR27" s="72">
        <f>IF('Indicador Datos'!CB29="No data","x",ROUND(IF('Indicador Datos'!CB29&gt;AR$37,0,IF('Indicador Datos'!CB29&lt;AR$36,10,(AR$37-'Indicador Datos'!CB29)/(AR$37-AR$36)*10)),1))</f>
        <v>4.9000000000000004</v>
      </c>
      <c r="AS27" s="72">
        <f>IF('Indicador Datos'!CC29="No data","x",ROUND(IF('Indicador Datos'!CC29&gt;AS$37,10,IF('Indicador Datos'!CC29&lt;AS$36,0,10-(AS$37-'Indicador Datos'!CC29)/(AS$37-AS$36)*10)),1))</f>
        <v>5.8</v>
      </c>
      <c r="AT27" s="72">
        <f t="shared" si="15"/>
        <v>5.4</v>
      </c>
      <c r="AU27" s="140">
        <f t="shared" si="16"/>
        <v>2.5</v>
      </c>
      <c r="AV27" s="74">
        <f t="shared" si="17"/>
        <v>3</v>
      </c>
      <c r="AW27" s="131"/>
    </row>
    <row r="28" spans="1:49" s="3" customFormat="1" x14ac:dyDescent="0.25">
      <c r="A28" s="99" t="s">
        <v>16</v>
      </c>
      <c r="B28" s="86" t="s">
        <v>15</v>
      </c>
      <c r="C28" s="72">
        <f>IF('Indicador Datos'!BI30="No data","x",ROUND(IF('Indicador Datos'!BI30&gt;C$37,0,IF('Indicador Datos'!BI30&lt;C$36,10,(C$37-'Indicador Datos'!BI30)/(C$37-C$36)*10)),1))</f>
        <v>4.0999999999999996</v>
      </c>
      <c r="D28" s="72">
        <f>IF('Indicador Datos'!BJ30="No data","x",ROUND(IF('Indicador Datos'!BJ30&gt;D$37,0,IF('Indicador Datos'!BJ30&lt;D$36,10,(D$37-'Indicador Datos'!BJ30)/(D$37-D$36)*10)),1))</f>
        <v>3.6</v>
      </c>
      <c r="E28" s="73">
        <f t="shared" si="1"/>
        <v>3.9</v>
      </c>
      <c r="F28" s="72">
        <f>IF('Indicador Datos'!BL30="No data","x",ROUND(IF('Indicador Datos'!BL30&gt;F$37,0,IF('Indicador Datos'!BL30&lt;F$36,10,(F$37-'Indicador Datos'!BL30)/(F$37-F$36)*10)),1))</f>
        <v>6.3</v>
      </c>
      <c r="G28" s="72">
        <f>IF('Indicador Datos'!BK30="No data","x",ROUND(IF('Indicador Datos'!BK30&gt;G$37,0,IF('Indicador Datos'!BK30&lt;G$36,10,(G$37-'Indicador Datos'!BK30)/(G$37-G$36)*10)),1))</f>
        <v>5.0999999999999996</v>
      </c>
      <c r="H28" s="73">
        <f t="shared" si="2"/>
        <v>5.7</v>
      </c>
      <c r="I28" s="72">
        <f>IF('Indicador Datos'!BM30="No data","x",ROUND(IF('Indicador Datos'!BM30&gt;I$37,0,IF('Indicador Datos'!BM30&lt;I$36,10,(I$37-'Indicador Datos'!BM30)/(I$37-I$36)*10)),1))</f>
        <v>8.1</v>
      </c>
      <c r="J28" s="140">
        <f t="shared" si="3"/>
        <v>8.1</v>
      </c>
      <c r="K28" s="72">
        <f>IF('Indicador Datos'!BN30="No data","x",ROUND(IF('Indicador Datos'!BN30&gt;K$37,10,IF('Indicador Datos'!BN30&lt;K$36,0,10-(K$37-'Indicador Datos'!BN30)/(K$37-K$36)*10)),1))</f>
        <v>8.5</v>
      </c>
      <c r="L28" s="72">
        <f>IF('Indicador Datos'!BO30="No data","x",ROUND(IF('Indicador Datos'!BO30&gt;L$37,10,IF('Indicador Datos'!BO30&lt;L$36,0,10-(L$37-'Indicador Datos'!BO30)/(L$37-L$36)*10)),1))</f>
        <v>5.0999999999999996</v>
      </c>
      <c r="M28" s="72">
        <f t="shared" si="4"/>
        <v>6.8</v>
      </c>
      <c r="N28" s="72">
        <f>IF('Indicador Datos'!BP30="No data","x",ROUND(IF('Indicador Datos'!BP30&gt;N$37,10,IF('Indicador Datos'!BP30&lt;N$36,0,10-(N$37-'Indicador Datos'!BP30)/(N$37-N$36)*10)),1))</f>
        <v>10</v>
      </c>
      <c r="O28" s="140">
        <f t="shared" si="5"/>
        <v>8.9</v>
      </c>
      <c r="P28" s="74">
        <f t="shared" si="6"/>
        <v>7.1</v>
      </c>
      <c r="Q28" s="72">
        <f>IF(OR('Indicador Datos'!BQ30=0,'Indicador Datos'!BQ30="No data"),"x",ROUND(IF('Indicador Datos'!BQ30&gt;Q$37,0,IF('Indicador Datos'!BQ30&lt;Q$36,10,(Q$37-'Indicador Datos'!BQ30)/(Q$37-Q$36)*10)),1))</f>
        <v>1.1000000000000001</v>
      </c>
      <c r="R28" s="72">
        <f>IF('Indicador Datos'!BR30="No data","x",ROUND(IF('Indicador Datos'!BR30&gt;R$37,0,IF('Indicador Datos'!BR30&lt;R$36,10,(R$37-'Indicador Datos'!BR30)/(R$37-R$36)*10)),1))</f>
        <v>5.5</v>
      </c>
      <c r="S28" s="72">
        <f>IF('Indicador Datos'!BS30="No data","x",ROUND(IF('Indicador Datos'!BS30&gt;S$37,0,IF('Indicador Datos'!BS30&lt;S$36,10,(S$37-'Indicador Datos'!BS30)/(S$37-S$36)*10)),1))</f>
        <v>4</v>
      </c>
      <c r="T28" s="73">
        <f t="shared" si="7"/>
        <v>3.5</v>
      </c>
      <c r="U28" s="205">
        <f>IF('Indicador Datos'!BT30="No data","x",'Indicador Datos'!BT30/'Indicador Datos'!CG30*100)</f>
        <v>10.81568273997296</v>
      </c>
      <c r="V28" s="72">
        <f t="shared" si="0"/>
        <v>9</v>
      </c>
      <c r="W28" s="72">
        <f>IF('Indicador Datos'!BU30="No data","x",ROUND(IF('Indicador Datos'!BU30&gt;W$37,0,IF('Indicador Datos'!BU30&lt;W$36,10,(W$37-'Indicador Datos'!BU30)/(W$37-W$36)*10)),1))</f>
        <v>6.3</v>
      </c>
      <c r="X28" s="72">
        <f>IF('Indicador Datos'!BV30="No data","x",ROUND(IF('Indicador Datos'!BV30&gt;X$37,0,IF('Indicador Datos'!BV30&lt;X$36,10,(X$37-'Indicador Datos'!BV30)/(X$37-X$36)*10)),1))</f>
        <v>4.3</v>
      </c>
      <c r="Y28" s="72">
        <f>IF('Indicador Datos'!BW30="No data","x",ROUND(IF('Indicador Datos'!BW30&gt;Y$37,0,IF('Indicador Datos'!BW30&lt;Y$36,10,(Y$37-'Indicador Datos'!BW30)/(Y$37-Y$36)*10)),1))</f>
        <v>7.7</v>
      </c>
      <c r="Z28" s="72">
        <f>IF('Indicador Datos'!BX30="No data","x",ROUND(IF('Indicador Datos'!BX30&gt;Z$37,0,IF('Indicador Datos'!BX30&lt;Z$36,10,(Z$37-'Indicador Datos'!BX30)/(Z$37-Z$36)*10)),1))</f>
        <v>0</v>
      </c>
      <c r="AA28" s="72">
        <f t="shared" si="8"/>
        <v>3.9</v>
      </c>
      <c r="AB28" s="73">
        <f t="shared" si="9"/>
        <v>5.9</v>
      </c>
      <c r="AC28" s="72">
        <f>IF('Indicador Datos'!AI30="No data","x",ROUND(IF('Indicador Datos'!AI30&gt;AC$37,0,IF('Indicador Datos'!AI30&lt;AC$36,10,(AC$37-'Indicador Datos'!AI30)/(AC$37-AC$36)*10)),1))</f>
        <v>6.3</v>
      </c>
      <c r="AD28" s="72">
        <f>IF('Indicador Datos'!AJ30="No data","x",ROUND(IF('Indicador Datos'!AJ30&gt;AD$37,0,IF('Indicador Datos'!AJ30&lt;AD$36,10,(AD$37-'Indicador Datos'!AJ30)/(AD$37-AD$36)*10)),1))</f>
        <v>4.3</v>
      </c>
      <c r="AE28" s="72">
        <f>IF('Indicador Datos'!AK30="No data","x",ROUND(IF('Indicador Datos'!AK30&gt;AE$37,0,IF('Indicador Datos'!AK30&lt;AE$36,10,(AE$37-'Indicador Datos'!AK30)/(AE$37-AE$36)*10)),1))</f>
        <v>5.7</v>
      </c>
      <c r="AF28" s="72">
        <f t="shared" si="10"/>
        <v>5</v>
      </c>
      <c r="AG28" s="72">
        <f>IF('Indicador Datos'!AO30="No data","x",ROUND(IF('Indicador Datos'!AO30&gt;AG$37,0,IF('Indicador Datos'!AO30&lt;AG$36,10,(AG$37-'Indicador Datos'!AO30)/(AG$37-AG$36)*10)),1))</f>
        <v>6.4</v>
      </c>
      <c r="AH28" s="72">
        <f>IF('Indicador Datos'!AP30="No data","x",ROUND(IF('Indicador Datos'!AP30&gt;AH$37,0,IF('Indicador Datos'!AP30&lt;AH$36,10,(AH$37-'Indicador Datos'!AP30)/(AH$37-AH$36)*10)),1))</f>
        <v>1.3</v>
      </c>
      <c r="AI28" s="72">
        <f>IF('Indicador Datos'!AQ30="No data","x",ROUND(IF('Indicador Datos'!AQ30&gt;AI$37,10,IF('Indicador Datos'!AQ30&lt;AI$36,0,10-(AI$37-'Indicador Datos'!AQ30)/(AI$37-AI$36)*10)),1))</f>
        <v>2.6</v>
      </c>
      <c r="AJ28" s="72">
        <f t="shared" si="11"/>
        <v>3.8</v>
      </c>
      <c r="AK28" s="72">
        <f>IF('Indicador Datos'!AR30="No data","x",ROUND(IF('Indicador Datos'!AR30&gt;AK$37,10,IF('Indicador Datos'!AR30&lt;AK$36,0,10-(AK$37-'Indicador Datos'!AR30)/(AK$37-AK$36)*10)),1))</f>
        <v>4.3</v>
      </c>
      <c r="AL28" s="73">
        <f t="shared" si="12"/>
        <v>4.9000000000000004</v>
      </c>
      <c r="AM28" s="72">
        <f>IF('Indicador Datos'!BY30="No data","x",ROUND(IF('Indicador Datos'!BY30&gt;AM$37,0,IF('Indicador Datos'!BY30&lt;AM$36,10,(AM$37-'Indicador Datos'!BY30)/(AM$37-AM$36)*10)),1))</f>
        <v>5.9</v>
      </c>
      <c r="AN28" s="72">
        <f>IF('Indicador Datos'!BZ30="No data","x",ROUND(IF('Indicador Datos'!BZ30&gt;AN$37,0,IF('Indicador Datos'!BZ30&lt;AN$36,10,(AN$37-'Indicador Datos'!BZ30)/(AN$37-AN$36)*10)),1))</f>
        <v>10</v>
      </c>
      <c r="AO28" s="72">
        <f t="shared" si="13"/>
        <v>8</v>
      </c>
      <c r="AP28" s="72">
        <f>IF('Indicador Datos'!CA30="No data","x",ROUND(IF('Indicador Datos'!CA30&gt;AP$37,0,IF('Indicador Datos'!CA30&lt;AP$36,10,(AP$37-'Indicador Datos'!CA30)/(AP$37-AP$36)*10)),1))</f>
        <v>6.6</v>
      </c>
      <c r="AQ28" s="72">
        <f t="shared" si="14"/>
        <v>7.3</v>
      </c>
      <c r="AR28" s="72">
        <f>IF('Indicador Datos'!CB30="No data","x",ROUND(IF('Indicador Datos'!CB30&gt;AR$37,0,IF('Indicador Datos'!CB30&lt;AR$36,10,(AR$37-'Indicador Datos'!CB30)/(AR$37-AR$36)*10)),1))</f>
        <v>7.1</v>
      </c>
      <c r="AS28" s="72">
        <f>IF('Indicador Datos'!CC30="No data","x",ROUND(IF('Indicador Datos'!CC30&gt;AS$37,10,IF('Indicador Datos'!CC30&lt;AS$36,0,10-(AS$37-'Indicador Datos'!CC30)/(AS$37-AS$36)*10)),1))</f>
        <v>9.1</v>
      </c>
      <c r="AT28" s="72">
        <f t="shared" si="15"/>
        <v>8.1</v>
      </c>
      <c r="AU28" s="140">
        <f t="shared" si="16"/>
        <v>7.6</v>
      </c>
      <c r="AV28" s="74">
        <f t="shared" si="17"/>
        <v>5.5</v>
      </c>
      <c r="AW28" s="131"/>
    </row>
    <row r="29" spans="1:49" s="3" customFormat="1" x14ac:dyDescent="0.25">
      <c r="A29" s="99" t="s">
        <v>26</v>
      </c>
      <c r="B29" s="86" t="s">
        <v>25</v>
      </c>
      <c r="C29" s="72">
        <f>IF('Indicador Datos'!BI31="No data","x",ROUND(IF('Indicador Datos'!BI31&gt;C$37,0,IF('Indicador Datos'!BI31&lt;C$36,10,(C$37-'Indicador Datos'!BI31)/(C$37-C$36)*10)),1))</f>
        <v>3.9</v>
      </c>
      <c r="D29" s="72">
        <f>IF('Indicador Datos'!BJ31="No data","x",ROUND(IF('Indicador Datos'!BJ31&gt;D$37,0,IF('Indicador Datos'!BJ31&lt;D$36,10,(D$37-'Indicador Datos'!BJ31)/(D$37-D$36)*10)),1))</f>
        <v>8.3000000000000007</v>
      </c>
      <c r="E29" s="73">
        <f t="shared" si="1"/>
        <v>6.1</v>
      </c>
      <c r="F29" s="72">
        <f>IF('Indicador Datos'!BL31="No data","x",ROUND(IF('Indicador Datos'!BL31&gt;F$37,0,IF('Indicador Datos'!BL31&lt;F$36,10,(F$37-'Indicador Datos'!BL31)/(F$37-F$36)*10)),1))</f>
        <v>6.9</v>
      </c>
      <c r="G29" s="72">
        <f>IF('Indicador Datos'!BK31="No data","x",ROUND(IF('Indicador Datos'!BK31&gt;G$37,0,IF('Indicador Datos'!BK31&lt;G$36,10,(G$37-'Indicador Datos'!BK31)/(G$37-G$36)*10)),1))</f>
        <v>5.9</v>
      </c>
      <c r="H29" s="73">
        <f t="shared" si="2"/>
        <v>6.4</v>
      </c>
      <c r="I29" s="72">
        <f>IF('Indicador Datos'!BM31="No data","x",ROUND(IF('Indicador Datos'!BM31&gt;I$37,0,IF('Indicador Datos'!BM31&lt;I$36,10,(I$37-'Indicador Datos'!BM31)/(I$37-I$36)*10)),1))</f>
        <v>7.2</v>
      </c>
      <c r="J29" s="140">
        <f t="shared" si="3"/>
        <v>7.2</v>
      </c>
      <c r="K29" s="72">
        <f>IF('Indicador Datos'!BN31="No data","x",ROUND(IF('Indicador Datos'!BN31&gt;K$37,10,IF('Indicador Datos'!BN31&lt;K$36,0,10-(K$37-'Indicador Datos'!BN31)/(K$37-K$36)*10)),1))</f>
        <v>3.1</v>
      </c>
      <c r="L29" s="72">
        <f>IF('Indicador Datos'!BO31="No data","x",ROUND(IF('Indicador Datos'!BO31&gt;L$37,10,IF('Indicador Datos'!BO31&lt;L$36,0,10-(L$37-'Indicador Datos'!BO31)/(L$37-L$36)*10)),1))</f>
        <v>4.0999999999999996</v>
      </c>
      <c r="M29" s="72">
        <f t="shared" si="4"/>
        <v>3.6</v>
      </c>
      <c r="N29" s="72">
        <f>IF('Indicador Datos'!BP31="No data","x",ROUND(IF('Indicador Datos'!BP31&gt;N$37,10,IF('Indicador Datos'!BP31&lt;N$36,0,10-(N$37-'Indicador Datos'!BP31)/(N$37-N$36)*10)),1))</f>
        <v>3.9</v>
      </c>
      <c r="O29" s="140">
        <f t="shared" si="5"/>
        <v>3.8</v>
      </c>
      <c r="P29" s="74">
        <f t="shared" si="6"/>
        <v>6</v>
      </c>
      <c r="Q29" s="72">
        <f>IF(OR('Indicador Datos'!BQ31=0,'Indicador Datos'!BQ31="No data"),"x",ROUND(IF('Indicador Datos'!BQ31&gt;Q$37,0,IF('Indicador Datos'!BQ31&lt;Q$36,10,(Q$37-'Indicador Datos'!BQ31)/(Q$37-Q$36)*10)),1))</f>
        <v>0.5</v>
      </c>
      <c r="R29" s="72">
        <f>IF('Indicador Datos'!BR31="No data","x",ROUND(IF('Indicador Datos'!BR31&gt;R$37,0,IF('Indicador Datos'!BR31&lt;R$36,10,(R$37-'Indicador Datos'!BR31)/(R$37-R$36)*10)),1))</f>
        <v>6.4</v>
      </c>
      <c r="S29" s="72">
        <f>IF('Indicador Datos'!BS31="No data","x",ROUND(IF('Indicador Datos'!BS31&gt;S$37,0,IF('Indicador Datos'!BS31&lt;S$36,10,(S$37-'Indicador Datos'!BS31)/(S$37-S$36)*10)),1))</f>
        <v>7.3</v>
      </c>
      <c r="T29" s="73">
        <f t="shared" si="7"/>
        <v>4.7</v>
      </c>
      <c r="U29" s="205">
        <f>IF('Indicador Datos'!BT31="No data","x",'Indicador Datos'!BT31/'Indicador Datos'!CG31*100)</f>
        <v>24.963762280560477</v>
      </c>
      <c r="V29" s="72">
        <f t="shared" si="0"/>
        <v>7.6</v>
      </c>
      <c r="W29" s="72">
        <f>IF('Indicador Datos'!BU31="No data","x",ROUND(IF('Indicador Datos'!BU31&gt;W$37,0,IF('Indicador Datos'!BU31&lt;W$36,10,(W$37-'Indicador Datos'!BU31)/(W$37-W$36)*10)),1))</f>
        <v>5.0999999999999996</v>
      </c>
      <c r="X29" s="72">
        <f>IF('Indicador Datos'!BV31="No data","x",ROUND(IF('Indicador Datos'!BV31&gt;X$37,0,IF('Indicador Datos'!BV31&lt;X$36,10,(X$37-'Indicador Datos'!BV31)/(X$37-X$36)*10)),1))</f>
        <v>6.5</v>
      </c>
      <c r="Y29" s="72">
        <f>IF('Indicador Datos'!BW31="No data","x",ROUND(IF('Indicador Datos'!BW31&gt;Y$37,0,IF('Indicador Datos'!BW31&lt;Y$36,10,(Y$37-'Indicador Datos'!BW31)/(Y$37-Y$36)*10)),1))</f>
        <v>10</v>
      </c>
      <c r="Z29" s="72">
        <f>IF('Indicador Datos'!BX31="No data","x",ROUND(IF('Indicador Datos'!BX31&gt;Z$37,0,IF('Indicador Datos'!BX31&lt;Z$36,10,(Z$37-'Indicador Datos'!BX31)/(Z$37-Z$36)*10)),1))</f>
        <v>10</v>
      </c>
      <c r="AA29" s="72">
        <f t="shared" si="8"/>
        <v>10</v>
      </c>
      <c r="AB29" s="73">
        <f t="shared" si="9"/>
        <v>7.3</v>
      </c>
      <c r="AC29" s="72">
        <f>IF('Indicador Datos'!AI31="No data","x",ROUND(IF('Indicador Datos'!AI31&gt;AC$37,0,IF('Indicador Datos'!AI31&lt;AC$36,10,(AC$37-'Indicador Datos'!AI31)/(AC$37-AC$36)*10)),1))</f>
        <v>5.7</v>
      </c>
      <c r="AD29" s="72">
        <f>IF('Indicador Datos'!AJ31="No data","x",ROUND(IF('Indicador Datos'!AJ31&gt;AD$37,0,IF('Indicador Datos'!AJ31&lt;AD$36,10,(AD$37-'Indicador Datos'!AJ31)/(AD$37-AD$36)*10)),1))</f>
        <v>9.3000000000000007</v>
      </c>
      <c r="AE29" s="72">
        <f>IF('Indicador Datos'!AK31="No data","x",ROUND(IF('Indicador Datos'!AK31&gt;AE$37,0,IF('Indicador Datos'!AK31&lt;AE$36,10,(AE$37-'Indicador Datos'!AK31)/(AE$37-AE$36)*10)),1))</f>
        <v>10</v>
      </c>
      <c r="AF29" s="72">
        <f t="shared" si="10"/>
        <v>9.65</v>
      </c>
      <c r="AG29" s="72">
        <f>IF('Indicador Datos'!AO31="No data","x",ROUND(IF('Indicador Datos'!AO31&gt;AG$37,0,IF('Indicador Datos'!AO31&lt;AG$36,10,(AG$37-'Indicador Datos'!AO31)/(AG$37-AG$36)*10)),1))</f>
        <v>6.1</v>
      </c>
      <c r="AH29" s="72">
        <f>IF('Indicador Datos'!AP31="No data","x",ROUND(IF('Indicador Datos'!AP31&gt;AH$37,0,IF('Indicador Datos'!AP31&lt;AH$36,10,(AH$37-'Indicador Datos'!AP31)/(AH$37-AH$36)*10)),1))</f>
        <v>3.3</v>
      </c>
      <c r="AI29" s="72">
        <f>IF('Indicador Datos'!AQ31="No data","x",ROUND(IF('Indicador Datos'!AQ31&gt;AI$37,10,IF('Indicador Datos'!AQ31&lt;AI$36,0,10-(AI$37-'Indicador Datos'!AQ31)/(AI$37-AI$36)*10)),1))</f>
        <v>8.1</v>
      </c>
      <c r="AJ29" s="72">
        <f t="shared" si="11"/>
        <v>6.2</v>
      </c>
      <c r="AK29" s="72">
        <f>IF('Indicador Datos'!AR31="No data","x",ROUND(IF('Indicador Datos'!AR31&gt;AK$37,10,IF('Indicador Datos'!AR31&lt;AK$36,0,10-(AK$37-'Indicador Datos'!AR31)/(AK$37-AK$36)*10)),1))</f>
        <v>4.3</v>
      </c>
      <c r="AL29" s="73">
        <f t="shared" si="12"/>
        <v>6.5</v>
      </c>
      <c r="AM29" s="72">
        <f>IF('Indicador Datos'!BY31="No data","x",ROUND(IF('Indicador Datos'!BY31&gt;AM$37,0,IF('Indicador Datos'!BY31&lt;AM$36,10,(AM$37-'Indicador Datos'!BY31)/(AM$37-AM$36)*10)),1))</f>
        <v>9</v>
      </c>
      <c r="AN29" s="72">
        <f>IF('Indicador Datos'!BZ31="No data","x",ROUND(IF('Indicador Datos'!BZ31&gt;AN$37,0,IF('Indicador Datos'!BZ31&lt;AN$36,10,(AN$37-'Indicador Datos'!BZ31)/(AN$37-AN$36)*10)),1))</f>
        <v>4.9000000000000004</v>
      </c>
      <c r="AO29" s="72">
        <f t="shared" si="13"/>
        <v>7</v>
      </c>
      <c r="AP29" s="72">
        <f>IF('Indicador Datos'!CA31="No data","x",ROUND(IF('Indicador Datos'!CA31&gt;AP$37,0,IF('Indicador Datos'!CA31&lt;AP$36,10,(AP$37-'Indicador Datos'!CA31)/(AP$37-AP$36)*10)),1))</f>
        <v>6.2</v>
      </c>
      <c r="AQ29" s="72">
        <f t="shared" si="14"/>
        <v>6.6</v>
      </c>
      <c r="AR29" s="72">
        <f>IF('Indicador Datos'!CB31="No data","x",ROUND(IF('Indicador Datos'!CB31&gt;AR$37,0,IF('Indicador Datos'!CB31&lt;AR$36,10,(AR$37-'Indicador Datos'!CB31)/(AR$37-AR$36)*10)),1))</f>
        <v>6.1</v>
      </c>
      <c r="AS29" s="72">
        <f>IF('Indicador Datos'!CC31="No data","x",ROUND(IF('Indicador Datos'!CC31&gt;AS$37,10,IF('Indicador Datos'!CC31&lt;AS$36,0,10-(AS$37-'Indicador Datos'!CC31)/(AS$37-AS$36)*10)),1))</f>
        <v>10</v>
      </c>
      <c r="AT29" s="72">
        <f t="shared" si="15"/>
        <v>8.1</v>
      </c>
      <c r="AU29" s="140">
        <f t="shared" si="16"/>
        <v>7.1</v>
      </c>
      <c r="AV29" s="74">
        <f t="shared" si="17"/>
        <v>6.4</v>
      </c>
      <c r="AW29" s="131"/>
    </row>
    <row r="30" spans="1:49" s="3" customFormat="1" x14ac:dyDescent="0.25">
      <c r="A30" s="99" t="s">
        <v>34</v>
      </c>
      <c r="B30" s="86" t="s">
        <v>33</v>
      </c>
      <c r="C30" s="72" t="str">
        <f>IF('Indicador Datos'!BI32="No data","x",ROUND(IF('Indicador Datos'!BI32&gt;C$37,0,IF('Indicador Datos'!BI32&lt;C$36,10,(C$37-'Indicador Datos'!BI32)/(C$37-C$36)*10)),1))</f>
        <v>x</v>
      </c>
      <c r="D30" s="72" t="str">
        <f>IF('Indicador Datos'!BJ32="No data","x",ROUND(IF('Indicador Datos'!BJ32&gt;D$37,0,IF('Indicador Datos'!BJ32&lt;D$36,10,(D$37-'Indicador Datos'!BJ32)/(D$37-D$36)*10)),1))</f>
        <v>x</v>
      </c>
      <c r="E30" s="73" t="str">
        <f t="shared" si="1"/>
        <v>x</v>
      </c>
      <c r="F30" s="72">
        <f>IF('Indicador Datos'!BL32="No data","x",ROUND(IF('Indicador Datos'!BL32&gt;F$37,0,IF('Indicador Datos'!BL32&lt;F$36,10,(F$37-'Indicador Datos'!BL32)/(F$37-F$36)*10)),1))</f>
        <v>6.6</v>
      </c>
      <c r="G30" s="72">
        <f>IF('Indicador Datos'!BK32="No data","x",ROUND(IF('Indicador Datos'!BK32&gt;G$37,0,IF('Indicador Datos'!BK32&lt;G$36,10,(G$37-'Indicador Datos'!BK32)/(G$37-G$36)*10)),1))</f>
        <v>5.7</v>
      </c>
      <c r="H30" s="73">
        <f t="shared" si="2"/>
        <v>6.2</v>
      </c>
      <c r="I30" s="72" t="str">
        <f>IF('Indicador Datos'!BM32="No data","x",ROUND(IF('Indicador Datos'!BM32&gt;I$37,0,IF('Indicador Datos'!BM32&lt;I$36,10,(I$37-'Indicador Datos'!BM32)/(I$37-I$36)*10)),1))</f>
        <v>x</v>
      </c>
      <c r="J30" s="140" t="str">
        <f t="shared" si="3"/>
        <v>x</v>
      </c>
      <c r="K30" s="72" t="str">
        <f>IF('Indicador Datos'!BN32="No data","x",ROUND(IF('Indicador Datos'!BN32&gt;K$37,10,IF('Indicador Datos'!BN32&lt;K$36,0,10-(K$37-'Indicador Datos'!BN32)/(K$37-K$36)*10)),1))</f>
        <v>x</v>
      </c>
      <c r="L30" s="72">
        <f>IF('Indicador Datos'!BO32="No data","x",ROUND(IF('Indicador Datos'!BO32&gt;L$37,10,IF('Indicador Datos'!BO32&lt;L$36,0,10-(L$37-'Indicador Datos'!BO32)/(L$37-L$36)*10)),1))</f>
        <v>3.9</v>
      </c>
      <c r="M30" s="72">
        <f t="shared" si="4"/>
        <v>3.9</v>
      </c>
      <c r="N30" s="72">
        <f>IF('Indicador Datos'!BP32="No data","x",ROUND(IF('Indicador Datos'!BP32&gt;N$37,10,IF('Indicador Datos'!BP32&lt;N$36,0,10-(N$37-'Indicador Datos'!BP32)/(N$37-N$36)*10)),1))</f>
        <v>8.3000000000000007</v>
      </c>
      <c r="O30" s="140">
        <f t="shared" si="5"/>
        <v>6.8</v>
      </c>
      <c r="P30" s="74">
        <f t="shared" si="6"/>
        <v>6.5</v>
      </c>
      <c r="Q30" s="72">
        <f>IF(OR('Indicador Datos'!BQ32=0,'Indicador Datos'!BQ32="No data"),"x",ROUND(IF('Indicador Datos'!BQ32&gt;Q$37,0,IF('Indicador Datos'!BQ32&lt;Q$36,10,(Q$37-'Indicador Datos'!BQ32)/(Q$37-Q$36)*10)),1))</f>
        <v>6.5</v>
      </c>
      <c r="R30" s="72">
        <f>IF('Indicador Datos'!BR32="No data","x",ROUND(IF('Indicador Datos'!BR32&gt;R$37,0,IF('Indicador Datos'!BR32&lt;R$36,10,(R$37-'Indicador Datos'!BR32)/(R$37-R$36)*10)),1))</f>
        <v>7.7</v>
      </c>
      <c r="S30" s="72">
        <f>IF('Indicador Datos'!BS32="No data","x",ROUND(IF('Indicador Datos'!BS32&gt;S$37,0,IF('Indicador Datos'!BS32&lt;S$36,10,(S$37-'Indicador Datos'!BS32)/(S$37-S$36)*10)),1))</f>
        <v>8.4</v>
      </c>
      <c r="T30" s="73">
        <f t="shared" si="7"/>
        <v>7.5</v>
      </c>
      <c r="U30" s="205">
        <f>IF('Indicador Datos'!BT32="No data","x",'Indicador Datos'!BT32/'Indicador Datos'!CG32*100)</f>
        <v>2.1336042672085345</v>
      </c>
      <c r="V30" s="72">
        <f t="shared" si="0"/>
        <v>9.9</v>
      </c>
      <c r="W30" s="72">
        <f>IF('Indicador Datos'!BU32="No data","x",ROUND(IF('Indicador Datos'!BU32&gt;W$37,0,IF('Indicador Datos'!BU32&lt;W$36,10,(W$37-'Indicador Datos'!BU32)/(W$37-W$36)*10)),1))</f>
        <v>5.4</v>
      </c>
      <c r="X30" s="72">
        <f>IF('Indicador Datos'!BV32="No data","x",ROUND(IF('Indicador Datos'!BV32&gt;X$37,0,IF('Indicador Datos'!BV32&lt;X$36,10,(X$37-'Indicador Datos'!BV32)/(X$37-X$36)*10)),1))</f>
        <v>0.9</v>
      </c>
      <c r="Y30" s="72">
        <f>IF('Indicador Datos'!BW32="No data","x",ROUND(IF('Indicador Datos'!BW32&gt;Y$37,0,IF('Indicador Datos'!BW32&lt;Y$36,10,(Y$37-'Indicador Datos'!BW32)/(Y$37-Y$36)*10)),1))</f>
        <v>9.1</v>
      </c>
      <c r="Z30" s="72">
        <f>IF('Indicador Datos'!BX32="No data","x",ROUND(IF('Indicador Datos'!BX32&gt;Z$37,0,IF('Indicador Datos'!BX32&lt;Z$36,10,(Z$37-'Indicador Datos'!BX32)/(Z$37-Z$36)*10)),1))</f>
        <v>8</v>
      </c>
      <c r="AA30" s="72">
        <f t="shared" si="8"/>
        <v>8.6</v>
      </c>
      <c r="AB30" s="73">
        <f t="shared" si="9"/>
        <v>6.2</v>
      </c>
      <c r="AC30" s="72">
        <f>IF('Indicador Datos'!AI32="No data","x",ROUND(IF('Indicador Datos'!AI32&gt;AC$37,0,IF('Indicador Datos'!AI32&lt;AC$36,10,(AC$37-'Indicador Datos'!AI32)/(AC$37-AC$36)*10)),1))</f>
        <v>9.5</v>
      </c>
      <c r="AD30" s="72">
        <f>IF('Indicador Datos'!AJ32="No data","x",ROUND(IF('Indicador Datos'!AJ32&gt;AD$37,0,IF('Indicador Datos'!AJ32&lt;AD$36,10,(AD$37-'Indicador Datos'!AJ32)/(AD$37-AD$36)*10)),1))</f>
        <v>0</v>
      </c>
      <c r="AE30" s="72">
        <f>IF('Indicador Datos'!AK32="No data","x",ROUND(IF('Indicador Datos'!AK32&gt;AE$37,0,IF('Indicador Datos'!AK32&lt;AE$36,10,(AE$37-'Indicador Datos'!AK32)/(AE$37-AE$36)*10)),1))</f>
        <v>1.4</v>
      </c>
      <c r="AF30" s="72">
        <f t="shared" si="10"/>
        <v>0.7</v>
      </c>
      <c r="AG30" s="72">
        <f>IF('Indicador Datos'!AO32="No data","x",ROUND(IF('Indicador Datos'!AO32&gt;AG$37,0,IF('Indicador Datos'!AO32&lt;AG$36,10,(AG$37-'Indicador Datos'!AO32)/(AG$37-AG$36)*10)),1))</f>
        <v>8.8000000000000007</v>
      </c>
      <c r="AH30" s="72">
        <f>IF('Indicador Datos'!AP32="No data","x",ROUND(IF('Indicador Datos'!AP32&gt;AH$37,0,IF('Indicador Datos'!AP32&lt;AH$36,10,(AH$37-'Indicador Datos'!AP32)/(AH$37-AH$36)*10)),1))</f>
        <v>6.4</v>
      </c>
      <c r="AI30" s="72">
        <f>IF('Indicador Datos'!AQ32="No data","x",ROUND(IF('Indicador Datos'!AQ32&gt;AI$37,10,IF('Indicador Datos'!AQ32&lt;AI$36,0,10-(AI$37-'Indicador Datos'!AQ32)/(AI$37-AI$36)*10)),1))</f>
        <v>6.2</v>
      </c>
      <c r="AJ30" s="72">
        <f t="shared" si="11"/>
        <v>7.3</v>
      </c>
      <c r="AK30" s="72">
        <f>IF('Indicador Datos'!AR32="No data","x",ROUND(IF('Indicador Datos'!AR32&gt;AK$37,10,IF('Indicador Datos'!AR32&lt;AK$36,0,10-(AK$37-'Indicador Datos'!AR32)/(AK$37-AK$36)*10)),1))</f>
        <v>10</v>
      </c>
      <c r="AL30" s="73">
        <f t="shared" si="12"/>
        <v>6.9</v>
      </c>
      <c r="AM30" s="72">
        <f>IF('Indicador Datos'!BY32="No data","x",ROUND(IF('Indicador Datos'!BY32&gt;AM$37,0,IF('Indicador Datos'!BY32&lt;AM$36,10,(AM$37-'Indicador Datos'!BY32)/(AM$37-AM$36)*10)),1))</f>
        <v>1.8</v>
      </c>
      <c r="AN30" s="72" t="str">
        <f>IF('Indicador Datos'!BZ32="No data","x",ROUND(IF('Indicador Datos'!BZ32&gt;AN$37,0,IF('Indicador Datos'!BZ32&lt;AN$36,10,(AN$37-'Indicador Datos'!BZ32)/(AN$37-AN$36)*10)),1))</f>
        <v>x</v>
      </c>
      <c r="AO30" s="72">
        <f t="shared" si="13"/>
        <v>1.8</v>
      </c>
      <c r="AP30" s="72">
        <f>IF('Indicador Datos'!CA32="No data","x",ROUND(IF('Indicador Datos'!CA32&gt;AP$37,0,IF('Indicador Datos'!CA32&lt;AP$36,10,(AP$37-'Indicador Datos'!CA32)/(AP$37-AP$36)*10)),1))</f>
        <v>0.8</v>
      </c>
      <c r="AQ30" s="72">
        <f t="shared" si="14"/>
        <v>1.3</v>
      </c>
      <c r="AR30" s="72">
        <f>IF('Indicador Datos'!CB32="No data","x",ROUND(IF('Indicador Datos'!CB32&gt;AR$37,0,IF('Indicador Datos'!CB32&lt;AR$36,10,(AR$37-'Indicador Datos'!CB32)/(AR$37-AR$36)*10)),1))</f>
        <v>8.1999999999999993</v>
      </c>
      <c r="AS30" s="72">
        <f>IF('Indicador Datos'!CC32="No data","x",ROUND(IF('Indicador Datos'!CC32&gt;AS$37,10,IF('Indicador Datos'!CC32&lt;AS$36,0,10-(AS$37-'Indicador Datos'!CC32)/(AS$37-AS$36)*10)),1))</f>
        <v>8.6</v>
      </c>
      <c r="AT30" s="72">
        <f t="shared" si="15"/>
        <v>8.4</v>
      </c>
      <c r="AU30" s="140">
        <f t="shared" si="16"/>
        <v>3.7</v>
      </c>
      <c r="AV30" s="74">
        <f t="shared" si="17"/>
        <v>6.1</v>
      </c>
      <c r="AW30" s="131"/>
    </row>
    <row r="31" spans="1:49" s="3" customFormat="1" x14ac:dyDescent="0.25">
      <c r="A31" s="99" t="s">
        <v>48</v>
      </c>
      <c r="B31" s="86" t="s">
        <v>47</v>
      </c>
      <c r="C31" s="72">
        <f>IF('Indicador Datos'!BI33="No data","x",ROUND(IF('Indicador Datos'!BI33&gt;C$37,0,IF('Indicador Datos'!BI33&lt;C$36,10,(C$37-'Indicador Datos'!BI33)/(C$37-C$36)*10)),1))</f>
        <v>4.9000000000000004</v>
      </c>
      <c r="D31" s="72">
        <f>IF('Indicador Datos'!BJ33="No data","x",ROUND(IF('Indicador Datos'!BJ33&gt;D$37,0,IF('Indicador Datos'!BJ33&lt;D$36,10,(D$37-'Indicador Datos'!BJ33)/(D$37-D$36)*10)),1))</f>
        <v>6.3</v>
      </c>
      <c r="E31" s="73">
        <f t="shared" si="1"/>
        <v>5.6</v>
      </c>
      <c r="F31" s="72">
        <f>IF('Indicador Datos'!BL33="No data","x",ROUND(IF('Indicador Datos'!BL33&gt;F$37,0,IF('Indicador Datos'!BL33&lt;F$36,10,(F$37-'Indicador Datos'!BL33)/(F$37-F$36)*10)),1))</f>
        <v>7</v>
      </c>
      <c r="G31" s="72">
        <f>IF('Indicador Datos'!BK33="No data","x",ROUND(IF('Indicador Datos'!BK33&gt;G$37,0,IF('Indicador Datos'!BK33&lt;G$36,10,(G$37-'Indicador Datos'!BK33)/(G$37-G$36)*10)),1))</f>
        <v>6.9</v>
      </c>
      <c r="H31" s="73">
        <f t="shared" si="2"/>
        <v>7</v>
      </c>
      <c r="I31" s="72">
        <f>IF('Indicador Datos'!BM33="No data","x",ROUND(IF('Indicador Datos'!BM33&gt;I$37,0,IF('Indicador Datos'!BM33&lt;I$36,10,(I$37-'Indicador Datos'!BM33)/(I$37-I$36)*10)),1))</f>
        <v>9.3000000000000007</v>
      </c>
      <c r="J31" s="140">
        <f t="shared" si="3"/>
        <v>9.3000000000000007</v>
      </c>
      <c r="K31" s="72">
        <f>IF('Indicador Datos'!BN33="No data","x",ROUND(IF('Indicador Datos'!BN33&gt;K$37,10,IF('Indicador Datos'!BN33&lt;K$36,0,10-(K$37-'Indicador Datos'!BN33)/(K$37-K$36)*10)),1))</f>
        <v>8.1999999999999993</v>
      </c>
      <c r="L31" s="72">
        <f>IF('Indicador Datos'!BO33="No data","x",ROUND(IF('Indicador Datos'!BO33&gt;L$37,10,IF('Indicador Datos'!BO33&lt;L$36,0,10-(L$37-'Indicador Datos'!BO33)/(L$37-L$36)*10)),1))</f>
        <v>2.4</v>
      </c>
      <c r="M31" s="72">
        <f t="shared" si="4"/>
        <v>5.3</v>
      </c>
      <c r="N31" s="72">
        <f>IF('Indicador Datos'!BP33="No data","x",ROUND(IF('Indicador Datos'!BP33&gt;N$37,10,IF('Indicador Datos'!BP33&lt;N$36,0,10-(N$37-'Indicador Datos'!BP33)/(N$37-N$36)*10)),1))</f>
        <v>4.2</v>
      </c>
      <c r="O31" s="140">
        <f t="shared" si="5"/>
        <v>4.5999999999999996</v>
      </c>
      <c r="P31" s="74">
        <f t="shared" si="6"/>
        <v>7.1</v>
      </c>
      <c r="Q31" s="72">
        <f>IF(OR('Indicador Datos'!BQ33=0,'Indicador Datos'!BQ33="No data"),"x",ROUND(IF('Indicador Datos'!BQ33&gt;Q$37,0,IF('Indicador Datos'!BQ33&lt;Q$36,10,(Q$37-'Indicador Datos'!BQ33)/(Q$37-Q$36)*10)),1))</f>
        <v>0.5</v>
      </c>
      <c r="R31" s="72">
        <f>IF('Indicador Datos'!BR33="No data","x",ROUND(IF('Indicador Datos'!BR33&gt;R$37,0,IF('Indicador Datos'!BR33&lt;R$36,10,(R$37-'Indicador Datos'!BR33)/(R$37-R$36)*10)),1))</f>
        <v>7</v>
      </c>
      <c r="S31" s="72">
        <f>IF('Indicador Datos'!BS33="No data","x",ROUND(IF('Indicador Datos'!BS33&gt;S$37,0,IF('Indicador Datos'!BS33&lt;S$36,10,(S$37-'Indicador Datos'!BS33)/(S$37-S$36)*10)),1))</f>
        <v>5</v>
      </c>
      <c r="T31" s="73">
        <f t="shared" si="7"/>
        <v>4.2</v>
      </c>
      <c r="U31" s="205">
        <f>IF('Indicador Datos'!BT33="No data","x",'Indicador Datos'!BT33/'Indicador Datos'!CG33*100)</f>
        <v>18.625723634533099</v>
      </c>
      <c r="V31" s="72">
        <f t="shared" si="0"/>
        <v>8.1999999999999993</v>
      </c>
      <c r="W31" s="72">
        <f>IF('Indicador Datos'!BU33="No data","x",ROUND(IF('Indicador Datos'!BU33&gt;W$37,0,IF('Indicador Datos'!BU33&lt;W$36,10,(W$37-'Indicador Datos'!BU33)/(W$37-W$36)*10)),1))</f>
        <v>3.8</v>
      </c>
      <c r="X31" s="72">
        <f>IF('Indicador Datos'!BV33="No data","x",ROUND(IF('Indicador Datos'!BV33&gt;X$37,0,IF('Indicador Datos'!BV33&lt;X$36,10,(X$37-'Indicador Datos'!BV33)/(X$37-X$36)*10)),1))</f>
        <v>1</v>
      </c>
      <c r="Y31" s="72">
        <f>IF('Indicador Datos'!BW33="No data","x",ROUND(IF('Indicador Datos'!BW33&gt;Y$37,0,IF('Indicador Datos'!BW33&lt;Y$36,10,(Y$37-'Indicador Datos'!BW33)/(Y$37-Y$36)*10)),1))</f>
        <v>10</v>
      </c>
      <c r="Z31" s="72">
        <f>IF('Indicador Datos'!BX33="No data","x",ROUND(IF('Indicador Datos'!BX33&gt;Z$37,0,IF('Indicador Datos'!BX33&lt;Z$36,10,(Z$37-'Indicador Datos'!BX33)/(Z$37-Z$36)*10)),1))</f>
        <v>7.5</v>
      </c>
      <c r="AA31" s="72">
        <f t="shared" si="8"/>
        <v>8.8000000000000007</v>
      </c>
      <c r="AB31" s="73">
        <f t="shared" si="9"/>
        <v>5.5</v>
      </c>
      <c r="AC31" s="72">
        <f>IF('Indicador Datos'!AI33="No data","x",ROUND(IF('Indicador Datos'!AI33&gt;AC$37,0,IF('Indicador Datos'!AI33&lt;AC$36,10,(AC$37-'Indicador Datos'!AI33)/(AC$37-AC$36)*10)),1))</f>
        <v>6.9</v>
      </c>
      <c r="AD31" s="72">
        <f>IF('Indicador Datos'!AJ33="No data","x",ROUND(IF('Indicador Datos'!AJ33&gt;AD$37,0,IF('Indicador Datos'!AJ33&lt;AD$36,10,(AD$37-'Indicador Datos'!AJ33)/(AD$37-AD$36)*10)),1))</f>
        <v>0</v>
      </c>
      <c r="AE31" s="72">
        <f>IF('Indicador Datos'!AK33="No data","x",ROUND(IF('Indicador Datos'!AK33&gt;AE$37,0,IF('Indicador Datos'!AK33&lt;AE$36,10,(AE$37-'Indicador Datos'!AK33)/(AE$37-AE$36)*10)),1))</f>
        <v>4.3</v>
      </c>
      <c r="AF31" s="72">
        <f t="shared" si="10"/>
        <v>2.15</v>
      </c>
      <c r="AG31" s="72">
        <f>IF('Indicador Datos'!AO33="No data","x",ROUND(IF('Indicador Datos'!AO33&gt;AG$37,0,IF('Indicador Datos'!AO33&lt;AG$36,10,(AG$37-'Indicador Datos'!AO33)/(AG$37-AG$36)*10)),1))</f>
        <v>6.8</v>
      </c>
      <c r="AH31" s="72">
        <f>IF('Indicador Datos'!AP33="No data","x",ROUND(IF('Indicador Datos'!AP33&gt;AH$37,0,IF('Indicador Datos'!AP33&lt;AH$36,10,(AH$37-'Indicador Datos'!AP33)/(AH$37-AH$36)*10)),1))</f>
        <v>3.3</v>
      </c>
      <c r="AI31" s="72">
        <f>IF('Indicador Datos'!AQ33="No data","x",ROUND(IF('Indicador Datos'!AQ33&gt;AI$37,10,IF('Indicador Datos'!AQ33&lt;AI$36,0,10-(AI$37-'Indicador Datos'!AQ33)/(AI$37-AI$36)*10)),1))</f>
        <v>8.1999999999999993</v>
      </c>
      <c r="AJ31" s="72">
        <f t="shared" si="11"/>
        <v>6.5</v>
      </c>
      <c r="AK31" s="72">
        <f>IF('Indicador Datos'!AR33="No data","x",ROUND(IF('Indicador Datos'!AR33&gt;AK$37,10,IF('Indicador Datos'!AR33&lt;AK$36,0,10-(AK$37-'Indicador Datos'!AR33)/(AK$37-AK$36)*10)),1))</f>
        <v>8.8000000000000007</v>
      </c>
      <c r="AL31" s="73">
        <f t="shared" si="12"/>
        <v>6.1</v>
      </c>
      <c r="AM31" s="72">
        <f>IF('Indicador Datos'!BY33="No data","x",ROUND(IF('Indicador Datos'!BY33&gt;AM$37,0,IF('Indicador Datos'!BY33&lt;AM$36,10,(AM$37-'Indicador Datos'!BY33)/(AM$37-AM$36)*10)),1))</f>
        <v>7.9</v>
      </c>
      <c r="AN31" s="72">
        <f>IF('Indicador Datos'!BZ33="No data","x",ROUND(IF('Indicador Datos'!BZ33&gt;AN$37,0,IF('Indicador Datos'!BZ33&lt;AN$36,10,(AN$37-'Indicador Datos'!BZ33)/(AN$37-AN$36)*10)),1))</f>
        <v>8</v>
      </c>
      <c r="AO31" s="72">
        <f t="shared" si="13"/>
        <v>8</v>
      </c>
      <c r="AP31" s="72">
        <f>IF('Indicador Datos'!CA33="No data","x",ROUND(IF('Indicador Datos'!CA33&gt;AP$37,0,IF('Indicador Datos'!CA33&lt;AP$36,10,(AP$37-'Indicador Datos'!CA33)/(AP$37-AP$36)*10)),1))</f>
        <v>7.1</v>
      </c>
      <c r="AQ31" s="72">
        <f t="shared" si="14"/>
        <v>7.6</v>
      </c>
      <c r="AR31" s="72">
        <f>IF('Indicador Datos'!CB33="No data","x",ROUND(IF('Indicador Datos'!CB33&gt;AR$37,0,IF('Indicador Datos'!CB33&lt;AR$36,10,(AR$37-'Indicador Datos'!CB33)/(AR$37-AR$36)*10)),1))</f>
        <v>4.2</v>
      </c>
      <c r="AS31" s="72">
        <f>IF('Indicador Datos'!CC33="No data","x",ROUND(IF('Indicador Datos'!CC33&gt;AS$37,10,IF('Indicador Datos'!CC33&lt;AS$36,0,10-(AS$37-'Indicador Datos'!CC33)/(AS$37-AS$36)*10)),1))</f>
        <v>9.4</v>
      </c>
      <c r="AT31" s="72">
        <f t="shared" si="15"/>
        <v>6.8</v>
      </c>
      <c r="AU31" s="140">
        <f t="shared" si="16"/>
        <v>7.3</v>
      </c>
      <c r="AV31" s="74">
        <f t="shared" si="17"/>
        <v>5.8</v>
      </c>
      <c r="AW31" s="131"/>
    </row>
    <row r="32" spans="1:49" s="3" customFormat="1" x14ac:dyDescent="0.25">
      <c r="A32" s="99" t="s">
        <v>50</v>
      </c>
      <c r="B32" s="86" t="s">
        <v>49</v>
      </c>
      <c r="C32" s="72">
        <f>IF('Indicador Datos'!BI34="No data","x",ROUND(IF('Indicador Datos'!BI34&gt;C$37,0,IF('Indicador Datos'!BI34&lt;C$36,10,(C$37-'Indicador Datos'!BI34)/(C$37-C$36)*10)),1))</f>
        <v>4.8</v>
      </c>
      <c r="D32" s="72">
        <f>IF('Indicador Datos'!BJ34="No data","x",ROUND(IF('Indicador Datos'!BJ34&gt;D$37,0,IF('Indicador Datos'!BJ34&lt;D$36,10,(D$37-'Indicador Datos'!BJ34)/(D$37-D$36)*10)),1))</f>
        <v>4.8</v>
      </c>
      <c r="E32" s="73">
        <f t="shared" si="1"/>
        <v>4.8</v>
      </c>
      <c r="F32" s="72">
        <f>IF('Indicador Datos'!BL34="No data","x",ROUND(IF('Indicador Datos'!BL34&gt;F$37,0,IF('Indicador Datos'!BL34&lt;F$36,10,(F$37-'Indicador Datos'!BL34)/(F$37-F$36)*10)),1))</f>
        <v>6.5</v>
      </c>
      <c r="G32" s="72">
        <f>IF('Indicador Datos'!BK34="No data","x",ROUND(IF('Indicador Datos'!BK34&gt;G$37,0,IF('Indicador Datos'!BK34&lt;G$36,10,(G$37-'Indicador Datos'!BK34)/(G$37-G$36)*10)),1))</f>
        <v>5.6</v>
      </c>
      <c r="H32" s="73">
        <f t="shared" si="2"/>
        <v>6.1</v>
      </c>
      <c r="I32" s="72">
        <f>IF('Indicador Datos'!BM34="No data","x",ROUND(IF('Indicador Datos'!BM34&gt;I$37,0,IF('Indicador Datos'!BM34&lt;I$36,10,(I$37-'Indicador Datos'!BM34)/(I$37-I$36)*10)),1))</f>
        <v>6.4</v>
      </c>
      <c r="J32" s="140">
        <f t="shared" si="3"/>
        <v>6.4</v>
      </c>
      <c r="K32" s="72">
        <f>IF('Indicador Datos'!BN34="No data","x",ROUND(IF('Indicador Datos'!BN34&gt;K$37,10,IF('Indicador Datos'!BN34&lt;K$36,0,10-(K$37-'Indicador Datos'!BN34)/(K$37-K$36)*10)),1))</f>
        <v>10</v>
      </c>
      <c r="L32" s="72">
        <f>IF('Indicador Datos'!BO34="No data","x",ROUND(IF('Indicador Datos'!BO34&gt;L$37,10,IF('Indicador Datos'!BO34&lt;L$36,0,10-(L$37-'Indicador Datos'!BO34)/(L$37-L$36)*10)),1))</f>
        <v>6.7</v>
      </c>
      <c r="M32" s="72">
        <f t="shared" si="4"/>
        <v>8.4</v>
      </c>
      <c r="N32" s="72">
        <f>IF('Indicador Datos'!BP34="No data","x",ROUND(IF('Indicador Datos'!BP34&gt;N$37,10,IF('Indicador Datos'!BP34&lt;N$36,0,10-(N$37-'Indicador Datos'!BP34)/(N$37-N$36)*10)),1))</f>
        <v>4.4000000000000004</v>
      </c>
      <c r="O32" s="140">
        <f t="shared" si="5"/>
        <v>5.7</v>
      </c>
      <c r="P32" s="74">
        <f t="shared" si="6"/>
        <v>5.8</v>
      </c>
      <c r="Q32" s="72">
        <f>IF(OR('Indicador Datos'!BQ34=0,'Indicador Datos'!BQ34="No data"),"x",ROUND(IF('Indicador Datos'!BQ34&gt;Q$37,0,IF('Indicador Datos'!BQ34&lt;Q$36,10,(Q$37-'Indicador Datos'!BQ34)/(Q$37-Q$36)*10)),1))</f>
        <v>3.5</v>
      </c>
      <c r="R32" s="72">
        <f>IF('Indicador Datos'!BR34="No data","x",ROUND(IF('Indicador Datos'!BR34&gt;R$37,0,IF('Indicador Datos'!BR34&lt;R$36,10,(R$37-'Indicador Datos'!BR34)/(R$37-R$36)*10)),1))</f>
        <v>7.4</v>
      </c>
      <c r="S32" s="72">
        <f>IF('Indicador Datos'!BS34="No data","x",ROUND(IF('Indicador Datos'!BS34&gt;S$37,0,IF('Indicador Datos'!BS34&lt;S$36,10,(S$37-'Indicador Datos'!BS34)/(S$37-S$36)*10)),1))</f>
        <v>4.5999999999999996</v>
      </c>
      <c r="T32" s="73">
        <f t="shared" si="7"/>
        <v>5.2</v>
      </c>
      <c r="U32" s="205">
        <f>IF('Indicador Datos'!BT34="No data","x",'Indicador Datos'!BT34/'Indicador Datos'!CG34*100)</f>
        <v>6.5625</v>
      </c>
      <c r="V32" s="72">
        <f t="shared" si="0"/>
        <v>9.4</v>
      </c>
      <c r="W32" s="72">
        <f>IF('Indicador Datos'!BU34="No data","x",ROUND(IF('Indicador Datos'!BU34&gt;W$37,0,IF('Indicador Datos'!BU34&lt;W$36,10,(W$37-'Indicador Datos'!BU34)/(W$37-W$36)*10)),1))</f>
        <v>7.9</v>
      </c>
      <c r="X32" s="72">
        <f>IF('Indicador Datos'!BV34="No data","x",ROUND(IF('Indicador Datos'!BV34&gt;X$37,0,IF('Indicador Datos'!BV34&lt;X$36,10,(X$37-'Indicador Datos'!BV34)/(X$37-X$36)*10)),1))</f>
        <v>6.7</v>
      </c>
      <c r="Y32" s="72">
        <f>IF('Indicador Datos'!BW34="No data","x",ROUND(IF('Indicador Datos'!BW34&gt;Y$37,0,IF('Indicador Datos'!BW34&lt;Y$36,10,(Y$37-'Indicador Datos'!BW34)/(Y$37-Y$36)*10)),1))</f>
        <v>10</v>
      </c>
      <c r="Z32" s="72">
        <f>IF('Indicador Datos'!BX34="No data","x",ROUND(IF('Indicador Datos'!BX34&gt;Z$37,0,IF('Indicador Datos'!BX34&lt;Z$36,10,(Z$37-'Indicador Datos'!BX34)/(Z$37-Z$36)*10)),1))</f>
        <v>10</v>
      </c>
      <c r="AA32" s="72">
        <f t="shared" si="8"/>
        <v>10</v>
      </c>
      <c r="AB32" s="73">
        <f t="shared" si="9"/>
        <v>8.5</v>
      </c>
      <c r="AC32" s="72">
        <f>IF('Indicador Datos'!AI34="No data","x",ROUND(IF('Indicador Datos'!AI34&gt;AC$37,0,IF('Indicador Datos'!AI34&lt;AC$36,10,(AC$37-'Indicador Datos'!AI34)/(AC$37-AC$36)*10)),1))</f>
        <v>7.2</v>
      </c>
      <c r="AD32" s="72">
        <f>IF('Indicador Datos'!AJ34="No data","x",ROUND(IF('Indicador Datos'!AJ34&gt;AD$37,0,IF('Indicador Datos'!AJ34&lt;AD$36,10,(AD$37-'Indicador Datos'!AJ34)/(AD$37-AD$36)*10)),1))</f>
        <v>7.9</v>
      </c>
      <c r="AE32" s="72">
        <f>IF('Indicador Datos'!AK34="No data","x",ROUND(IF('Indicador Datos'!AK34&gt;AE$37,0,IF('Indicador Datos'!AK34&lt;AE$36,10,(AE$37-'Indicador Datos'!AK34)/(AE$37-AE$36)*10)),1))</f>
        <v>7.1</v>
      </c>
      <c r="AF32" s="72">
        <f t="shared" si="10"/>
        <v>7.5</v>
      </c>
      <c r="AG32" s="72">
        <f>IF('Indicador Datos'!AO34="No data","x",ROUND(IF('Indicador Datos'!AO34&gt;AG$37,0,IF('Indicador Datos'!AO34&lt;AG$36,10,(AG$37-'Indicador Datos'!AO34)/(AG$37-AG$36)*10)),1))</f>
        <v>7.7</v>
      </c>
      <c r="AH32" s="72">
        <f>IF('Indicador Datos'!AP34="No data","x",ROUND(IF('Indicador Datos'!AP34&gt;AH$37,0,IF('Indicador Datos'!AP34&lt;AH$36,10,(AH$37-'Indicador Datos'!AP34)/(AH$37-AH$36)*10)),1))</f>
        <v>6</v>
      </c>
      <c r="AI32" s="72">
        <f>IF('Indicador Datos'!AQ34="No data","x",ROUND(IF('Indicador Datos'!AQ34&gt;AI$37,10,IF('Indicador Datos'!AQ34&lt;AI$36,0,10-(AI$37-'Indicador Datos'!AQ34)/(AI$37-AI$36)*10)),1))</f>
        <v>4.8</v>
      </c>
      <c r="AJ32" s="72">
        <f t="shared" si="11"/>
        <v>6.3</v>
      </c>
      <c r="AK32" s="72">
        <f>IF('Indicador Datos'!AR34="No data","x",ROUND(IF('Indicador Datos'!AR34&gt;AK$37,10,IF('Indicador Datos'!AR34&lt;AK$36,0,10-(AK$37-'Indicador Datos'!AR34)/(AK$37-AK$36)*10)),1))</f>
        <v>4.5</v>
      </c>
      <c r="AL32" s="73">
        <f t="shared" si="12"/>
        <v>6.4</v>
      </c>
      <c r="AM32" s="72">
        <f>IF('Indicador Datos'!BY34="No data","x",ROUND(IF('Indicador Datos'!BY34&gt;AM$37,0,IF('Indicador Datos'!BY34&lt;AM$36,10,(AM$37-'Indicador Datos'!BY34)/(AM$37-AM$36)*10)),1))</f>
        <v>4.7</v>
      </c>
      <c r="AN32" s="72">
        <f>IF('Indicador Datos'!BZ34="No data","x",ROUND(IF('Indicador Datos'!BZ34&gt;AN$37,0,IF('Indicador Datos'!BZ34&lt;AN$36,10,(AN$37-'Indicador Datos'!BZ34)/(AN$37-AN$36)*10)),1))</f>
        <v>4.2</v>
      </c>
      <c r="AO32" s="72">
        <f t="shared" si="13"/>
        <v>4.5</v>
      </c>
      <c r="AP32" s="72">
        <f>IF('Indicador Datos'!CA34="No data","x",ROUND(IF('Indicador Datos'!CA34&gt;AP$37,0,IF('Indicador Datos'!CA34&lt;AP$36,10,(AP$37-'Indicador Datos'!CA34)/(AP$37-AP$36)*10)),1))</f>
        <v>3.9</v>
      </c>
      <c r="AQ32" s="72">
        <f t="shared" si="14"/>
        <v>4.2</v>
      </c>
      <c r="AR32" s="72">
        <f>IF('Indicador Datos'!CB34="No data","x",ROUND(IF('Indicador Datos'!CB34&gt;AR$37,0,IF('Indicador Datos'!CB34&lt;AR$36,10,(AR$37-'Indicador Datos'!CB34)/(AR$37-AR$36)*10)),1))</f>
        <v>7.8</v>
      </c>
      <c r="AS32" s="72">
        <f>IF('Indicador Datos'!CC34="No data","x",ROUND(IF('Indicador Datos'!CC34&gt;AS$37,10,IF('Indicador Datos'!CC34&lt;AS$36,0,10-(AS$37-'Indicador Datos'!CC34)/(AS$37-AS$36)*10)),1))</f>
        <v>4.5999999999999996</v>
      </c>
      <c r="AT32" s="72">
        <f t="shared" si="15"/>
        <v>6.2</v>
      </c>
      <c r="AU32" s="140">
        <f t="shared" si="16"/>
        <v>4.9000000000000004</v>
      </c>
      <c r="AV32" s="74">
        <f t="shared" si="17"/>
        <v>6.3</v>
      </c>
      <c r="AW32" s="131"/>
    </row>
    <row r="33" spans="1:49" s="3" customFormat="1" x14ac:dyDescent="0.25">
      <c r="A33" s="99" t="s">
        <v>58</v>
      </c>
      <c r="B33" s="86" t="s">
        <v>57</v>
      </c>
      <c r="C33" s="72" t="str">
        <f>IF('Indicador Datos'!BI35="No data","x",ROUND(IF('Indicador Datos'!BI35&gt;C$37,0,IF('Indicador Datos'!BI35&lt;C$36,10,(C$37-'Indicador Datos'!BI35)/(C$37-C$36)*10)),1))</f>
        <v>x</v>
      </c>
      <c r="D33" s="72" t="str">
        <f>IF('Indicador Datos'!BJ35="No data","x",ROUND(IF('Indicador Datos'!BJ35&gt;D$37,0,IF('Indicador Datos'!BJ35&lt;D$36,10,(D$37-'Indicador Datos'!BJ35)/(D$37-D$36)*10)),1))</f>
        <v>x</v>
      </c>
      <c r="E33" s="73" t="str">
        <f t="shared" si="1"/>
        <v>x</v>
      </c>
      <c r="F33" s="72">
        <f>IF('Indicador Datos'!BL35="No data","x",ROUND(IF('Indicador Datos'!BL35&gt;F$37,0,IF('Indicador Datos'!BL35&lt;F$36,10,(F$37-'Indicador Datos'!BL35)/(F$37-F$36)*10)),1))</f>
        <v>5.5</v>
      </c>
      <c r="G33" s="72">
        <f>IF('Indicador Datos'!BK35="No data","x",ROUND(IF('Indicador Datos'!BK35&gt;G$37,0,IF('Indicador Datos'!BK35&lt;G$36,10,(G$37-'Indicador Datos'!BK35)/(G$37-G$36)*10)),1))</f>
        <v>5.7</v>
      </c>
      <c r="H33" s="73">
        <f t="shared" si="2"/>
        <v>5.6</v>
      </c>
      <c r="I33" s="72" t="str">
        <f>IF('Indicador Datos'!BM35="No data","x",ROUND(IF('Indicador Datos'!BM35&gt;I$37,0,IF('Indicador Datos'!BM35&lt;I$36,10,(I$37-'Indicador Datos'!BM35)/(I$37-I$36)*10)),1))</f>
        <v>x</v>
      </c>
      <c r="J33" s="140" t="str">
        <f t="shared" si="3"/>
        <v>x</v>
      </c>
      <c r="K33" s="72" t="str">
        <f>IF('Indicador Datos'!BN35="No data","x",ROUND(IF('Indicador Datos'!BN35&gt;K$37,10,IF('Indicador Datos'!BN35&lt;K$36,0,10-(K$37-'Indicador Datos'!BN35)/(K$37-K$36)*10)),1))</f>
        <v>x</v>
      </c>
      <c r="L33" s="72" t="str">
        <f>IF('Indicador Datos'!BO35="No data","x",ROUND(IF('Indicador Datos'!BO35&gt;L$37,10,IF('Indicador Datos'!BO35&lt;L$36,0,10-(L$37-'Indicador Datos'!BO35)/(L$37-L$36)*10)),1))</f>
        <v>x</v>
      </c>
      <c r="M33" s="72" t="str">
        <f t="shared" si="4"/>
        <v>x</v>
      </c>
      <c r="N33" s="72" t="str">
        <f>IF('Indicador Datos'!BP35="No data","x",ROUND(IF('Indicador Datos'!BP35&gt;N$37,10,IF('Indicador Datos'!BP35&lt;N$36,0,10-(N$37-'Indicador Datos'!BP35)/(N$37-N$36)*10)),1))</f>
        <v>x</v>
      </c>
      <c r="O33" s="140" t="str">
        <f t="shared" si="5"/>
        <v>x</v>
      </c>
      <c r="P33" s="74">
        <f t="shared" si="6"/>
        <v>5.6</v>
      </c>
      <c r="Q33" s="72">
        <f>IF(OR('Indicador Datos'!BQ35=0,'Indicador Datos'!BQ35="No data"),"x",ROUND(IF('Indicador Datos'!BQ35&gt;Q$37,0,IF('Indicador Datos'!BQ35&lt;Q$36,10,(Q$37-'Indicador Datos'!BQ35)/(Q$37-Q$36)*10)),1))</f>
        <v>0</v>
      </c>
      <c r="R33" s="72">
        <f>IF('Indicador Datos'!BR35="No data","x",ROUND(IF('Indicador Datos'!BR35&gt;R$37,0,IF('Indicador Datos'!BR35&lt;R$36,10,(R$37-'Indicador Datos'!BR35)/(R$37-R$36)*10)),1))</f>
        <v>7.2</v>
      </c>
      <c r="S33" s="72">
        <f>IF('Indicador Datos'!BS35="No data","x",ROUND(IF('Indicador Datos'!BS35&gt;S$37,0,IF('Indicador Datos'!BS35&lt;S$36,10,(S$37-'Indicador Datos'!BS35)/(S$37-S$36)*10)),1))</f>
        <v>0</v>
      </c>
      <c r="T33" s="73">
        <f t="shared" si="7"/>
        <v>2.4</v>
      </c>
      <c r="U33" s="205">
        <f>IF('Indicador Datos'!BT35="No data","x",'Indicador Datos'!BT35/'Indicador Datos'!CG35*100)</f>
        <v>4.3589743589743586</v>
      </c>
      <c r="V33" s="72">
        <f t="shared" si="0"/>
        <v>9.6999999999999993</v>
      </c>
      <c r="W33" s="72">
        <f>IF('Indicador Datos'!BU35="No data","x",ROUND(IF('Indicador Datos'!BU35&gt;W$37,0,IF('Indicador Datos'!BU35&lt;W$36,10,(W$37-'Indicador Datos'!BU35)/(W$37-W$36)*10)),1))</f>
        <v>6.9</v>
      </c>
      <c r="X33" s="72">
        <f>IF('Indicador Datos'!BV35="No data","x",ROUND(IF('Indicador Datos'!BV35&gt;X$37,0,IF('Indicador Datos'!BV35&lt;X$36,10,(X$37-'Indicador Datos'!BV35)/(X$37-X$36)*10)),1))</f>
        <v>2.6</v>
      </c>
      <c r="Y33" s="72">
        <f>IF('Indicador Datos'!BW35="No data","x",ROUND(IF('Indicador Datos'!BW35&gt;Y$37,0,IF('Indicador Datos'!BW35&lt;Y$36,10,(Y$37-'Indicador Datos'!BW35)/(Y$37-Y$36)*10)),1))</f>
        <v>5.7</v>
      </c>
      <c r="Z33" s="72">
        <f>IF('Indicador Datos'!BX35="No data","x",ROUND(IF('Indicador Datos'!BX35&gt;Z$37,0,IF('Indicador Datos'!BX35&lt;Z$36,10,(Z$37-'Indicador Datos'!BX35)/(Z$37-Z$36)*10)),1))</f>
        <v>8.8000000000000007</v>
      </c>
      <c r="AA33" s="72">
        <f t="shared" si="8"/>
        <v>7.3</v>
      </c>
      <c r="AB33" s="73">
        <f t="shared" si="9"/>
        <v>6.6</v>
      </c>
      <c r="AC33" s="72">
        <f>IF('Indicador Datos'!AI35="No data","x",ROUND(IF('Indicador Datos'!AI35&gt;AC$37,0,IF('Indicador Datos'!AI35&lt;AC$36,10,(AC$37-'Indicador Datos'!AI35)/(AC$37-AC$36)*10)),1))</f>
        <v>7.4</v>
      </c>
      <c r="AD33" s="72">
        <f>IF('Indicador Datos'!AJ35="No data","x",ROUND(IF('Indicador Datos'!AJ35&gt;AD$37,0,IF('Indicador Datos'!AJ35&lt;AD$36,10,(AD$37-'Indicador Datos'!AJ35)/(AD$37-AD$36)*10)),1))</f>
        <v>1.4</v>
      </c>
      <c r="AE33" s="72">
        <f>IF('Indicador Datos'!AK35="No data","x",ROUND(IF('Indicador Datos'!AK35&gt;AE$37,0,IF('Indicador Datos'!AK35&lt;AE$36,10,(AE$37-'Indicador Datos'!AK35)/(AE$37-AE$36)*10)),1))</f>
        <v>5.7</v>
      </c>
      <c r="AF33" s="72">
        <f t="shared" si="10"/>
        <v>3.55</v>
      </c>
      <c r="AG33" s="72">
        <f>IF('Indicador Datos'!AO35="No data","x",ROUND(IF('Indicador Datos'!AO35&gt;AG$37,0,IF('Indicador Datos'!AO35&lt;AG$36,10,(AG$37-'Indicador Datos'!AO35)/(AG$37-AG$36)*10)),1))</f>
        <v>6.3</v>
      </c>
      <c r="AH33" s="72">
        <f>IF('Indicador Datos'!AP35="No data","x",ROUND(IF('Indicador Datos'!AP35&gt;AH$37,0,IF('Indicador Datos'!AP35&lt;AH$36,10,(AH$37-'Indicador Datos'!AP35)/(AH$37-AH$36)*10)),1))</f>
        <v>6.9</v>
      </c>
      <c r="AI33" s="72">
        <f>IF('Indicador Datos'!AQ35="No data","x",ROUND(IF('Indicador Datos'!AQ35&gt;AI$37,10,IF('Indicador Datos'!AQ35&lt;AI$36,0,10-(AI$37-'Indicador Datos'!AQ35)/(AI$37-AI$36)*10)),1))</f>
        <v>1.9</v>
      </c>
      <c r="AJ33" s="72">
        <f t="shared" si="11"/>
        <v>5.4</v>
      </c>
      <c r="AK33" s="72">
        <f>IF('Indicador Datos'!AR35="No data","x",ROUND(IF('Indicador Datos'!AR35&gt;AK$37,10,IF('Indicador Datos'!AR35&lt;AK$36,0,10-(AK$37-'Indicador Datos'!AR35)/(AK$37-AK$36)*10)),1))</f>
        <v>10</v>
      </c>
      <c r="AL33" s="73">
        <f t="shared" si="12"/>
        <v>6.6</v>
      </c>
      <c r="AM33" s="72">
        <f>IF('Indicador Datos'!BY35="No data","x",ROUND(IF('Indicador Datos'!BY35&gt;AM$37,0,IF('Indicador Datos'!BY35&lt;AM$36,10,(AM$37-'Indicador Datos'!BY35)/(AM$37-AM$36)*10)),1))</f>
        <v>4.2</v>
      </c>
      <c r="AN33" s="72">
        <f>IF('Indicador Datos'!BZ35="No data","x",ROUND(IF('Indicador Datos'!BZ35&gt;AN$37,0,IF('Indicador Datos'!BZ35&lt;AN$36,10,(AN$37-'Indicador Datos'!BZ35)/(AN$37-AN$36)*10)),1))</f>
        <v>10</v>
      </c>
      <c r="AO33" s="72">
        <f t="shared" si="13"/>
        <v>7.1</v>
      </c>
      <c r="AP33" s="72">
        <f>IF('Indicador Datos'!CA35="No data","x",ROUND(IF('Indicador Datos'!CA35&gt;AP$37,0,IF('Indicador Datos'!CA35&lt;AP$36,10,(AP$37-'Indicador Datos'!CA35)/(AP$37-AP$36)*10)),1))</f>
        <v>4</v>
      </c>
      <c r="AQ33" s="72">
        <f t="shared" si="14"/>
        <v>5.6</v>
      </c>
      <c r="AR33" s="72">
        <f>IF('Indicador Datos'!CB35="No data","x",ROUND(IF('Indicador Datos'!CB35&gt;AR$37,0,IF('Indicador Datos'!CB35&lt;AR$36,10,(AR$37-'Indicador Datos'!CB35)/(AR$37-AR$36)*10)),1))</f>
        <v>7.1</v>
      </c>
      <c r="AS33" s="72">
        <f>IF('Indicador Datos'!CC35="No data","x",ROUND(IF('Indicador Datos'!CC35&gt;AS$37,10,IF('Indicador Datos'!CC35&lt;AS$36,0,10-(AS$37-'Indicador Datos'!CC35)/(AS$37-AS$36)*10)),1))</f>
        <v>1.8</v>
      </c>
      <c r="AT33" s="72">
        <f t="shared" si="15"/>
        <v>4.5</v>
      </c>
      <c r="AU33" s="140">
        <f t="shared" si="16"/>
        <v>5.2</v>
      </c>
      <c r="AV33" s="74">
        <f t="shared" si="17"/>
        <v>5.2</v>
      </c>
      <c r="AW33" s="131"/>
    </row>
    <row r="34" spans="1:49" s="3" customFormat="1" x14ac:dyDescent="0.25">
      <c r="A34" s="99" t="s">
        <v>62</v>
      </c>
      <c r="B34" s="86" t="s">
        <v>61</v>
      </c>
      <c r="C34" s="72">
        <f>IF('Indicador Datos'!BI36="No data","x",ROUND(IF('Indicador Datos'!BI36&gt;C$37,0,IF('Indicador Datos'!BI36&lt;C$36,10,(C$37-'Indicador Datos'!BI36)/(C$37-C$36)*10)),1))</f>
        <v>5.3</v>
      </c>
      <c r="D34" s="72">
        <f>IF('Indicador Datos'!BJ36="No data","x",ROUND(IF('Indicador Datos'!BJ36&gt;D$37,0,IF('Indicador Datos'!BJ36&lt;D$36,10,(D$37-'Indicador Datos'!BJ36)/(D$37-D$36)*10)),1))</f>
        <v>6.6</v>
      </c>
      <c r="E34" s="73">
        <f t="shared" si="1"/>
        <v>6</v>
      </c>
      <c r="F34" s="72">
        <f>IF('Indicador Datos'!BL36="No data","x",ROUND(IF('Indicador Datos'!BL36&gt;F$37,0,IF('Indicador Datos'!BL36&lt;F$36,10,(F$37-'Indicador Datos'!BL36)/(F$37-F$36)*10)),1))</f>
        <v>2.9</v>
      </c>
      <c r="G34" s="72">
        <f>IF('Indicador Datos'!BK36="No data","x",ROUND(IF('Indicador Datos'!BK36&gt;G$37,0,IF('Indicador Datos'!BK36&lt;G$36,10,(G$37-'Indicador Datos'!BK36)/(G$37-G$36)*10)),1))</f>
        <v>3.9</v>
      </c>
      <c r="H34" s="73">
        <f t="shared" si="2"/>
        <v>3.4</v>
      </c>
      <c r="I34" s="72">
        <f>IF('Indicador Datos'!BM36="No data","x",ROUND(IF('Indicador Datos'!BM36&gt;I$37,0,IF('Indicador Datos'!BM36&lt;I$36,10,(I$37-'Indicador Datos'!BM36)/(I$37-I$36)*10)),1))</f>
        <v>0</v>
      </c>
      <c r="J34" s="140">
        <f t="shared" si="3"/>
        <v>0</v>
      </c>
      <c r="K34" s="72">
        <f>IF('Indicador Datos'!BN36="No data","x",ROUND(IF('Indicador Datos'!BN36&gt;K$37,10,IF('Indicador Datos'!BN36&lt;K$36,0,10-(K$37-'Indicador Datos'!BN36)/(K$37-K$36)*10)),1))</f>
        <v>6.2</v>
      </c>
      <c r="L34" s="72">
        <f>IF('Indicador Datos'!BO36="No data","x",ROUND(IF('Indicador Datos'!BO36&gt;L$37,10,IF('Indicador Datos'!BO36&lt;L$36,0,10-(L$37-'Indicador Datos'!BO36)/(L$37-L$36)*10)),1))</f>
        <v>7.1</v>
      </c>
      <c r="M34" s="72">
        <f t="shared" si="4"/>
        <v>6.7</v>
      </c>
      <c r="N34" s="72">
        <f>IF('Indicador Datos'!BP36="No data","x",ROUND(IF('Indicador Datos'!BP36&gt;N$37,10,IF('Indicador Datos'!BP36&lt;N$36,0,10-(N$37-'Indicador Datos'!BP36)/(N$37-N$36)*10)),1))</f>
        <v>2.2999999999999998</v>
      </c>
      <c r="O34" s="140">
        <f t="shared" si="5"/>
        <v>3.8</v>
      </c>
      <c r="P34" s="74">
        <f t="shared" si="6"/>
        <v>3.6</v>
      </c>
      <c r="Q34" s="72">
        <f>IF(OR('Indicador Datos'!BQ36=0,'Indicador Datos'!BQ36="No data"),"x",ROUND(IF('Indicador Datos'!BQ36&gt;Q$37,0,IF('Indicador Datos'!BQ36&lt;Q$36,10,(Q$37-'Indicador Datos'!BQ36)/(Q$37-Q$36)*10)),1))</f>
        <v>0.2</v>
      </c>
      <c r="R34" s="72">
        <f>IF('Indicador Datos'!BR36="No data","x",ROUND(IF('Indicador Datos'!BR36&gt;R$37,0,IF('Indicador Datos'!BR36&lt;R$36,10,(R$37-'Indicador Datos'!BR36)/(R$37-R$36)*10)),1))</f>
        <v>4.4000000000000004</v>
      </c>
      <c r="S34" s="72">
        <f>IF('Indicador Datos'!BS36="No data","x",ROUND(IF('Indicador Datos'!BS36&gt;S$37,0,IF('Indicador Datos'!BS36&lt;S$36,10,(S$37-'Indicador Datos'!BS36)/(S$37-S$36)*10)),1))</f>
        <v>0</v>
      </c>
      <c r="T34" s="73">
        <f t="shared" si="7"/>
        <v>1.5</v>
      </c>
      <c r="U34" s="205">
        <f>IF('Indicador Datos'!BT36="No data","x",'Indicador Datos'!BT36/'Indicador Datos'!CG36*100)</f>
        <v>33.139069820591935</v>
      </c>
      <c r="V34" s="72">
        <f t="shared" si="0"/>
        <v>6.8</v>
      </c>
      <c r="W34" s="72">
        <f>IF('Indicador Datos'!BU36="No data","x",ROUND(IF('Indicador Datos'!BU36&gt;W$37,0,IF('Indicador Datos'!BU36&lt;W$36,10,(W$37-'Indicador Datos'!BU36)/(W$37-W$36)*10)),1))</f>
        <v>1.2</v>
      </c>
      <c r="X34" s="72">
        <f>IF('Indicador Datos'!BV36="No data","x",ROUND(IF('Indicador Datos'!BV36&gt;X$37,0,IF('Indicador Datos'!BV36&lt;X$36,10,(X$37-'Indicador Datos'!BV36)/(X$37-X$36)*10)),1))</f>
        <v>0.1</v>
      </c>
      <c r="Y34" s="72">
        <f>IF('Indicador Datos'!BW36="No data","x",ROUND(IF('Indicador Datos'!BW36&gt;Y$37,0,IF('Indicador Datos'!BW36&lt;Y$36,10,(Y$37-'Indicador Datos'!BW36)/(Y$37-Y$36)*10)),1))</f>
        <v>0</v>
      </c>
      <c r="Z34" s="72">
        <f>IF('Indicador Datos'!BX36="No data","x",ROUND(IF('Indicador Datos'!BX36&gt;Z$37,0,IF('Indicador Datos'!BX36&lt;Z$36,10,(Z$37-'Indicador Datos'!BX36)/(Z$37-Z$36)*10)),1))</f>
        <v>0</v>
      </c>
      <c r="AA34" s="72">
        <f t="shared" si="8"/>
        <v>0</v>
      </c>
      <c r="AB34" s="73">
        <f t="shared" si="9"/>
        <v>2</v>
      </c>
      <c r="AC34" s="72">
        <f>IF('Indicador Datos'!AI36="No data","x",ROUND(IF('Indicador Datos'!AI36&gt;AC$37,0,IF('Indicador Datos'!AI36&lt;AC$36,10,(AC$37-'Indicador Datos'!AI36)/(AC$37-AC$36)*10)),1))</f>
        <v>0.7</v>
      </c>
      <c r="AD34" s="72">
        <f>IF('Indicador Datos'!AJ36="No data","x",ROUND(IF('Indicador Datos'!AJ36&gt;AD$37,0,IF('Indicador Datos'!AJ36&lt;AD$36,10,(AD$37-'Indicador Datos'!AJ36)/(AD$37-AD$36)*10)),1))</f>
        <v>2.9</v>
      </c>
      <c r="AE34" s="72">
        <f>IF('Indicador Datos'!AK36="No data","x",ROUND(IF('Indicador Datos'!AK36&gt;AE$37,0,IF('Indicador Datos'!AK36&lt;AE$36,10,(AE$37-'Indicador Datos'!AK36)/(AE$37-AE$36)*10)),1))</f>
        <v>2.9</v>
      </c>
      <c r="AF34" s="72">
        <f t="shared" si="10"/>
        <v>2.9</v>
      </c>
      <c r="AG34" s="72">
        <f>IF('Indicador Datos'!AO36="No data","x",ROUND(IF('Indicador Datos'!AO36&gt;AG$37,0,IF('Indicador Datos'!AO36&lt;AG$36,10,(AG$37-'Indicador Datos'!AO36)/(AG$37-AG$36)*10)),1))</f>
        <v>2.9</v>
      </c>
      <c r="AH34" s="72">
        <f>IF('Indicador Datos'!AP36="No data","x",ROUND(IF('Indicador Datos'!AP36&gt;AH$37,0,IF('Indicador Datos'!AP36&lt;AH$36,10,(AH$37-'Indicador Datos'!AP36)/(AH$37-AH$36)*10)),1))</f>
        <v>0</v>
      </c>
      <c r="AI34" s="72">
        <f>IF('Indicador Datos'!AQ36="No data","x",ROUND(IF('Indicador Datos'!AQ36&gt;AI$37,10,IF('Indicador Datos'!AQ36&lt;AI$36,0,10-(AI$37-'Indicador Datos'!AQ36)/(AI$37-AI$36)*10)),1))</f>
        <v>2.6</v>
      </c>
      <c r="AJ34" s="72">
        <f t="shared" si="11"/>
        <v>1.9</v>
      </c>
      <c r="AK34" s="72">
        <f>IF('Indicador Datos'!AR36="No data","x",ROUND(IF('Indicador Datos'!AR36&gt;AK$37,10,IF('Indicador Datos'!AR36&lt;AK$36,0,10-(AK$37-'Indicador Datos'!AR36)/(AK$37-AK$36)*10)),1))</f>
        <v>1</v>
      </c>
      <c r="AL34" s="73">
        <f t="shared" si="12"/>
        <v>1.6</v>
      </c>
      <c r="AM34" s="72">
        <f>IF('Indicador Datos'!BY36="No data","x",ROUND(IF('Indicador Datos'!BY36&gt;AM$37,0,IF('Indicador Datos'!BY36&lt;AM$36,10,(AM$37-'Indicador Datos'!BY36)/(AM$37-AM$36)*10)),1))</f>
        <v>0.4</v>
      </c>
      <c r="AN34" s="72" t="str">
        <f>IF('Indicador Datos'!BZ36="No data","x",ROUND(IF('Indicador Datos'!BZ36&gt;AN$37,0,IF('Indicador Datos'!BZ36&lt;AN$36,10,(AN$37-'Indicador Datos'!BZ36)/(AN$37-AN$36)*10)),1))</f>
        <v>x</v>
      </c>
      <c r="AO34" s="72">
        <f t="shared" si="13"/>
        <v>0.4</v>
      </c>
      <c r="AP34" s="72">
        <f>IF('Indicador Datos'!CA36="No data","x",ROUND(IF('Indicador Datos'!CA36&gt;AP$37,0,IF('Indicador Datos'!CA36&lt;AP$36,10,(AP$37-'Indicador Datos'!CA36)/(AP$37-AP$36)*10)),1))</f>
        <v>5.8</v>
      </c>
      <c r="AQ34" s="72">
        <f t="shared" si="14"/>
        <v>3.1</v>
      </c>
      <c r="AR34" s="72">
        <f>IF('Indicador Datos'!CB36="No data","x",ROUND(IF('Indicador Datos'!CB36&gt;AR$37,0,IF('Indicador Datos'!CB36&lt;AR$36,10,(AR$37-'Indicador Datos'!CB36)/(AR$37-AR$36)*10)),1))</f>
        <v>5.4</v>
      </c>
      <c r="AS34" s="72">
        <f>IF('Indicador Datos'!CC36="No data","x",ROUND(IF('Indicador Datos'!CC36&gt;AS$37,10,IF('Indicador Datos'!CC36&lt;AS$36,0,10-(AS$37-'Indicador Datos'!CC36)/(AS$37-AS$36)*10)),1))</f>
        <v>0</v>
      </c>
      <c r="AT34" s="72">
        <f t="shared" si="15"/>
        <v>2.7</v>
      </c>
      <c r="AU34" s="140">
        <f t="shared" si="16"/>
        <v>3</v>
      </c>
      <c r="AV34" s="74">
        <f t="shared" si="17"/>
        <v>2</v>
      </c>
      <c r="AW34" s="131"/>
    </row>
    <row r="35" spans="1:49" s="3" customFormat="1" x14ac:dyDescent="0.25">
      <c r="A35" s="99" t="s">
        <v>197</v>
      </c>
      <c r="B35" s="86" t="s">
        <v>63</v>
      </c>
      <c r="C35" s="72">
        <f>IF('Indicador Datos'!BI37="No data","x",ROUND(IF('Indicador Datos'!BI37&gt;C$37,0,IF('Indicador Datos'!BI37&lt;C$36,10,(C$37-'Indicador Datos'!BI37)/(C$37-C$36)*10)),1))</f>
        <v>3.3</v>
      </c>
      <c r="D35" s="72">
        <f>IF('Indicador Datos'!BJ37="No data","x",ROUND(IF('Indicador Datos'!BJ37&gt;D$37,0,IF('Indicador Datos'!BJ37&lt;D$36,10,(D$37-'Indicador Datos'!BJ37)/(D$37-D$36)*10)),1))</f>
        <v>7.7</v>
      </c>
      <c r="E35" s="73">
        <f t="shared" si="1"/>
        <v>5.5</v>
      </c>
      <c r="F35" s="72">
        <f>IF('Indicador Datos'!BL37="No data","x",ROUND(IF('Indicador Datos'!BL37&gt;F$37,0,IF('Indicador Datos'!BL37&lt;F$36,10,(F$37-'Indicador Datos'!BL37)/(F$37-F$36)*10)),1))</f>
        <v>8.3000000000000007</v>
      </c>
      <c r="G35" s="72">
        <f>IF('Indicador Datos'!BK37="No data","x",ROUND(IF('Indicador Datos'!BK37&gt;G$37,0,IF('Indicador Datos'!BK37&lt;G$36,10,(G$37-'Indicador Datos'!BK37)/(G$37-G$36)*10)),1))</f>
        <v>7.4</v>
      </c>
      <c r="H35" s="73">
        <f t="shared" si="2"/>
        <v>7.9</v>
      </c>
      <c r="I35" s="72" t="str">
        <f>IF('Indicador Datos'!BM37="No data","x",ROUND(IF('Indicador Datos'!BM37&gt;I$37,0,IF('Indicador Datos'!BM37&lt;I$36,10,(I$37-'Indicador Datos'!BM37)/(I$37-I$36)*10)),1))</f>
        <v>x</v>
      </c>
      <c r="J35" s="140" t="str">
        <f t="shared" si="3"/>
        <v>x</v>
      </c>
      <c r="K35" s="72">
        <f>IF('Indicador Datos'!BN37="No data","x",ROUND(IF('Indicador Datos'!BN37&gt;K$37,10,IF('Indicador Datos'!BN37&lt;K$36,0,10-(K$37-'Indicador Datos'!BN37)/(K$37-K$36)*10)),1))</f>
        <v>10</v>
      </c>
      <c r="L35" s="72">
        <f>IF('Indicador Datos'!BO37="No data","x",ROUND(IF('Indicador Datos'!BO37&gt;L$37,10,IF('Indicador Datos'!BO37&lt;L$36,0,10-(L$37-'Indicador Datos'!BO37)/(L$37-L$36)*10)),1))</f>
        <v>4.3</v>
      </c>
      <c r="M35" s="72">
        <f>IF(AND(K35="x",L35="x"),"x",ROUND(AVERAGE(K35,L35),1))</f>
        <v>7.2</v>
      </c>
      <c r="N35" s="72">
        <f>IF('Indicador Datos'!BP37="No data","x",ROUND(IF('Indicador Datos'!BP37&gt;N$37,10,IF('Indicador Datos'!BP37&lt;N$36,0,10-(N$37-'Indicador Datos'!BP37)/(N$37-N$36)*10)),1))</f>
        <v>10</v>
      </c>
      <c r="O35" s="140">
        <f>IF(AND(M35="x",N35="x"),"x",ROUND(AVERAGE(M35,N35,N35),1))</f>
        <v>9.1</v>
      </c>
      <c r="P35" s="74">
        <f t="shared" si="6"/>
        <v>7.8</v>
      </c>
      <c r="Q35" s="72">
        <f>IF(OR('Indicador Datos'!BQ37=0,'Indicador Datos'!BQ37="No data"),"x",ROUND(IF('Indicador Datos'!BQ37&gt;Q$37,0,IF('Indicador Datos'!BQ37&lt;Q$36,10,(Q$37-'Indicador Datos'!BQ37)/(Q$37-Q$36)*10)),1))</f>
        <v>0.4</v>
      </c>
      <c r="R35" s="72">
        <f>IF('Indicador Datos'!BR37="No data","x",ROUND(IF('Indicador Datos'!BR37&gt;R$37,0,IF('Indicador Datos'!BR37&lt;R$36,10,(R$37-'Indicador Datos'!BR37)/(R$37-R$36)*10)),1))</f>
        <v>4.8</v>
      </c>
      <c r="S35" s="72">
        <f>IF('Indicador Datos'!BS37="No data","x",ROUND(IF('Indicador Datos'!BS37&gt;S$37,0,IF('Indicador Datos'!BS37&lt;S$36,10,(S$37-'Indicador Datos'!BS37)/(S$37-S$36)*10)),1))</f>
        <v>6.1</v>
      </c>
      <c r="T35" s="73">
        <f t="shared" si="7"/>
        <v>3.8</v>
      </c>
      <c r="U35" s="205">
        <f>IF('Indicador Datos'!BT37="No data","x",'Indicador Datos'!BT37/'Indicador Datos'!CG37*100)</f>
        <v>7.9360580465959982</v>
      </c>
      <c r="V35" s="72">
        <f t="shared" si="0"/>
        <v>9.3000000000000007</v>
      </c>
      <c r="W35" s="72">
        <f>IF('Indicador Datos'!BU37="No data","x",ROUND(IF('Indicador Datos'!BU37&gt;W$37,0,IF('Indicador Datos'!BU37&lt;W$36,10,(W$37-'Indicador Datos'!BU37)/(W$37-W$36)*10)),1))</f>
        <v>1.9</v>
      </c>
      <c r="X35" s="72">
        <f>IF('Indicador Datos'!BV37="No data","x",ROUND(IF('Indicador Datos'!BV37&gt;X$37,0,IF('Indicador Datos'!BV37&lt;X$36,10,(X$37-'Indicador Datos'!BV37)/(X$37-X$36)*10)),1))</f>
        <v>3.4</v>
      </c>
      <c r="Y35" s="72">
        <f>IF('Indicador Datos'!BW37="No data","x",ROUND(IF('Indicador Datos'!BW37&gt;Y$37,0,IF('Indicador Datos'!BW37&lt;Y$36,10,(Y$37-'Indicador Datos'!BW37)/(Y$37-Y$36)*10)),1))</f>
        <v>1.1000000000000001</v>
      </c>
      <c r="Z35" s="72">
        <f>IF('Indicador Datos'!BX37="No data","x",ROUND(IF('Indicador Datos'!BX37&gt;Z$37,0,IF('Indicador Datos'!BX37&lt;Z$36,10,(Z$37-'Indicador Datos'!BX37)/(Z$37-Z$36)*10)),1))</f>
        <v>1.8</v>
      </c>
      <c r="AA35" s="72">
        <f t="shared" si="8"/>
        <v>1.5</v>
      </c>
      <c r="AB35" s="73">
        <f t="shared" si="9"/>
        <v>4</v>
      </c>
      <c r="AC35" s="72" t="str">
        <f>IF('Indicador Datos'!AI37="No data","x",ROUND(IF('Indicador Datos'!AI37&gt;AC$37,0,IF('Indicador Datos'!AI37&lt;AC$36,10,(AC$37-'Indicador Datos'!AI37)/(AC$37-AC$36)*10)),1))</f>
        <v>x</v>
      </c>
      <c r="AD35" s="72">
        <f>IF('Indicador Datos'!AJ37="No data","x",ROUND(IF('Indicador Datos'!AJ37&gt;AD$37,0,IF('Indicador Datos'!AJ37&lt;AD$36,10,(AD$37-'Indicador Datos'!AJ37)/(AD$37-AD$36)*10)),1))</f>
        <v>7.9</v>
      </c>
      <c r="AE35" s="72">
        <f>IF('Indicador Datos'!AK37="No data","x",ROUND(IF('Indicador Datos'!AK37&gt;AE$37,0,IF('Indicador Datos'!AK37&lt;AE$36,10,(AE$37-'Indicador Datos'!AK37)/(AE$37-AE$36)*10)),1))</f>
        <v>10</v>
      </c>
      <c r="AF35" s="72">
        <f t="shared" si="10"/>
        <v>8.9499999999999993</v>
      </c>
      <c r="AG35" s="72">
        <f>IF('Indicador Datos'!AO37="No data","x",ROUND(IF('Indicador Datos'!AO37&gt;AG$37,0,IF('Indicador Datos'!AO37&lt;AG$36,10,(AG$37-'Indicador Datos'!AO37)/(AG$37-AG$36)*10)),1))</f>
        <v>6.6</v>
      </c>
      <c r="AH35" s="72">
        <f>IF('Indicador Datos'!AP37="No data","x",ROUND(IF('Indicador Datos'!AP37&gt;AH$37,0,IF('Indicador Datos'!AP37&lt;AH$36,10,(AH$37-'Indicador Datos'!AP37)/(AH$37-AH$36)*10)),1))</f>
        <v>10</v>
      </c>
      <c r="AI35" s="72">
        <f>IF('Indicador Datos'!AQ37="No data","x",ROUND(IF('Indicador Datos'!AQ37&gt;AI$37,10,IF('Indicador Datos'!AQ37&lt;AI$36,0,10-(AI$37-'Indicador Datos'!AQ37)/(AI$37-AI$36)*10)),1))</f>
        <v>10</v>
      </c>
      <c r="AJ35" s="72">
        <f t="shared" si="11"/>
        <v>9.3000000000000007</v>
      </c>
      <c r="AK35" s="72">
        <f>IF('Indicador Datos'!AR37="No data","x",ROUND(IF('Indicador Datos'!AR37&gt;AK$37,10,IF('Indicador Datos'!AR37&lt;AK$36,0,10-(AK$37-'Indicador Datos'!AR37)/(AK$37-AK$36)*10)),1))</f>
        <v>6.3</v>
      </c>
      <c r="AL35" s="73">
        <f t="shared" si="12"/>
        <v>8.1999999999999993</v>
      </c>
      <c r="AM35" s="72">
        <f>IF('Indicador Datos'!BY37="No data","x",ROUND(IF('Indicador Datos'!BY37&gt;AM$37,0,IF('Indicador Datos'!BY37&lt;AM$36,10,(AM$37-'Indicador Datos'!BY37)/(AM$37-AM$36)*10)),1))</f>
        <v>4.9000000000000004</v>
      </c>
      <c r="AN35" s="72">
        <f>IF('Indicador Datos'!BZ37="No data","x",ROUND(IF('Indicador Datos'!BZ37&gt;AN$37,0,IF('Indicador Datos'!BZ37&lt;AN$36,10,(AN$37-'Indicador Datos'!BZ37)/(AN$37-AN$36)*10)),1))</f>
        <v>10</v>
      </c>
      <c r="AO35" s="72">
        <f t="shared" si="13"/>
        <v>7.5</v>
      </c>
      <c r="AP35" s="72">
        <f>IF('Indicador Datos'!CA37="No data","x",ROUND(IF('Indicador Datos'!CA37&gt;AP$37,0,IF('Indicador Datos'!CA37&lt;AP$36,10,(AP$37-'Indicador Datos'!CA37)/(AP$37-AP$36)*10)),1))</f>
        <v>2.2999999999999998</v>
      </c>
      <c r="AQ35" s="72">
        <f t="shared" si="14"/>
        <v>4.9000000000000004</v>
      </c>
      <c r="AR35" s="72">
        <f>IF('Indicador Datos'!CB37="No data","x",ROUND(IF('Indicador Datos'!CB37&gt;AR$37,0,IF('Indicador Datos'!CB37&lt;AR$36,10,(AR$37-'Indicador Datos'!CB37)/(AR$37-AR$36)*10)),1))</f>
        <v>0.9</v>
      </c>
      <c r="AS35" s="72" t="str">
        <f>IF('Indicador Datos'!CC37="No data","x",ROUND(IF('Indicador Datos'!CC37&gt;AS$37,10,IF('Indicador Datos'!CC37&lt;AS$36,0,10-(AS$37-'Indicador Datos'!CC37)/(AS$37-AS$36)*10)),1))</f>
        <v>x</v>
      </c>
      <c r="AT35" s="72">
        <f t="shared" si="15"/>
        <v>0.9</v>
      </c>
      <c r="AU35" s="140">
        <f t="shared" si="16"/>
        <v>3.6</v>
      </c>
      <c r="AV35" s="74">
        <f>ROUND(AVERAGE(AB35,T35,AL35,AU35),1)</f>
        <v>4.9000000000000004</v>
      </c>
      <c r="AW35" s="131"/>
    </row>
    <row r="36" spans="1:49" s="3" customFormat="1" x14ac:dyDescent="0.25">
      <c r="A36" s="75"/>
      <c r="B36" s="76" t="s">
        <v>77</v>
      </c>
      <c r="C36" s="79">
        <v>2</v>
      </c>
      <c r="D36" s="79">
        <v>20</v>
      </c>
      <c r="E36" s="78"/>
      <c r="F36" s="77">
        <v>0</v>
      </c>
      <c r="G36" s="79">
        <v>-2.5</v>
      </c>
      <c r="H36" s="80"/>
      <c r="I36" s="80">
        <v>5</v>
      </c>
      <c r="J36" s="80"/>
      <c r="K36" s="77">
        <v>10</v>
      </c>
      <c r="L36" s="77">
        <v>0</v>
      </c>
      <c r="M36" s="77"/>
      <c r="N36" s="77">
        <v>3</v>
      </c>
      <c r="O36" s="80"/>
      <c r="P36" s="80"/>
      <c r="Q36" s="77">
        <v>80</v>
      </c>
      <c r="R36" s="77">
        <v>20</v>
      </c>
      <c r="S36" s="77">
        <v>50</v>
      </c>
      <c r="T36" s="80"/>
      <c r="U36" s="80"/>
      <c r="V36" s="77">
        <v>1</v>
      </c>
      <c r="W36" s="77">
        <v>70</v>
      </c>
      <c r="X36" s="77">
        <v>80</v>
      </c>
      <c r="Y36" s="77">
        <v>65</v>
      </c>
      <c r="Z36" s="77">
        <v>60</v>
      </c>
      <c r="AA36" s="77"/>
      <c r="AB36" s="80"/>
      <c r="AC36" s="77">
        <v>0</v>
      </c>
      <c r="AD36" s="77">
        <v>85</v>
      </c>
      <c r="AE36" s="82">
        <v>85</v>
      </c>
      <c r="AF36" s="82"/>
      <c r="AG36" s="77">
        <v>100</v>
      </c>
      <c r="AH36" s="79">
        <v>1.5</v>
      </c>
      <c r="AI36" s="79">
        <v>0</v>
      </c>
      <c r="AJ36" s="81"/>
      <c r="AK36" s="77">
        <v>0</v>
      </c>
      <c r="AL36" s="81"/>
      <c r="AM36" s="79">
        <v>80</v>
      </c>
      <c r="AN36" s="79">
        <v>80</v>
      </c>
      <c r="AO36" s="79"/>
      <c r="AP36" s="79">
        <v>35</v>
      </c>
      <c r="AQ36" s="81"/>
      <c r="AR36" s="79">
        <v>2</v>
      </c>
      <c r="AS36" s="82">
        <v>12</v>
      </c>
      <c r="AT36" s="81"/>
      <c r="AU36" s="81"/>
      <c r="AV36" s="80"/>
      <c r="AW36" s="131"/>
    </row>
    <row r="37" spans="1:49" s="3" customFormat="1" x14ac:dyDescent="0.25">
      <c r="A37" s="75"/>
      <c r="B37" s="76" t="s">
        <v>78</v>
      </c>
      <c r="C37" s="79">
        <v>5</v>
      </c>
      <c r="D37" s="79">
        <v>60</v>
      </c>
      <c r="E37" s="78"/>
      <c r="F37" s="77">
        <v>100</v>
      </c>
      <c r="G37" s="79">
        <v>2.5</v>
      </c>
      <c r="H37" s="80"/>
      <c r="I37" s="80">
        <v>25</v>
      </c>
      <c r="J37" s="80"/>
      <c r="K37" s="77">
        <v>40</v>
      </c>
      <c r="L37" s="77">
        <v>70</v>
      </c>
      <c r="M37" s="77"/>
      <c r="N37" s="80">
        <v>15</v>
      </c>
      <c r="O37" s="80"/>
      <c r="P37" s="80"/>
      <c r="Q37" s="77">
        <v>100</v>
      </c>
      <c r="R37" s="77">
        <v>100</v>
      </c>
      <c r="S37" s="77">
        <v>160</v>
      </c>
      <c r="T37" s="80"/>
      <c r="U37" s="80"/>
      <c r="V37" s="77">
        <v>100</v>
      </c>
      <c r="W37" s="77">
        <v>100</v>
      </c>
      <c r="X37" s="77">
        <v>100</v>
      </c>
      <c r="Y37" s="77">
        <v>100</v>
      </c>
      <c r="Z37" s="77">
        <v>100</v>
      </c>
      <c r="AA37" s="77"/>
      <c r="AB37" s="80"/>
      <c r="AC37" s="82">
        <v>4</v>
      </c>
      <c r="AD37" s="82">
        <v>99</v>
      </c>
      <c r="AE37" s="82">
        <v>99</v>
      </c>
      <c r="AF37" s="82"/>
      <c r="AG37" s="82">
        <v>2500</v>
      </c>
      <c r="AH37" s="82">
        <v>6</v>
      </c>
      <c r="AI37" s="82">
        <v>60</v>
      </c>
      <c r="AJ37" s="82"/>
      <c r="AK37" s="82">
        <v>150</v>
      </c>
      <c r="AL37" s="82"/>
      <c r="AM37" s="79">
        <v>100</v>
      </c>
      <c r="AN37" s="79">
        <v>100</v>
      </c>
      <c r="AO37" s="79"/>
      <c r="AP37" s="79">
        <v>80</v>
      </c>
      <c r="AQ37" s="82"/>
      <c r="AR37" s="79">
        <v>7</v>
      </c>
      <c r="AS37" s="82">
        <v>25</v>
      </c>
      <c r="AT37" s="82"/>
      <c r="AU37" s="82"/>
      <c r="AV37" s="80"/>
      <c r="AW37" s="131"/>
    </row>
  </sheetData>
  <sortState ref="A3:W193">
    <sortCondition ref="A3:A193"/>
  </sortState>
  <mergeCells count="1">
    <mergeCell ref="A1:AV1"/>
  </mergeCells>
  <pageMargins left="0.7" right="0.7" top="0.75" bottom="0.75" header="0.3" footer="0.3"/>
  <pageSetup paperSize="9" orientation="portrait" r:id="rId1"/>
  <ignoredErrors>
    <ignoredError sqref="AP3 AP4:AP35"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CH37"/>
  <sheetViews>
    <sheetView showGridLines="0" workbookViewId="0">
      <pane xSplit="3" ySplit="4" topLeftCell="D5" activePane="bottomRight" state="frozen"/>
      <selection pane="topRight" activeCell="C1" sqref="C1"/>
      <selection pane="bottomLeft" activeCell="A5" sqref="A5"/>
      <selection pane="bottomRight" activeCell="B2" sqref="B2"/>
    </sheetView>
  </sheetViews>
  <sheetFormatPr defaultColWidth="9.140625" defaultRowHeight="15" x14ac:dyDescent="0.25"/>
  <cols>
    <col min="1" max="1" width="22.42578125" style="3" customWidth="1"/>
    <col min="2" max="2" width="49.42578125" style="3" bestFit="1" customWidth="1"/>
    <col min="3" max="3" width="5.5703125" style="3" bestFit="1" customWidth="1"/>
    <col min="4" max="84" width="11.42578125" style="3" customWidth="1"/>
    <col min="85" max="85" width="9.5703125" style="3" customWidth="1"/>
    <col min="86" max="16384" width="9.140625" style="3"/>
  </cols>
  <sheetData>
    <row r="1" spans="1:86" x14ac:dyDescent="0.25">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row>
    <row r="2" spans="1:86" ht="122.25" customHeight="1" thickBot="1" x14ac:dyDescent="0.3">
      <c r="A2" s="97" t="s">
        <v>941</v>
      </c>
      <c r="B2" s="97" t="s">
        <v>942</v>
      </c>
      <c r="C2" s="227" t="s">
        <v>64</v>
      </c>
      <c r="D2" s="105" t="s">
        <v>993</v>
      </c>
      <c r="E2" s="105" t="s">
        <v>994</v>
      </c>
      <c r="F2" s="105" t="s">
        <v>1072</v>
      </c>
      <c r="G2" s="105" t="s">
        <v>971</v>
      </c>
      <c r="H2" s="105" t="s">
        <v>972</v>
      </c>
      <c r="I2" s="105" t="s">
        <v>973</v>
      </c>
      <c r="J2" s="105" t="s">
        <v>1073</v>
      </c>
      <c r="K2" s="105" t="s">
        <v>1074</v>
      </c>
      <c r="L2" s="105" t="s">
        <v>991</v>
      </c>
      <c r="M2" s="105" t="s">
        <v>757</v>
      </c>
      <c r="N2" s="105" t="s">
        <v>1075</v>
      </c>
      <c r="O2" s="105" t="s">
        <v>1076</v>
      </c>
      <c r="P2" s="105" t="s">
        <v>765</v>
      </c>
      <c r="Q2" s="105" t="s">
        <v>1077</v>
      </c>
      <c r="R2" s="105" t="s">
        <v>1078</v>
      </c>
      <c r="S2" s="105" t="s">
        <v>1079</v>
      </c>
      <c r="T2" s="105" t="s">
        <v>1080</v>
      </c>
      <c r="U2" s="105" t="s">
        <v>773</v>
      </c>
      <c r="V2" s="105" t="s">
        <v>1016</v>
      </c>
      <c r="W2" s="105" t="s">
        <v>1019</v>
      </c>
      <c r="X2" s="105" t="s">
        <v>583</v>
      </c>
      <c r="Y2" s="105" t="s">
        <v>794</v>
      </c>
      <c r="Z2" s="105" t="s">
        <v>1081</v>
      </c>
      <c r="AA2" s="105" t="s">
        <v>1082</v>
      </c>
      <c r="AB2" s="105" t="s">
        <v>816</v>
      </c>
      <c r="AC2" s="105" t="s">
        <v>821</v>
      </c>
      <c r="AD2" s="105" t="s">
        <v>826</v>
      </c>
      <c r="AE2" s="105" t="s">
        <v>1083</v>
      </c>
      <c r="AF2" s="105" t="s">
        <v>1033</v>
      </c>
      <c r="AG2" s="105" t="s">
        <v>1143</v>
      </c>
      <c r="AH2" s="105" t="s">
        <v>843</v>
      </c>
      <c r="AI2" s="105" t="s">
        <v>716</v>
      </c>
      <c r="AJ2" s="105" t="s">
        <v>1084</v>
      </c>
      <c r="AK2" s="105" t="s">
        <v>899</v>
      </c>
      <c r="AL2" s="105" t="s">
        <v>1031</v>
      </c>
      <c r="AM2" s="105" t="s">
        <v>1137</v>
      </c>
      <c r="AN2" s="105" t="s">
        <v>1085</v>
      </c>
      <c r="AO2" s="105" t="s">
        <v>1086</v>
      </c>
      <c r="AP2" s="105" t="s">
        <v>1061</v>
      </c>
      <c r="AQ2" s="105" t="s">
        <v>1062</v>
      </c>
      <c r="AR2" s="105" t="s">
        <v>721</v>
      </c>
      <c r="AS2" s="105" t="s">
        <v>593</v>
      </c>
      <c r="AT2" s="105" t="s">
        <v>1087</v>
      </c>
      <c r="AU2" s="105" t="s">
        <v>1024</v>
      </c>
      <c r="AV2" s="105" t="s">
        <v>1088</v>
      </c>
      <c r="AW2" s="105" t="s">
        <v>1088</v>
      </c>
      <c r="AX2" s="105" t="s">
        <v>1088</v>
      </c>
      <c r="AY2" s="105" t="s">
        <v>1089</v>
      </c>
      <c r="AZ2" s="105" t="s">
        <v>602</v>
      </c>
      <c r="BA2" s="105" t="s">
        <v>1090</v>
      </c>
      <c r="BB2" s="105" t="s">
        <v>1034</v>
      </c>
      <c r="BC2" s="105" t="s">
        <v>1035</v>
      </c>
      <c r="BD2" s="105" t="s">
        <v>1091</v>
      </c>
      <c r="BE2" s="105" t="s">
        <v>648</v>
      </c>
      <c r="BF2" s="105" t="s">
        <v>1039</v>
      </c>
      <c r="BG2" s="105" t="s">
        <v>654</v>
      </c>
      <c r="BH2" s="105" t="s">
        <v>658</v>
      </c>
      <c r="BI2" s="105" t="s">
        <v>1092</v>
      </c>
      <c r="BJ2" s="105" t="s">
        <v>860</v>
      </c>
      <c r="BK2" s="105" t="s">
        <v>1046</v>
      </c>
      <c r="BL2" s="105" t="s">
        <v>1045</v>
      </c>
      <c r="BM2" s="105" t="s">
        <v>1093</v>
      </c>
      <c r="BN2" s="105" t="s">
        <v>874</v>
      </c>
      <c r="BO2" s="105" t="s">
        <v>1047</v>
      </c>
      <c r="BP2" s="105" t="s">
        <v>885</v>
      </c>
      <c r="BQ2" s="105" t="s">
        <v>1051</v>
      </c>
      <c r="BR2" s="105" t="s">
        <v>1094</v>
      </c>
      <c r="BS2" s="105" t="s">
        <v>1052</v>
      </c>
      <c r="BT2" s="105" t="s">
        <v>1095</v>
      </c>
      <c r="BU2" s="105" t="s">
        <v>694</v>
      </c>
      <c r="BV2" s="105" t="s">
        <v>699</v>
      </c>
      <c r="BW2" s="105" t="s">
        <v>1096</v>
      </c>
      <c r="BX2" s="105" t="s">
        <v>1055</v>
      </c>
      <c r="BY2" s="105" t="s">
        <v>915</v>
      </c>
      <c r="BZ2" s="105" t="s">
        <v>1065</v>
      </c>
      <c r="CA2" s="105" t="s">
        <v>925</v>
      </c>
      <c r="CB2" s="105" t="s">
        <v>930</v>
      </c>
      <c r="CC2" s="105" t="s">
        <v>1068</v>
      </c>
      <c r="CD2" s="105" t="s">
        <v>1097</v>
      </c>
      <c r="CE2" s="105" t="s">
        <v>731</v>
      </c>
      <c r="CF2" s="105" t="s">
        <v>1098</v>
      </c>
      <c r="CG2" s="105" t="s">
        <v>1099</v>
      </c>
    </row>
    <row r="3" spans="1:86" ht="15.75" thickTop="1" x14ac:dyDescent="0.25">
      <c r="A3" s="100" t="s">
        <v>1173</v>
      </c>
      <c r="C3" s="86"/>
      <c r="D3" s="118">
        <v>2014</v>
      </c>
      <c r="E3" s="118">
        <v>2014</v>
      </c>
      <c r="F3" s="118">
        <v>2014</v>
      </c>
      <c r="G3" s="118">
        <v>2014</v>
      </c>
      <c r="H3" s="118">
        <v>2014</v>
      </c>
      <c r="I3" s="118">
        <v>2014</v>
      </c>
      <c r="J3" s="118">
        <v>2014</v>
      </c>
      <c r="K3" s="118" t="s">
        <v>415</v>
      </c>
      <c r="L3" s="118" t="s">
        <v>415</v>
      </c>
      <c r="M3" s="118" t="s">
        <v>270</v>
      </c>
      <c r="N3" s="118">
        <v>2011</v>
      </c>
      <c r="O3" s="118">
        <v>2011</v>
      </c>
      <c r="P3" s="118" t="s">
        <v>219</v>
      </c>
      <c r="Q3" s="118">
        <v>2017</v>
      </c>
      <c r="R3" s="118">
        <v>2017</v>
      </c>
      <c r="S3" s="118">
        <v>2016</v>
      </c>
      <c r="T3" s="118">
        <v>2016</v>
      </c>
      <c r="U3" s="118" t="s">
        <v>419</v>
      </c>
      <c r="V3" s="118" t="s">
        <v>419</v>
      </c>
      <c r="W3" s="118">
        <v>2016</v>
      </c>
      <c r="X3" s="118">
        <v>2015</v>
      </c>
      <c r="Y3" s="118" t="s">
        <v>282</v>
      </c>
      <c r="Z3" s="118" t="s">
        <v>282</v>
      </c>
      <c r="AA3" s="118" t="s">
        <v>294</v>
      </c>
      <c r="AB3" s="118">
        <v>2016</v>
      </c>
      <c r="AC3" s="118" t="s">
        <v>420</v>
      </c>
      <c r="AD3" s="118" t="s">
        <v>421</v>
      </c>
      <c r="AE3" s="118">
        <v>2015</v>
      </c>
      <c r="AF3" s="118" t="s">
        <v>294</v>
      </c>
      <c r="AG3" s="118">
        <v>2016</v>
      </c>
      <c r="AH3" s="118" t="s">
        <v>293</v>
      </c>
      <c r="AI3" s="118" t="s">
        <v>416</v>
      </c>
      <c r="AJ3" s="118">
        <v>2016</v>
      </c>
      <c r="AK3" s="118">
        <v>2016</v>
      </c>
      <c r="AL3" s="118">
        <v>2015</v>
      </c>
      <c r="AM3" s="118">
        <v>2015</v>
      </c>
      <c r="AN3" s="118">
        <v>2016</v>
      </c>
      <c r="AO3" s="118">
        <v>2014</v>
      </c>
      <c r="AP3" s="118">
        <v>2014</v>
      </c>
      <c r="AQ3" s="118">
        <v>2014</v>
      </c>
      <c r="AR3" s="118">
        <v>2015</v>
      </c>
      <c r="AS3" s="118">
        <v>2015</v>
      </c>
      <c r="AT3" s="118" t="s">
        <v>417</v>
      </c>
      <c r="AU3" s="118">
        <v>2014</v>
      </c>
      <c r="AV3" s="118">
        <v>2015</v>
      </c>
      <c r="AW3" s="118">
        <v>2016</v>
      </c>
      <c r="AX3" s="118">
        <v>2017</v>
      </c>
      <c r="AY3" s="118">
        <v>2017</v>
      </c>
      <c r="AZ3" s="118">
        <v>2017</v>
      </c>
      <c r="BA3" s="118">
        <v>2016</v>
      </c>
      <c r="BB3" s="118">
        <v>2015</v>
      </c>
      <c r="BC3" s="118">
        <v>2016</v>
      </c>
      <c r="BD3" s="118" t="s">
        <v>216</v>
      </c>
      <c r="BE3" s="118" t="s">
        <v>216</v>
      </c>
      <c r="BF3" s="118">
        <v>2016</v>
      </c>
      <c r="BG3" s="118" t="s">
        <v>263</v>
      </c>
      <c r="BH3" s="118" t="s">
        <v>264</v>
      </c>
      <c r="BI3" s="118" t="s">
        <v>230</v>
      </c>
      <c r="BJ3" s="118" t="s">
        <v>292</v>
      </c>
      <c r="BK3" s="118">
        <v>2015</v>
      </c>
      <c r="BL3" s="118">
        <v>2016</v>
      </c>
      <c r="BM3" s="118" t="s">
        <v>296</v>
      </c>
      <c r="BN3" s="118">
        <v>2015</v>
      </c>
      <c r="BO3" s="118" t="s">
        <v>326</v>
      </c>
      <c r="BP3" s="118">
        <v>2017</v>
      </c>
      <c r="BQ3" s="118">
        <v>2014</v>
      </c>
      <c r="BR3" s="118">
        <v>2015</v>
      </c>
      <c r="BS3" s="118">
        <v>2015</v>
      </c>
      <c r="BT3" s="118">
        <v>2014</v>
      </c>
      <c r="BU3" s="118">
        <v>2015</v>
      </c>
      <c r="BV3" s="118">
        <v>2015</v>
      </c>
      <c r="BW3" s="118">
        <v>2013</v>
      </c>
      <c r="BX3" s="118">
        <v>2013</v>
      </c>
      <c r="BY3" s="118" t="s">
        <v>422</v>
      </c>
      <c r="BZ3" s="118" t="s">
        <v>419</v>
      </c>
      <c r="CA3" s="118" t="s">
        <v>423</v>
      </c>
      <c r="CB3" s="118">
        <v>2015</v>
      </c>
      <c r="CC3" s="118" t="s">
        <v>424</v>
      </c>
      <c r="CD3" s="118">
        <v>2016</v>
      </c>
      <c r="CE3" s="118">
        <v>2016</v>
      </c>
      <c r="CF3" s="118">
        <v>2014</v>
      </c>
      <c r="CG3" s="118">
        <v>2014</v>
      </c>
    </row>
    <row r="4" spans="1:86" ht="36" customHeight="1" x14ac:dyDescent="0.25">
      <c r="A4" s="101" t="s">
        <v>1100</v>
      </c>
      <c r="C4" s="86"/>
      <c r="D4" s="87" t="s">
        <v>1101</v>
      </c>
      <c r="E4" s="87" t="s">
        <v>1101</v>
      </c>
      <c r="F4" s="87" t="s">
        <v>1101</v>
      </c>
      <c r="G4" s="87" t="s">
        <v>1101</v>
      </c>
      <c r="H4" s="87" t="s">
        <v>1101</v>
      </c>
      <c r="I4" s="87" t="s">
        <v>1101</v>
      </c>
      <c r="J4" s="87" t="s">
        <v>1101</v>
      </c>
      <c r="K4" s="87" t="s">
        <v>1101</v>
      </c>
      <c r="L4" s="87" t="s">
        <v>100</v>
      </c>
      <c r="M4" s="87" t="s">
        <v>100</v>
      </c>
      <c r="N4" s="87" t="s">
        <v>1102</v>
      </c>
      <c r="O4" s="87" t="s">
        <v>1102</v>
      </c>
      <c r="P4" s="87" t="s">
        <v>100</v>
      </c>
      <c r="Q4" s="87" t="s">
        <v>100</v>
      </c>
      <c r="R4" s="87" t="s">
        <v>100</v>
      </c>
      <c r="S4" s="87" t="s">
        <v>434</v>
      </c>
      <c r="T4" s="87" t="s">
        <v>434</v>
      </c>
      <c r="U4" s="87" t="s">
        <v>1103</v>
      </c>
      <c r="V4" s="87" t="s">
        <v>1102</v>
      </c>
      <c r="W4" s="87" t="s">
        <v>1102</v>
      </c>
      <c r="X4" s="87" t="s">
        <v>434</v>
      </c>
      <c r="Y4" s="87" t="s">
        <v>100</v>
      </c>
      <c r="Z4" s="87" t="s">
        <v>100</v>
      </c>
      <c r="AA4" s="87" t="s">
        <v>100</v>
      </c>
      <c r="AB4" s="87" t="s">
        <v>1104</v>
      </c>
      <c r="AC4" s="87" t="s">
        <v>1105</v>
      </c>
      <c r="AD4" s="87" t="s">
        <v>1106</v>
      </c>
      <c r="AE4" s="87" t="s">
        <v>1107</v>
      </c>
      <c r="AF4" s="87" t="s">
        <v>100</v>
      </c>
      <c r="AG4" s="87" t="s">
        <v>100</v>
      </c>
      <c r="AH4" s="87" t="s">
        <v>100</v>
      </c>
      <c r="AI4" s="87" t="s">
        <v>1108</v>
      </c>
      <c r="AJ4" s="87" t="s">
        <v>100</v>
      </c>
      <c r="AK4" s="87" t="s">
        <v>100</v>
      </c>
      <c r="AL4" s="87" t="s">
        <v>1109</v>
      </c>
      <c r="AM4" s="87" t="s">
        <v>100</v>
      </c>
      <c r="AN4" s="87" t="s">
        <v>1109</v>
      </c>
      <c r="AO4" s="87" t="s">
        <v>426</v>
      </c>
      <c r="AP4" s="87" t="s">
        <v>1105</v>
      </c>
      <c r="AQ4" s="87" t="s">
        <v>100</v>
      </c>
      <c r="AR4" s="87" t="s">
        <v>1110</v>
      </c>
      <c r="AS4" s="87" t="s">
        <v>434</v>
      </c>
      <c r="AT4" s="87" t="s">
        <v>434</v>
      </c>
      <c r="AU4" s="87" t="s">
        <v>100</v>
      </c>
      <c r="AV4" s="87" t="s">
        <v>1102</v>
      </c>
      <c r="AW4" s="87" t="s">
        <v>1102</v>
      </c>
      <c r="AX4" s="87" t="s">
        <v>1102</v>
      </c>
      <c r="AY4" s="87" t="s">
        <v>1102</v>
      </c>
      <c r="AZ4" s="87" t="s">
        <v>1102</v>
      </c>
      <c r="BA4" s="87" t="s">
        <v>1102</v>
      </c>
      <c r="BB4" s="87" t="s">
        <v>1111</v>
      </c>
      <c r="BC4" s="87" t="s">
        <v>1112</v>
      </c>
      <c r="BD4" s="87" t="s">
        <v>100</v>
      </c>
      <c r="BE4" s="87" t="s">
        <v>100</v>
      </c>
      <c r="BF4" s="87" t="s">
        <v>100</v>
      </c>
      <c r="BG4" s="87" t="s">
        <v>434</v>
      </c>
      <c r="BH4" s="87" t="s">
        <v>434</v>
      </c>
      <c r="BI4" s="87" t="s">
        <v>434</v>
      </c>
      <c r="BJ4" s="87" t="s">
        <v>434</v>
      </c>
      <c r="BK4" s="87" t="s">
        <v>434</v>
      </c>
      <c r="BL4" s="87" t="s">
        <v>434</v>
      </c>
      <c r="BM4" s="87" t="s">
        <v>100</v>
      </c>
      <c r="BN4" s="87" t="s">
        <v>100</v>
      </c>
      <c r="BO4" s="87" t="s">
        <v>100</v>
      </c>
      <c r="BP4" s="87" t="s">
        <v>1105</v>
      </c>
      <c r="BQ4" s="87" t="s">
        <v>100</v>
      </c>
      <c r="BR4" s="87" t="s">
        <v>100</v>
      </c>
      <c r="BS4" s="87" t="s">
        <v>1113</v>
      </c>
      <c r="BT4" s="87" t="s">
        <v>202</v>
      </c>
      <c r="BU4" s="87" t="s">
        <v>100</v>
      </c>
      <c r="BV4" s="87" t="s">
        <v>100</v>
      </c>
      <c r="BW4" s="87" t="s">
        <v>100</v>
      </c>
      <c r="BX4" s="87" t="s">
        <v>100</v>
      </c>
      <c r="BY4" s="87" t="s">
        <v>100</v>
      </c>
      <c r="BZ4" s="87" t="s">
        <v>100</v>
      </c>
      <c r="CA4" s="87" t="s">
        <v>100</v>
      </c>
      <c r="CB4" s="87" t="s">
        <v>1114</v>
      </c>
      <c r="CC4" s="87" t="s">
        <v>1102</v>
      </c>
      <c r="CD4" s="87" t="s">
        <v>1115</v>
      </c>
      <c r="CE4" s="87" t="s">
        <v>1102</v>
      </c>
      <c r="CF4" s="87" t="s">
        <v>1102</v>
      </c>
      <c r="CG4" s="87" t="s">
        <v>1116</v>
      </c>
    </row>
    <row r="5" spans="1:86" x14ac:dyDescent="0.25">
      <c r="A5" s="3" t="str">
        <f>VLOOKUP(C5,Regiones!B$3:H$35,7,FALSE)</f>
        <v>Caribbean</v>
      </c>
      <c r="B5" s="99" t="s">
        <v>1</v>
      </c>
      <c r="C5" s="86" t="s">
        <v>0</v>
      </c>
      <c r="D5" s="83">
        <v>9.0355415866315791</v>
      </c>
      <c r="E5" s="83">
        <v>9.0355415866315791</v>
      </c>
      <c r="F5" s="83" t="s">
        <v>96</v>
      </c>
      <c r="G5" s="83">
        <v>0</v>
      </c>
      <c r="H5" s="83">
        <v>1682.1010327076001</v>
      </c>
      <c r="I5" s="83">
        <v>531.18979980239999</v>
      </c>
      <c r="J5" s="83">
        <v>864.1350000000001</v>
      </c>
      <c r="K5" s="83">
        <v>0</v>
      </c>
      <c r="L5" s="84">
        <v>0</v>
      </c>
      <c r="M5" s="84">
        <v>-0.1941747572815534</v>
      </c>
      <c r="N5" s="83">
        <v>0</v>
      </c>
      <c r="O5" s="83">
        <v>1137</v>
      </c>
      <c r="P5" s="85">
        <v>3.4620000000000002</v>
      </c>
      <c r="Q5" s="84">
        <v>4.0000000000000001E-3</v>
      </c>
      <c r="R5" s="84">
        <v>4.5999999999999999E-2</v>
      </c>
      <c r="S5" s="83">
        <v>0</v>
      </c>
      <c r="T5" s="83">
        <v>0</v>
      </c>
      <c r="U5" s="85">
        <v>11.23</v>
      </c>
      <c r="V5" s="83">
        <v>10</v>
      </c>
      <c r="W5" s="83">
        <v>29</v>
      </c>
      <c r="X5" s="84">
        <v>0.78600000000000003</v>
      </c>
      <c r="Y5" s="85" t="s">
        <v>96</v>
      </c>
      <c r="Z5" s="85" t="s">
        <v>96</v>
      </c>
      <c r="AA5" s="84">
        <v>18.399999999999999</v>
      </c>
      <c r="AB5" s="84">
        <v>44.818336990977805</v>
      </c>
      <c r="AC5" s="84">
        <v>1.5441958720365601</v>
      </c>
      <c r="AD5" s="84" t="s">
        <v>96</v>
      </c>
      <c r="AE5" s="85">
        <v>8.1000003814697301</v>
      </c>
      <c r="AF5" s="85" t="s">
        <v>96</v>
      </c>
      <c r="AG5" s="85">
        <v>32.299999999999997</v>
      </c>
      <c r="AH5" s="85">
        <v>6</v>
      </c>
      <c r="AI5" s="84" t="s">
        <v>96</v>
      </c>
      <c r="AJ5" s="83">
        <v>98</v>
      </c>
      <c r="AK5" s="83">
        <v>92</v>
      </c>
      <c r="AL5" s="83">
        <v>7.5</v>
      </c>
      <c r="AM5" s="85" t="s">
        <v>96</v>
      </c>
      <c r="AN5" s="85">
        <v>111.96</v>
      </c>
      <c r="AO5" s="84">
        <v>1208.07584636</v>
      </c>
      <c r="AP5" s="85">
        <v>3.8</v>
      </c>
      <c r="AQ5" s="85">
        <v>23.7</v>
      </c>
      <c r="AR5" s="84" t="s">
        <v>96</v>
      </c>
      <c r="AS5" s="84" t="s">
        <v>96</v>
      </c>
      <c r="AT5" s="84">
        <v>48</v>
      </c>
      <c r="AU5" s="84" t="s">
        <v>96</v>
      </c>
      <c r="AV5" s="83">
        <v>0</v>
      </c>
      <c r="AW5" s="83">
        <v>0</v>
      </c>
      <c r="AX5" s="83">
        <v>0</v>
      </c>
      <c r="AY5" s="83">
        <v>0</v>
      </c>
      <c r="AZ5" s="83">
        <v>4</v>
      </c>
      <c r="BA5" s="83">
        <v>0</v>
      </c>
      <c r="BB5" s="83">
        <v>43.864800000000002</v>
      </c>
      <c r="BC5" s="83">
        <v>7.9595193554899897</v>
      </c>
      <c r="BD5" s="83">
        <v>115</v>
      </c>
      <c r="BE5" s="85">
        <v>6.2</v>
      </c>
      <c r="BF5" s="85">
        <v>22.110399999999998</v>
      </c>
      <c r="BG5" s="85">
        <v>2.63</v>
      </c>
      <c r="BH5" s="85" t="s">
        <v>96</v>
      </c>
      <c r="BI5" s="84">
        <v>2.833333333333333</v>
      </c>
      <c r="BJ5" s="84" t="s">
        <v>96</v>
      </c>
      <c r="BK5" s="84">
        <v>0.210274502635002</v>
      </c>
      <c r="BL5" s="83" t="s">
        <v>96</v>
      </c>
      <c r="BM5" s="83" t="s">
        <v>96</v>
      </c>
      <c r="BN5" s="83" t="s">
        <v>96</v>
      </c>
      <c r="BO5" s="85">
        <v>9.6999999999999993</v>
      </c>
      <c r="BP5" s="85" t="s">
        <v>96</v>
      </c>
      <c r="BQ5" s="85">
        <v>96.442985534667997</v>
      </c>
      <c r="BR5" s="84">
        <v>65.199996948242202</v>
      </c>
      <c r="BS5" s="84">
        <v>137.22201538085901</v>
      </c>
      <c r="BT5" s="83">
        <v>980</v>
      </c>
      <c r="BU5" s="85">
        <v>91.4</v>
      </c>
      <c r="BV5" s="85">
        <v>97.866524400000003</v>
      </c>
      <c r="BW5" s="85">
        <v>100</v>
      </c>
      <c r="BX5" s="85">
        <v>100</v>
      </c>
      <c r="BY5" s="85" t="s">
        <v>96</v>
      </c>
      <c r="BZ5" s="85">
        <v>83.900440000000003</v>
      </c>
      <c r="CA5" s="85" t="s">
        <v>96</v>
      </c>
      <c r="CB5" s="85">
        <v>2.25</v>
      </c>
      <c r="CC5" s="85">
        <v>14.33428</v>
      </c>
      <c r="CD5" s="83">
        <v>22413.484375</v>
      </c>
      <c r="CE5" s="83">
        <v>100963</v>
      </c>
      <c r="CF5" s="83">
        <v>91182</v>
      </c>
      <c r="CG5" s="83">
        <v>440</v>
      </c>
      <c r="CH5" s="83"/>
    </row>
    <row r="6" spans="1:86" x14ac:dyDescent="0.25">
      <c r="A6" s="3" t="str">
        <f>VLOOKUP(C6,Regiones!B$3:H$35,7,FALSE)</f>
        <v>Caribbean</v>
      </c>
      <c r="B6" s="99" t="s">
        <v>5</v>
      </c>
      <c r="C6" s="86" t="s">
        <v>4</v>
      </c>
      <c r="D6" s="83">
        <v>0</v>
      </c>
      <c r="E6" s="83">
        <v>0</v>
      </c>
      <c r="F6" s="83" t="s">
        <v>96</v>
      </c>
      <c r="G6" s="83">
        <v>0</v>
      </c>
      <c r="H6" s="83">
        <v>7155.7897526809993</v>
      </c>
      <c r="I6" s="83">
        <v>2259.7230797940001</v>
      </c>
      <c r="J6" s="83">
        <v>19256.883000000002</v>
      </c>
      <c r="K6" s="83">
        <v>0</v>
      </c>
      <c r="L6" s="84">
        <v>0</v>
      </c>
      <c r="M6" s="84">
        <v>0</v>
      </c>
      <c r="N6" s="83">
        <v>245</v>
      </c>
      <c r="O6" s="83">
        <v>9182</v>
      </c>
      <c r="P6" s="85" t="s">
        <v>96</v>
      </c>
      <c r="Q6" s="84">
        <v>4.0000000000000001E-3</v>
      </c>
      <c r="R6" s="84">
        <v>2.8000000000000001E-2</v>
      </c>
      <c r="S6" s="83">
        <v>0</v>
      </c>
      <c r="T6" s="83">
        <v>0</v>
      </c>
      <c r="U6" s="85">
        <v>29.81</v>
      </c>
      <c r="V6" s="83">
        <v>111</v>
      </c>
      <c r="W6" s="83">
        <v>132</v>
      </c>
      <c r="X6" s="84">
        <v>0.79200000000000004</v>
      </c>
      <c r="Y6" s="85" t="s">
        <v>96</v>
      </c>
      <c r="Z6" s="85" t="s">
        <v>96</v>
      </c>
      <c r="AA6" s="84">
        <v>12.5</v>
      </c>
      <c r="AB6" s="84">
        <v>41.126393743619708</v>
      </c>
      <c r="AC6" s="84" t="s">
        <v>96</v>
      </c>
      <c r="AD6" s="84" t="s">
        <v>96</v>
      </c>
      <c r="AE6" s="85">
        <v>12.1000003814697</v>
      </c>
      <c r="AF6" s="85" t="s">
        <v>96</v>
      </c>
      <c r="AG6" s="85">
        <v>29.5</v>
      </c>
      <c r="AH6" s="85">
        <v>11.6</v>
      </c>
      <c r="AI6" s="84">
        <v>2.8180000782012899</v>
      </c>
      <c r="AJ6" s="83">
        <v>89</v>
      </c>
      <c r="AK6" s="83">
        <v>94</v>
      </c>
      <c r="AL6" s="83">
        <v>18</v>
      </c>
      <c r="AM6" s="85">
        <v>3.2000000476837198</v>
      </c>
      <c r="AN6" s="85">
        <v>21.13</v>
      </c>
      <c r="AO6" s="84">
        <v>1818.7684929</v>
      </c>
      <c r="AP6" s="85">
        <v>3.6</v>
      </c>
      <c r="AQ6" s="85">
        <v>29.2</v>
      </c>
      <c r="AR6" s="84">
        <v>80</v>
      </c>
      <c r="AS6" s="84">
        <v>0.36186787743541199</v>
      </c>
      <c r="AT6" s="84" t="s">
        <v>96</v>
      </c>
      <c r="AU6" s="84" t="s">
        <v>96</v>
      </c>
      <c r="AV6" s="83">
        <v>6710</v>
      </c>
      <c r="AW6" s="83">
        <v>0</v>
      </c>
      <c r="AX6" s="83">
        <v>0</v>
      </c>
      <c r="AY6" s="83">
        <v>0</v>
      </c>
      <c r="AZ6" s="83">
        <v>13</v>
      </c>
      <c r="BA6" s="83">
        <v>0</v>
      </c>
      <c r="BB6" s="83">
        <v>28.699000000000002</v>
      </c>
      <c r="BC6" s="83">
        <v>19.184749292300001</v>
      </c>
      <c r="BD6" s="83">
        <v>115</v>
      </c>
      <c r="BE6" s="85">
        <v>4.9000000000000004</v>
      </c>
      <c r="BF6" s="85">
        <v>23.125399999999999</v>
      </c>
      <c r="BG6" s="85">
        <v>1.62</v>
      </c>
      <c r="BH6" s="85">
        <v>5.4</v>
      </c>
      <c r="BI6" s="84" t="s">
        <v>96</v>
      </c>
      <c r="BJ6" s="84">
        <v>29.76</v>
      </c>
      <c r="BK6" s="84">
        <v>0.70510399341583296</v>
      </c>
      <c r="BL6" s="83">
        <v>66</v>
      </c>
      <c r="BM6" s="83" t="s">
        <v>96</v>
      </c>
      <c r="BN6" s="83" t="s">
        <v>96</v>
      </c>
      <c r="BO6" s="85" t="s">
        <v>96</v>
      </c>
      <c r="BP6" s="85" t="s">
        <v>96</v>
      </c>
      <c r="BQ6" s="85">
        <v>100</v>
      </c>
      <c r="BR6" s="84">
        <v>78</v>
      </c>
      <c r="BS6" s="84">
        <v>80.293075561523395</v>
      </c>
      <c r="BT6" s="83">
        <v>4800</v>
      </c>
      <c r="BU6" s="85">
        <v>92.011074699999995</v>
      </c>
      <c r="BV6" s="85">
        <v>98.353756599999997</v>
      </c>
      <c r="BW6" s="85" t="s">
        <v>96</v>
      </c>
      <c r="BX6" s="85" t="s">
        <v>96</v>
      </c>
      <c r="BY6" s="85" t="s">
        <v>96</v>
      </c>
      <c r="BZ6" s="85" t="s">
        <v>96</v>
      </c>
      <c r="CA6" s="85">
        <v>89.137129999999999</v>
      </c>
      <c r="CB6" s="85">
        <v>3.8355999999999999</v>
      </c>
      <c r="CC6" s="85">
        <v>14.145300000000001</v>
      </c>
      <c r="CD6" s="83">
        <v>23173.033203125</v>
      </c>
      <c r="CE6" s="83">
        <v>391232</v>
      </c>
      <c r="CF6" s="83">
        <v>385415</v>
      </c>
      <c r="CG6" s="83">
        <v>10010</v>
      </c>
      <c r="CH6" s="83"/>
    </row>
    <row r="7" spans="1:86" x14ac:dyDescent="0.25">
      <c r="A7" s="3" t="str">
        <f>VLOOKUP(C7,Regiones!B$3:H$35,7,FALSE)</f>
        <v>Caribbean</v>
      </c>
      <c r="B7" s="99" t="s">
        <v>7</v>
      </c>
      <c r="C7" s="86" t="s">
        <v>6</v>
      </c>
      <c r="D7" s="83">
        <v>0</v>
      </c>
      <c r="E7" s="83">
        <v>0</v>
      </c>
      <c r="F7" s="83" t="s">
        <v>96</v>
      </c>
      <c r="G7" s="83">
        <v>1.706</v>
      </c>
      <c r="H7" s="83">
        <v>3777.3426187699997</v>
      </c>
      <c r="I7" s="83">
        <v>539.62037410999994</v>
      </c>
      <c r="J7" s="83">
        <v>307.77600000000001</v>
      </c>
      <c r="K7" s="83">
        <v>0</v>
      </c>
      <c r="L7" s="84">
        <v>0.03</v>
      </c>
      <c r="M7" s="84">
        <v>0</v>
      </c>
      <c r="N7" s="84" t="s">
        <v>96</v>
      </c>
      <c r="O7" s="84" t="s">
        <v>96</v>
      </c>
      <c r="P7" s="85" t="s">
        <v>96</v>
      </c>
      <c r="Q7" s="84">
        <v>2E-3</v>
      </c>
      <c r="R7" s="84">
        <v>3.0000000000000001E-3</v>
      </c>
      <c r="S7" s="83">
        <v>0</v>
      </c>
      <c r="T7" s="83">
        <v>0</v>
      </c>
      <c r="U7" s="85">
        <v>10.91</v>
      </c>
      <c r="V7" s="83">
        <v>31</v>
      </c>
      <c r="W7" s="83">
        <v>42</v>
      </c>
      <c r="X7" s="84">
        <v>0.79500000000000004</v>
      </c>
      <c r="Y7" s="85">
        <v>1.2</v>
      </c>
      <c r="Z7" s="85">
        <v>0.3</v>
      </c>
      <c r="AA7" s="84">
        <v>19.3</v>
      </c>
      <c r="AB7" s="84">
        <v>50.963265089917101</v>
      </c>
      <c r="AC7" s="84">
        <v>2.3573843915385555</v>
      </c>
      <c r="AD7" s="84" t="s">
        <v>96</v>
      </c>
      <c r="AE7" s="85">
        <v>13</v>
      </c>
      <c r="AF7" s="85">
        <v>7.7</v>
      </c>
      <c r="AG7" s="85">
        <v>31.9</v>
      </c>
      <c r="AH7" s="85">
        <v>11.5</v>
      </c>
      <c r="AI7" s="84">
        <v>1.8109999895095801</v>
      </c>
      <c r="AJ7" s="83">
        <v>92</v>
      </c>
      <c r="AK7" s="83">
        <v>97</v>
      </c>
      <c r="AL7" s="83">
        <v>0</v>
      </c>
      <c r="AM7" s="85">
        <v>1.6000000238418599</v>
      </c>
      <c r="AN7" s="85">
        <v>492.44</v>
      </c>
      <c r="AO7" s="84">
        <v>1013.96688192</v>
      </c>
      <c r="AP7" s="85">
        <v>4.7</v>
      </c>
      <c r="AQ7" s="85">
        <v>29.9</v>
      </c>
      <c r="AR7" s="84">
        <v>27</v>
      </c>
      <c r="AS7" s="84">
        <v>0.29140957811373502</v>
      </c>
      <c r="AT7" s="84">
        <v>47</v>
      </c>
      <c r="AU7" s="84" t="s">
        <v>96</v>
      </c>
      <c r="AV7" s="83">
        <v>0</v>
      </c>
      <c r="AW7" s="83">
        <v>0</v>
      </c>
      <c r="AX7" s="83">
        <v>0</v>
      </c>
      <c r="AY7" s="83">
        <v>0</v>
      </c>
      <c r="AZ7" s="83">
        <v>0</v>
      </c>
      <c r="BA7" s="83">
        <v>0</v>
      </c>
      <c r="BB7" s="83">
        <v>39.439799999999998</v>
      </c>
      <c r="BC7" s="83">
        <v>13.3015375185</v>
      </c>
      <c r="BD7" s="83">
        <v>125</v>
      </c>
      <c r="BE7" s="85">
        <v>4.9000000000000004</v>
      </c>
      <c r="BF7" s="85">
        <v>21.573499999999999</v>
      </c>
      <c r="BG7" s="85">
        <v>2.39</v>
      </c>
      <c r="BH7" s="85">
        <v>5.4</v>
      </c>
      <c r="BI7" s="84">
        <v>3.9</v>
      </c>
      <c r="BJ7" s="84">
        <v>44.9</v>
      </c>
      <c r="BK7" s="84">
        <v>1.00253105163574</v>
      </c>
      <c r="BL7" s="83">
        <v>61</v>
      </c>
      <c r="BM7" s="83" t="s">
        <v>96</v>
      </c>
      <c r="BN7" s="83" t="s">
        <v>96</v>
      </c>
      <c r="BO7" s="85" t="s">
        <v>96</v>
      </c>
      <c r="BP7" s="85" t="s">
        <v>96</v>
      </c>
      <c r="BQ7" s="85">
        <v>100</v>
      </c>
      <c r="BR7" s="84">
        <v>76.110000610351605</v>
      </c>
      <c r="BS7" s="84">
        <v>116.456680297852</v>
      </c>
      <c r="BT7" s="83">
        <v>1800</v>
      </c>
      <c r="BU7" s="85">
        <v>96.209153999999998</v>
      </c>
      <c r="BV7" s="85">
        <v>99.742940399999995</v>
      </c>
      <c r="BW7" s="85">
        <v>100</v>
      </c>
      <c r="BX7" s="85">
        <v>100</v>
      </c>
      <c r="BY7" s="85">
        <v>93.374660000000006</v>
      </c>
      <c r="BZ7" s="85" t="s">
        <v>96</v>
      </c>
      <c r="CA7" s="85">
        <v>98</v>
      </c>
      <c r="CB7" s="85">
        <v>6.7769485470868096</v>
      </c>
      <c r="CC7" s="85">
        <v>18.48996</v>
      </c>
      <c r="CD7" s="83">
        <v>16815.5703125</v>
      </c>
      <c r="CE7" s="83">
        <v>284996</v>
      </c>
      <c r="CF7" s="83">
        <v>282399</v>
      </c>
      <c r="CG7" s="83">
        <v>430</v>
      </c>
      <c r="CH7" s="83"/>
    </row>
    <row r="8" spans="1:86" x14ac:dyDescent="0.25">
      <c r="A8" s="3" t="str">
        <f>VLOOKUP(C8,Regiones!B$3:H$35,7,FALSE)</f>
        <v>Caribbean</v>
      </c>
      <c r="B8" s="99" t="s">
        <v>20</v>
      </c>
      <c r="C8" s="86" t="s">
        <v>19</v>
      </c>
      <c r="D8" s="83">
        <v>8353.1450113894734</v>
      </c>
      <c r="E8" s="83">
        <v>994.7895488800001</v>
      </c>
      <c r="F8" s="83">
        <v>19454.631999999998</v>
      </c>
      <c r="G8" s="83">
        <v>3.956</v>
      </c>
      <c r="H8" s="83">
        <v>213380.91307180002</v>
      </c>
      <c r="I8" s="83">
        <v>57919.865529399991</v>
      </c>
      <c r="J8" s="83">
        <v>27897.712000000003</v>
      </c>
      <c r="K8" s="83">
        <v>27878</v>
      </c>
      <c r="L8" s="84">
        <v>0.182</v>
      </c>
      <c r="M8" s="84">
        <v>2.2196307094266281</v>
      </c>
      <c r="N8" s="83">
        <v>2089436</v>
      </c>
      <c r="O8" s="83">
        <v>841571</v>
      </c>
      <c r="P8" s="85">
        <v>11.85</v>
      </c>
      <c r="Q8" s="84">
        <v>8.0000000000000002E-3</v>
      </c>
      <c r="R8" s="84">
        <v>2.1000000000000001E-2</v>
      </c>
      <c r="S8" s="83">
        <v>0</v>
      </c>
      <c r="T8" s="83">
        <v>0</v>
      </c>
      <c r="U8" s="85">
        <v>4.72</v>
      </c>
      <c r="V8" s="83">
        <v>534</v>
      </c>
      <c r="W8" s="83">
        <v>3906</v>
      </c>
      <c r="X8" s="84">
        <v>0.77500000000000002</v>
      </c>
      <c r="Y8" s="85" t="s">
        <v>96</v>
      </c>
      <c r="Z8" s="85" t="s">
        <v>96</v>
      </c>
      <c r="AA8" s="84" t="s">
        <v>96</v>
      </c>
      <c r="AB8" s="84">
        <v>43.817065808942814</v>
      </c>
      <c r="AC8" s="84" t="s">
        <v>96</v>
      </c>
      <c r="AD8" s="84" t="s">
        <v>96</v>
      </c>
      <c r="AE8" s="85">
        <v>5.5</v>
      </c>
      <c r="AF8" s="85" t="s">
        <v>96</v>
      </c>
      <c r="AG8" s="85">
        <v>29.3</v>
      </c>
      <c r="AH8" s="85">
        <v>5.2</v>
      </c>
      <c r="AI8" s="84">
        <v>6.72300004959106</v>
      </c>
      <c r="AJ8" s="83">
        <v>99</v>
      </c>
      <c r="AK8" s="83">
        <v>100</v>
      </c>
      <c r="AL8" s="83">
        <v>7</v>
      </c>
      <c r="AM8" s="85">
        <v>0.30000001192092901</v>
      </c>
      <c r="AN8" s="85">
        <v>16.32</v>
      </c>
      <c r="AO8" s="84">
        <v>2474.6167785100001</v>
      </c>
      <c r="AP8" s="85">
        <v>10.6</v>
      </c>
      <c r="AQ8" s="85">
        <v>4.4000000000000004</v>
      </c>
      <c r="AR8" s="84">
        <v>39</v>
      </c>
      <c r="AS8" s="84">
        <v>0.30437905782514901</v>
      </c>
      <c r="AT8" s="84" t="s">
        <v>96</v>
      </c>
      <c r="AU8" s="84" t="s">
        <v>96</v>
      </c>
      <c r="AV8" s="83">
        <v>100000</v>
      </c>
      <c r="AW8" s="83">
        <v>190000</v>
      </c>
      <c r="AX8" s="83">
        <v>5700000</v>
      </c>
      <c r="AY8" s="83">
        <v>0</v>
      </c>
      <c r="AZ8" s="83">
        <v>316</v>
      </c>
      <c r="BA8" s="83">
        <v>0</v>
      </c>
      <c r="BB8" s="83">
        <v>45.1096</v>
      </c>
      <c r="BC8" s="83">
        <v>9.57273553904</v>
      </c>
      <c r="BD8" s="83">
        <v>143</v>
      </c>
      <c r="BE8" s="85">
        <v>4.9000000000000004</v>
      </c>
      <c r="BF8" s="85">
        <v>25.126799999999999</v>
      </c>
      <c r="BG8" s="85" t="s">
        <v>96</v>
      </c>
      <c r="BH8" s="85" t="s">
        <v>96</v>
      </c>
      <c r="BI8" s="84">
        <v>4</v>
      </c>
      <c r="BJ8" s="84" t="s">
        <v>96</v>
      </c>
      <c r="BK8" s="84">
        <v>1.3740357011556599E-2</v>
      </c>
      <c r="BL8" s="83">
        <v>47</v>
      </c>
      <c r="BM8" s="83" t="s">
        <v>96</v>
      </c>
      <c r="BN8" s="83" t="s">
        <v>96</v>
      </c>
      <c r="BO8" s="85" t="s">
        <v>96</v>
      </c>
      <c r="BP8" s="85">
        <v>11.9</v>
      </c>
      <c r="BQ8" s="85">
        <v>100</v>
      </c>
      <c r="BR8" s="84">
        <v>31.107969284057599</v>
      </c>
      <c r="BS8" s="84">
        <v>29.650728225708001</v>
      </c>
      <c r="BT8" s="83">
        <v>67000</v>
      </c>
      <c r="BU8" s="85">
        <v>93.158904399999997</v>
      </c>
      <c r="BV8" s="85">
        <v>94.886602400000001</v>
      </c>
      <c r="BW8" s="85">
        <v>100</v>
      </c>
      <c r="BX8" s="85">
        <v>100</v>
      </c>
      <c r="BY8" s="85">
        <v>94.623909999999995</v>
      </c>
      <c r="BZ8" s="85">
        <v>95.892899999999997</v>
      </c>
      <c r="CA8" s="85">
        <v>81.148070000000004</v>
      </c>
      <c r="CB8" s="85">
        <v>13.01</v>
      </c>
      <c r="CC8" s="85">
        <v>8.8991699999999998</v>
      </c>
      <c r="CD8" s="83">
        <v>20648.974609375</v>
      </c>
      <c r="CE8" s="83">
        <v>11475982</v>
      </c>
      <c r="CF8" s="83">
        <v>11360092</v>
      </c>
      <c r="CG8" s="83">
        <v>106440</v>
      </c>
      <c r="CH8" s="83"/>
    </row>
    <row r="9" spans="1:86" x14ac:dyDescent="0.25">
      <c r="A9" s="3" t="str">
        <f>VLOOKUP(C9,Regiones!B$3:H$35,7,FALSE)</f>
        <v>Caribbean</v>
      </c>
      <c r="B9" s="99" t="s">
        <v>22</v>
      </c>
      <c r="C9" s="86" t="s">
        <v>21</v>
      </c>
      <c r="D9" s="83">
        <v>43.363478350315795</v>
      </c>
      <c r="E9" s="83">
        <v>0</v>
      </c>
      <c r="F9" s="83" t="s">
        <v>96</v>
      </c>
      <c r="G9" s="83">
        <v>3.59</v>
      </c>
      <c r="H9" s="83">
        <v>1171.3419931796002</v>
      </c>
      <c r="I9" s="83">
        <v>123.29915717680001</v>
      </c>
      <c r="J9" s="83">
        <v>417.23400000000004</v>
      </c>
      <c r="K9" s="83">
        <v>0</v>
      </c>
      <c r="L9" s="84">
        <v>0</v>
      </c>
      <c r="M9" s="84">
        <v>-0.53360000000000019</v>
      </c>
      <c r="N9" s="83">
        <v>3668</v>
      </c>
      <c r="O9" s="83">
        <v>5249</v>
      </c>
      <c r="P9" s="85">
        <v>0.5</v>
      </c>
      <c r="Q9" s="84">
        <v>5.0000000000000001E-3</v>
      </c>
      <c r="R9" s="84">
        <v>2E-3</v>
      </c>
      <c r="S9" s="83">
        <v>0</v>
      </c>
      <c r="T9" s="83">
        <v>0</v>
      </c>
      <c r="U9" s="85">
        <v>8.4</v>
      </c>
      <c r="V9" s="83">
        <v>6</v>
      </c>
      <c r="W9" s="83">
        <v>26</v>
      </c>
      <c r="X9" s="84">
        <v>0.72599999999999998</v>
      </c>
      <c r="Y9" s="85" t="s">
        <v>96</v>
      </c>
      <c r="Z9" s="85" t="s">
        <v>96</v>
      </c>
      <c r="AA9" s="84">
        <v>28.8</v>
      </c>
      <c r="AB9" s="84" t="s">
        <v>96</v>
      </c>
      <c r="AC9" s="84">
        <v>4.5468903951658497</v>
      </c>
      <c r="AD9" s="84" t="s">
        <v>96</v>
      </c>
      <c r="AE9" s="85">
        <v>21.200000762939499</v>
      </c>
      <c r="AF9" s="85" t="s">
        <v>96</v>
      </c>
      <c r="AG9" s="85">
        <v>32.5</v>
      </c>
      <c r="AH9" s="85">
        <v>10.8</v>
      </c>
      <c r="AI9" s="84">
        <v>1.77</v>
      </c>
      <c r="AJ9" s="83">
        <v>96</v>
      </c>
      <c r="AK9" s="83">
        <v>99</v>
      </c>
      <c r="AL9" s="83">
        <v>11</v>
      </c>
      <c r="AM9" s="85" t="s">
        <v>96</v>
      </c>
      <c r="AN9" s="85">
        <v>474.32</v>
      </c>
      <c r="AO9" s="84">
        <v>586.90191344000004</v>
      </c>
      <c r="AP9" s="85">
        <v>3.8</v>
      </c>
      <c r="AQ9" s="85">
        <v>28.3</v>
      </c>
      <c r="AR9" s="84" t="s">
        <v>96</v>
      </c>
      <c r="AS9" s="84" t="s">
        <v>96</v>
      </c>
      <c r="AT9" s="84">
        <v>44</v>
      </c>
      <c r="AU9" s="84" t="s">
        <v>96</v>
      </c>
      <c r="AV9" s="83">
        <v>28594</v>
      </c>
      <c r="AW9" s="83">
        <v>0</v>
      </c>
      <c r="AX9" s="83">
        <v>70000</v>
      </c>
      <c r="AY9" s="83">
        <v>0</v>
      </c>
      <c r="AZ9" s="83">
        <v>0</v>
      </c>
      <c r="BA9" s="83">
        <v>0</v>
      </c>
      <c r="BB9" s="83" t="s">
        <v>96</v>
      </c>
      <c r="BC9" s="83">
        <v>12.367630585299899</v>
      </c>
      <c r="BD9" s="83">
        <v>115</v>
      </c>
      <c r="BE9" s="85">
        <v>6.2</v>
      </c>
      <c r="BF9" s="85">
        <v>24.413799999999998</v>
      </c>
      <c r="BG9" s="85" t="s">
        <v>96</v>
      </c>
      <c r="BH9" s="85" t="s">
        <v>96</v>
      </c>
      <c r="BI9" s="84" t="s">
        <v>96</v>
      </c>
      <c r="BJ9" s="84" t="s">
        <v>96</v>
      </c>
      <c r="BK9" s="84">
        <v>0.106443174183369</v>
      </c>
      <c r="BL9" s="83">
        <v>59</v>
      </c>
      <c r="BM9" s="83" t="s">
        <v>96</v>
      </c>
      <c r="BN9" s="83" t="s">
        <v>96</v>
      </c>
      <c r="BO9" s="85">
        <v>6.8</v>
      </c>
      <c r="BP9" s="85" t="s">
        <v>96</v>
      </c>
      <c r="BQ9" s="85">
        <v>100</v>
      </c>
      <c r="BR9" s="84">
        <v>67.599998474121094</v>
      </c>
      <c r="BS9" s="84">
        <v>106.293342590332</v>
      </c>
      <c r="BT9" s="83">
        <v>1000</v>
      </c>
      <c r="BU9" s="85">
        <v>81.099999999999994</v>
      </c>
      <c r="BV9" s="85">
        <v>94.4</v>
      </c>
      <c r="BW9" s="85">
        <v>100</v>
      </c>
      <c r="BX9" s="85">
        <v>100</v>
      </c>
      <c r="BY9" s="85">
        <v>79.503219999999999</v>
      </c>
      <c r="BZ9" s="85">
        <v>95.865740000000002</v>
      </c>
      <c r="CA9" s="85" t="s">
        <v>96</v>
      </c>
      <c r="CB9" s="85">
        <v>5</v>
      </c>
      <c r="CC9" s="85">
        <v>14.00558</v>
      </c>
      <c r="CD9" s="83">
        <v>10975.064453125</v>
      </c>
      <c r="CE9" s="83">
        <v>73543</v>
      </c>
      <c r="CF9" s="83">
        <v>72395</v>
      </c>
      <c r="CG9" s="83">
        <v>750</v>
      </c>
      <c r="CH9" s="83"/>
    </row>
    <row r="10" spans="1:86" x14ac:dyDescent="0.25">
      <c r="A10" s="3" t="str">
        <f>VLOOKUP(C10,Regiones!B$3:H$35,7,FALSE)</f>
        <v>Caribbean</v>
      </c>
      <c r="B10" s="99" t="s">
        <v>24</v>
      </c>
      <c r="C10" s="86" t="s">
        <v>23</v>
      </c>
      <c r="D10" s="83">
        <v>12508.716542589475</v>
      </c>
      <c r="E10" s="83">
        <v>5067.9717353263159</v>
      </c>
      <c r="F10" s="83">
        <v>36834.059000000001</v>
      </c>
      <c r="G10" s="83">
        <v>10.426</v>
      </c>
      <c r="H10" s="83">
        <v>196947.0497259</v>
      </c>
      <c r="I10" s="83">
        <v>55592.346710639998</v>
      </c>
      <c r="J10" s="83">
        <v>14875.011</v>
      </c>
      <c r="K10" s="83">
        <v>0</v>
      </c>
      <c r="L10" s="84">
        <v>0</v>
      </c>
      <c r="M10" s="84">
        <v>3.1782805429864247</v>
      </c>
      <c r="N10" s="83">
        <v>1361328</v>
      </c>
      <c r="O10" s="83">
        <v>914033</v>
      </c>
      <c r="P10" s="85">
        <v>24.32</v>
      </c>
      <c r="Q10" s="84">
        <v>0.23</v>
      </c>
      <c r="R10" s="84">
        <v>0.13700000000000001</v>
      </c>
      <c r="S10" s="83">
        <v>0</v>
      </c>
      <c r="T10" s="83">
        <v>0</v>
      </c>
      <c r="U10" s="85">
        <v>17.39</v>
      </c>
      <c r="V10" s="83">
        <v>1810</v>
      </c>
      <c r="W10" s="83">
        <v>1461</v>
      </c>
      <c r="X10" s="84">
        <v>0.72199999999999998</v>
      </c>
      <c r="Y10" s="85">
        <v>6</v>
      </c>
      <c r="Z10" s="85">
        <v>20.6</v>
      </c>
      <c r="AA10" s="84">
        <v>32.4</v>
      </c>
      <c r="AB10" s="84">
        <v>57.34584894472485</v>
      </c>
      <c r="AC10" s="84">
        <v>7.6959018259931984</v>
      </c>
      <c r="AD10" s="84">
        <v>41.209998488426208</v>
      </c>
      <c r="AE10" s="85">
        <v>30.899999618530298</v>
      </c>
      <c r="AF10" s="85">
        <v>7.1</v>
      </c>
      <c r="AG10" s="85">
        <v>28</v>
      </c>
      <c r="AH10" s="85">
        <v>11</v>
      </c>
      <c r="AI10" s="84">
        <v>1.53</v>
      </c>
      <c r="AJ10" s="83">
        <v>85</v>
      </c>
      <c r="AK10" s="83">
        <v>87</v>
      </c>
      <c r="AL10" s="83">
        <v>60</v>
      </c>
      <c r="AM10" s="85">
        <v>1</v>
      </c>
      <c r="AN10" s="85">
        <v>62.38</v>
      </c>
      <c r="AO10" s="84">
        <v>580.32840811999995</v>
      </c>
      <c r="AP10" s="85">
        <v>2.9</v>
      </c>
      <c r="AQ10" s="85">
        <v>21.1</v>
      </c>
      <c r="AR10" s="84">
        <v>92</v>
      </c>
      <c r="AS10" s="84">
        <v>0.469747594574764</v>
      </c>
      <c r="AT10" s="84">
        <v>47.069999694824197</v>
      </c>
      <c r="AU10" s="84">
        <v>12.1</v>
      </c>
      <c r="AV10" s="83">
        <v>23333</v>
      </c>
      <c r="AW10" s="83">
        <v>1792000</v>
      </c>
      <c r="AX10" s="83">
        <v>6300</v>
      </c>
      <c r="AY10" s="83">
        <v>0</v>
      </c>
      <c r="AZ10" s="83">
        <v>592</v>
      </c>
      <c r="BA10" s="83">
        <v>0</v>
      </c>
      <c r="BB10" s="83">
        <v>97.339600000000004</v>
      </c>
      <c r="BC10" s="83">
        <v>15.8854228553</v>
      </c>
      <c r="BD10" s="83">
        <v>111</v>
      </c>
      <c r="BE10" s="85">
        <v>12.3</v>
      </c>
      <c r="BF10" s="85">
        <v>29.7044</v>
      </c>
      <c r="BG10" s="85">
        <v>4.09</v>
      </c>
      <c r="BH10" s="85">
        <v>5.2</v>
      </c>
      <c r="BI10" s="84">
        <v>3.166666666666667</v>
      </c>
      <c r="BJ10" s="84">
        <v>34.01</v>
      </c>
      <c r="BK10" s="84">
        <v>-0.34423929452896102</v>
      </c>
      <c r="BL10" s="83">
        <v>31</v>
      </c>
      <c r="BM10" s="83">
        <v>5.68</v>
      </c>
      <c r="BN10" s="83">
        <v>34.4</v>
      </c>
      <c r="BO10" s="85">
        <v>38.799999999999997</v>
      </c>
      <c r="BP10" s="85">
        <v>9.9</v>
      </c>
      <c r="BQ10" s="85">
        <v>98.470977783203097</v>
      </c>
      <c r="BR10" s="84">
        <v>51.930233001708999</v>
      </c>
      <c r="BS10" s="84">
        <v>82.586700439453097</v>
      </c>
      <c r="BT10" s="83">
        <v>29000</v>
      </c>
      <c r="BU10" s="85">
        <v>83.986149299999994</v>
      </c>
      <c r="BV10" s="85">
        <v>84.700428599999995</v>
      </c>
      <c r="BW10" s="85">
        <v>47</v>
      </c>
      <c r="BX10" s="85">
        <v>60</v>
      </c>
      <c r="BY10" s="85">
        <v>90</v>
      </c>
      <c r="BZ10" s="85">
        <v>84.504459999999995</v>
      </c>
      <c r="CA10" s="85">
        <v>56.611330000000002</v>
      </c>
      <c r="CB10" s="85">
        <v>2.5192522468934402</v>
      </c>
      <c r="CC10" s="85">
        <v>18.290980000000001</v>
      </c>
      <c r="CD10" s="83">
        <v>15208.9140625</v>
      </c>
      <c r="CE10" s="83">
        <v>10648791</v>
      </c>
      <c r="CF10" s="83">
        <v>10502883</v>
      </c>
      <c r="CG10" s="83">
        <v>48320</v>
      </c>
      <c r="CH10" s="83"/>
    </row>
    <row r="11" spans="1:86" x14ac:dyDescent="0.25">
      <c r="A11" s="3" t="str">
        <f>VLOOKUP(C11,Regiones!B$3:H$35,7,FALSE)</f>
        <v>Caribbean</v>
      </c>
      <c r="B11" s="99" t="s">
        <v>30</v>
      </c>
      <c r="C11" s="86" t="s">
        <v>29</v>
      </c>
      <c r="D11" s="83">
        <v>16.512612095873685</v>
      </c>
      <c r="E11" s="83">
        <v>0</v>
      </c>
      <c r="F11" s="83" t="s">
        <v>96</v>
      </c>
      <c r="G11" s="83">
        <v>0</v>
      </c>
      <c r="H11" s="83">
        <v>575.56809336035997</v>
      </c>
      <c r="I11" s="83">
        <v>44.771241379849997</v>
      </c>
      <c r="J11" s="83">
        <v>0</v>
      </c>
      <c r="K11" s="83">
        <v>0</v>
      </c>
      <c r="L11" s="84">
        <v>0.03</v>
      </c>
      <c r="M11" s="84">
        <v>0</v>
      </c>
      <c r="N11" s="84" t="s">
        <v>96</v>
      </c>
      <c r="O11" s="84" t="s">
        <v>96</v>
      </c>
      <c r="P11" s="85">
        <v>1.05</v>
      </c>
      <c r="Q11" s="84">
        <v>5.0000000000000001E-3</v>
      </c>
      <c r="R11" s="84">
        <v>1E-3</v>
      </c>
      <c r="S11" s="83">
        <v>0</v>
      </c>
      <c r="T11" s="83">
        <v>0</v>
      </c>
      <c r="U11" s="85">
        <v>7.52</v>
      </c>
      <c r="V11" s="83">
        <v>8</v>
      </c>
      <c r="W11" s="83">
        <v>15</v>
      </c>
      <c r="X11" s="84">
        <v>0.754</v>
      </c>
      <c r="Y11" s="85" t="s">
        <v>96</v>
      </c>
      <c r="Z11" s="85" t="s">
        <v>96</v>
      </c>
      <c r="AA11" s="84">
        <v>37.700000000000003</v>
      </c>
      <c r="AB11" s="84">
        <v>50.59287428258704</v>
      </c>
      <c r="AC11" s="84">
        <v>2.9128494613620557</v>
      </c>
      <c r="AD11" s="84" t="s">
        <v>96</v>
      </c>
      <c r="AE11" s="85">
        <v>11.800000190734901</v>
      </c>
      <c r="AF11" s="85" t="s">
        <v>96</v>
      </c>
      <c r="AG11" s="85">
        <v>34</v>
      </c>
      <c r="AH11" s="85">
        <v>8.8000000000000007</v>
      </c>
      <c r="AI11" s="84" t="s">
        <v>96</v>
      </c>
      <c r="AJ11" s="83">
        <v>95</v>
      </c>
      <c r="AK11" s="83">
        <v>96</v>
      </c>
      <c r="AL11" s="83">
        <v>5.4000000953674299</v>
      </c>
      <c r="AM11" s="85" t="s">
        <v>96</v>
      </c>
      <c r="AN11" s="85">
        <v>136.04</v>
      </c>
      <c r="AO11" s="84">
        <v>728.31317013</v>
      </c>
      <c r="AP11" s="85">
        <v>2.8</v>
      </c>
      <c r="AQ11" s="85">
        <v>50.9</v>
      </c>
      <c r="AR11" s="84">
        <v>27</v>
      </c>
      <c r="AS11" s="84" t="s">
        <v>96</v>
      </c>
      <c r="AT11" s="84">
        <v>37</v>
      </c>
      <c r="AU11" s="84" t="s">
        <v>96</v>
      </c>
      <c r="AV11" s="83">
        <v>0</v>
      </c>
      <c r="AW11" s="83">
        <v>0</v>
      </c>
      <c r="AX11" s="83">
        <v>0</v>
      </c>
      <c r="AY11" s="83">
        <v>0</v>
      </c>
      <c r="AZ11" s="83">
        <v>1</v>
      </c>
      <c r="BA11" s="83">
        <v>0</v>
      </c>
      <c r="BB11" s="83">
        <v>29.564399999999999</v>
      </c>
      <c r="BC11" s="83">
        <v>13.3016661205</v>
      </c>
      <c r="BD11" s="83">
        <v>115</v>
      </c>
      <c r="BE11" s="85">
        <v>6.2</v>
      </c>
      <c r="BF11" s="85">
        <v>23.4513</v>
      </c>
      <c r="BG11" s="85">
        <v>3.35</v>
      </c>
      <c r="BH11" s="85" t="s">
        <v>96</v>
      </c>
      <c r="BI11" s="84">
        <v>3.1333333333333333</v>
      </c>
      <c r="BJ11" s="84" t="s">
        <v>96</v>
      </c>
      <c r="BK11" s="84">
        <v>-0.20241039991378801</v>
      </c>
      <c r="BL11" s="83">
        <v>56</v>
      </c>
      <c r="BM11" s="83" t="s">
        <v>96</v>
      </c>
      <c r="BN11" s="83" t="s">
        <v>96</v>
      </c>
      <c r="BO11" s="85">
        <v>9.5</v>
      </c>
      <c r="BP11" s="85" t="s">
        <v>96</v>
      </c>
      <c r="BQ11" s="85">
        <v>90.807334899902301</v>
      </c>
      <c r="BR11" s="84">
        <v>53.810001373291001</v>
      </c>
      <c r="BS11" s="84">
        <v>112.252799987793</v>
      </c>
      <c r="BT11" s="83">
        <v>790</v>
      </c>
      <c r="BU11" s="85">
        <v>98.014883699999999</v>
      </c>
      <c r="BV11" s="85">
        <v>96.616491999999994</v>
      </c>
      <c r="BW11" s="85">
        <v>100</v>
      </c>
      <c r="BX11" s="85">
        <v>100</v>
      </c>
      <c r="BY11" s="85" t="s">
        <v>96</v>
      </c>
      <c r="BZ11" s="85">
        <v>89.984459999999999</v>
      </c>
      <c r="CA11" s="85" t="s">
        <v>96</v>
      </c>
      <c r="CB11" s="85">
        <v>3.75</v>
      </c>
      <c r="CC11" s="85">
        <v>16.99747</v>
      </c>
      <c r="CD11" s="83">
        <v>13927.50390625</v>
      </c>
      <c r="CE11" s="83">
        <v>107317</v>
      </c>
      <c r="CF11" s="83">
        <v>105981</v>
      </c>
      <c r="CG11" s="83">
        <v>340</v>
      </c>
      <c r="CH11" s="83"/>
    </row>
    <row r="12" spans="1:86" x14ac:dyDescent="0.25">
      <c r="A12" s="3" t="str">
        <f>VLOOKUP(C12,Regiones!B$3:H$35,7,FALSE)</f>
        <v>Caribbean</v>
      </c>
      <c r="B12" s="99" t="s">
        <v>36</v>
      </c>
      <c r="C12" s="86" t="s">
        <v>35</v>
      </c>
      <c r="D12" s="83">
        <v>18642.756407094734</v>
      </c>
      <c r="E12" s="83">
        <v>0</v>
      </c>
      <c r="F12" s="83">
        <v>30298.709499999997</v>
      </c>
      <c r="G12" s="83">
        <v>26.84</v>
      </c>
      <c r="H12" s="83">
        <v>196273.7541397</v>
      </c>
      <c r="I12" s="83">
        <v>21873.807582092002</v>
      </c>
      <c r="J12" s="83">
        <v>24634.377</v>
      </c>
      <c r="K12" s="83">
        <v>170757</v>
      </c>
      <c r="L12" s="84">
        <v>0.152</v>
      </c>
      <c r="M12" s="84">
        <v>-0.65517241379310354</v>
      </c>
      <c r="N12" s="83">
        <v>4211933</v>
      </c>
      <c r="O12" s="83">
        <v>1913796</v>
      </c>
      <c r="P12" s="85">
        <v>8.6170000000000009</v>
      </c>
      <c r="Q12" s="84">
        <v>0.83</v>
      </c>
      <c r="R12" s="84">
        <v>0.3</v>
      </c>
      <c r="S12" s="83">
        <v>0</v>
      </c>
      <c r="T12" s="83">
        <v>0</v>
      </c>
      <c r="U12" s="85">
        <v>10.039999999999999</v>
      </c>
      <c r="V12" s="83">
        <v>1033</v>
      </c>
      <c r="W12" s="83">
        <v>14456</v>
      </c>
      <c r="X12" s="84">
        <v>0.49299999999999999</v>
      </c>
      <c r="Y12" s="85">
        <v>50.2</v>
      </c>
      <c r="Z12" s="85">
        <v>22.2</v>
      </c>
      <c r="AA12" s="84">
        <v>58.5</v>
      </c>
      <c r="AB12" s="84">
        <v>61.420678472766625</v>
      </c>
      <c r="AC12" s="84">
        <v>28.268005010090981</v>
      </c>
      <c r="AD12" s="84" t="s">
        <v>96</v>
      </c>
      <c r="AE12" s="85">
        <v>69</v>
      </c>
      <c r="AF12" s="85">
        <v>21.9</v>
      </c>
      <c r="AG12" s="85">
        <v>58.2</v>
      </c>
      <c r="AH12" s="85">
        <v>23</v>
      </c>
      <c r="AI12" s="84">
        <v>0.23</v>
      </c>
      <c r="AJ12" s="83">
        <v>53</v>
      </c>
      <c r="AK12" s="83">
        <v>70</v>
      </c>
      <c r="AL12" s="83">
        <v>194</v>
      </c>
      <c r="AM12" s="85">
        <v>1.70000004768372</v>
      </c>
      <c r="AN12" s="85" t="s">
        <v>96</v>
      </c>
      <c r="AO12" s="84">
        <v>130.84864328</v>
      </c>
      <c r="AP12" s="85">
        <v>1.6</v>
      </c>
      <c r="AQ12" s="85">
        <v>34.799999999999997</v>
      </c>
      <c r="AR12" s="84">
        <v>359</v>
      </c>
      <c r="AS12" s="84">
        <v>0.59341001384296899</v>
      </c>
      <c r="AT12" s="84">
        <v>60.790000915527301</v>
      </c>
      <c r="AU12" s="84">
        <v>74.400000000000006</v>
      </c>
      <c r="AV12" s="83">
        <v>66969</v>
      </c>
      <c r="AW12" s="83">
        <v>5801040</v>
      </c>
      <c r="AX12" s="83">
        <v>19190</v>
      </c>
      <c r="AY12" s="83">
        <v>0</v>
      </c>
      <c r="AZ12" s="83">
        <v>5</v>
      </c>
      <c r="BA12" s="83">
        <v>0</v>
      </c>
      <c r="BB12" s="83">
        <v>38.880000000000003</v>
      </c>
      <c r="BC12" s="83">
        <v>16.831045572400001</v>
      </c>
      <c r="BD12" s="83">
        <v>87</v>
      </c>
      <c r="BE12" s="85">
        <v>53.4</v>
      </c>
      <c r="BF12" s="85">
        <v>46.249400000000001</v>
      </c>
      <c r="BG12" s="85">
        <v>9.73</v>
      </c>
      <c r="BH12" s="85">
        <v>3.4</v>
      </c>
      <c r="BI12" s="84">
        <v>2.333333333333333</v>
      </c>
      <c r="BJ12" s="84">
        <v>25.98</v>
      </c>
      <c r="BK12" s="84">
        <v>-2.00214624404907</v>
      </c>
      <c r="BL12" s="83">
        <v>20</v>
      </c>
      <c r="BM12" s="83" t="s">
        <v>96</v>
      </c>
      <c r="BN12" s="83" t="s">
        <v>96</v>
      </c>
      <c r="BO12" s="85">
        <v>4.5</v>
      </c>
      <c r="BP12" s="85">
        <v>9.5</v>
      </c>
      <c r="BQ12" s="85">
        <v>37.940109252929702</v>
      </c>
      <c r="BR12" s="84">
        <v>12.197766304016101</v>
      </c>
      <c r="BS12" s="84">
        <v>69.903038024902301</v>
      </c>
      <c r="BT12" s="83">
        <v>23000</v>
      </c>
      <c r="BU12" s="85">
        <v>27.6049817</v>
      </c>
      <c r="BV12" s="85">
        <v>57.736357099999999</v>
      </c>
      <c r="BW12" s="85">
        <v>60</v>
      </c>
      <c r="BX12" s="85">
        <v>60</v>
      </c>
      <c r="BY12" s="85">
        <v>88</v>
      </c>
      <c r="BZ12" s="85" t="s">
        <v>96</v>
      </c>
      <c r="CA12" s="85">
        <v>28</v>
      </c>
      <c r="CB12" s="85">
        <v>1.461652</v>
      </c>
      <c r="CC12" s="85" t="s">
        <v>96</v>
      </c>
      <c r="CD12" s="83">
        <v>1784.18212890625</v>
      </c>
      <c r="CE12" s="83">
        <v>10847334</v>
      </c>
      <c r="CF12" s="83">
        <v>10681797</v>
      </c>
      <c r="CG12" s="83">
        <v>27560</v>
      </c>
      <c r="CH12" s="83"/>
    </row>
    <row r="13" spans="1:86" x14ac:dyDescent="0.25">
      <c r="A13" s="3" t="str">
        <f>VLOOKUP(C13,Regiones!B$3:H$35,7,FALSE)</f>
        <v>Caribbean</v>
      </c>
      <c r="B13" s="99" t="s">
        <v>40</v>
      </c>
      <c r="C13" s="86" t="s">
        <v>39</v>
      </c>
      <c r="D13" s="83">
        <v>3367.3309759578947</v>
      </c>
      <c r="E13" s="83">
        <v>0</v>
      </c>
      <c r="F13" s="83">
        <v>5913.4099999999989</v>
      </c>
      <c r="G13" s="83">
        <v>0</v>
      </c>
      <c r="H13" s="83">
        <v>51292.667154819996</v>
      </c>
      <c r="I13" s="83">
        <v>5963.8451865879997</v>
      </c>
      <c r="J13" s="83">
        <v>15793.587</v>
      </c>
      <c r="K13" s="83">
        <v>2774</v>
      </c>
      <c r="L13" s="84">
        <v>6.0999999999999999E-2</v>
      </c>
      <c r="M13" s="84">
        <v>-0.10911201392919366</v>
      </c>
      <c r="N13" s="83">
        <v>235533</v>
      </c>
      <c r="O13" s="83">
        <v>386313</v>
      </c>
      <c r="P13" s="85" t="s">
        <v>96</v>
      </c>
      <c r="Q13" s="84">
        <v>9.2999999999999999E-2</v>
      </c>
      <c r="R13" s="84">
        <v>1.2E-2</v>
      </c>
      <c r="S13" s="83">
        <v>0</v>
      </c>
      <c r="T13" s="83">
        <v>0</v>
      </c>
      <c r="U13" s="85">
        <v>43.21</v>
      </c>
      <c r="V13" s="83">
        <v>1207</v>
      </c>
      <c r="W13" s="83">
        <v>881</v>
      </c>
      <c r="X13" s="84">
        <v>0.73</v>
      </c>
      <c r="Y13" s="85">
        <v>2.7</v>
      </c>
      <c r="Z13" s="85">
        <v>9.6</v>
      </c>
      <c r="AA13" s="84">
        <v>19.899999999999999</v>
      </c>
      <c r="AB13" s="84">
        <v>48.080661897079921</v>
      </c>
      <c r="AC13" s="84">
        <v>17.347946947480885</v>
      </c>
      <c r="AD13" s="84" t="s">
        <v>96</v>
      </c>
      <c r="AE13" s="85">
        <v>15.699999809265099</v>
      </c>
      <c r="AF13" s="85">
        <v>5.7</v>
      </c>
      <c r="AG13" s="85">
        <v>27.7</v>
      </c>
      <c r="AH13" s="85">
        <v>11.3</v>
      </c>
      <c r="AI13" s="84">
        <v>0.41100001335143999</v>
      </c>
      <c r="AJ13" s="83">
        <v>95</v>
      </c>
      <c r="AK13" s="83">
        <v>99</v>
      </c>
      <c r="AL13" s="83">
        <v>4.5999999046325701</v>
      </c>
      <c r="AM13" s="85">
        <v>1.6000000238418599</v>
      </c>
      <c r="AN13" s="85">
        <v>80.66</v>
      </c>
      <c r="AO13" s="84">
        <v>476.17910904000001</v>
      </c>
      <c r="AP13" s="85">
        <v>2.8</v>
      </c>
      <c r="AQ13" s="85">
        <v>27.8</v>
      </c>
      <c r="AR13" s="84">
        <v>89</v>
      </c>
      <c r="AS13" s="84">
        <v>0.42220641369704698</v>
      </c>
      <c r="AT13" s="84">
        <v>45.459999084472699</v>
      </c>
      <c r="AU13" s="84" t="s">
        <v>96</v>
      </c>
      <c r="AV13" s="83">
        <v>0</v>
      </c>
      <c r="AW13" s="83">
        <v>125000</v>
      </c>
      <c r="AX13" s="83">
        <v>0</v>
      </c>
      <c r="AY13" s="83">
        <v>0</v>
      </c>
      <c r="AZ13" s="83">
        <v>15</v>
      </c>
      <c r="BA13" s="83">
        <v>0</v>
      </c>
      <c r="BB13" s="83">
        <v>58.784599999999998</v>
      </c>
      <c r="BC13" s="83">
        <v>23.1231488112</v>
      </c>
      <c r="BD13" s="83">
        <v>118</v>
      </c>
      <c r="BE13" s="85">
        <v>8.1</v>
      </c>
      <c r="BF13" s="85">
        <v>22.549099999999999</v>
      </c>
      <c r="BG13" s="85">
        <v>4.96</v>
      </c>
      <c r="BH13" s="85">
        <v>7</v>
      </c>
      <c r="BI13" s="84">
        <v>3.6833333333333327</v>
      </c>
      <c r="BJ13" s="84">
        <v>42.9</v>
      </c>
      <c r="BK13" s="84">
        <v>0.24615310132503501</v>
      </c>
      <c r="BL13" s="83">
        <v>39</v>
      </c>
      <c r="BM13" s="83">
        <v>4.2699999999999996</v>
      </c>
      <c r="BN13" s="83" t="s">
        <v>96</v>
      </c>
      <c r="BO13" s="85">
        <v>49.8</v>
      </c>
      <c r="BP13" s="85">
        <v>18</v>
      </c>
      <c r="BQ13" s="85">
        <v>97.097389221191406</v>
      </c>
      <c r="BR13" s="84">
        <v>43.175895690917997</v>
      </c>
      <c r="BS13" s="84">
        <v>111.51457977294901</v>
      </c>
      <c r="BT13" s="83">
        <v>8300</v>
      </c>
      <c r="BU13" s="85">
        <v>81.784474799999998</v>
      </c>
      <c r="BV13" s="85">
        <v>93.843156500000006</v>
      </c>
      <c r="BW13" s="85">
        <v>88</v>
      </c>
      <c r="BX13" s="85">
        <v>80</v>
      </c>
      <c r="BY13" s="85">
        <v>94.851079999999996</v>
      </c>
      <c r="BZ13" s="85">
        <v>96.617639999999994</v>
      </c>
      <c r="CA13" s="85">
        <v>60.715029999999999</v>
      </c>
      <c r="CB13" s="85">
        <v>6.14</v>
      </c>
      <c r="CC13" s="85">
        <v>21.876329999999999</v>
      </c>
      <c r="CD13" s="83">
        <v>8834.8193359375</v>
      </c>
      <c r="CE13" s="83">
        <v>2881355</v>
      </c>
      <c r="CF13" s="83">
        <v>2773953</v>
      </c>
      <c r="CG13" s="83">
        <v>10830</v>
      </c>
      <c r="CH13" s="83"/>
    </row>
    <row r="14" spans="1:86" x14ac:dyDescent="0.25">
      <c r="A14" s="3" t="str">
        <f>VLOOKUP(C14,Regiones!B$3:H$35,7,FALSE)</f>
        <v>Caribbean</v>
      </c>
      <c r="B14" s="99" t="s">
        <v>52</v>
      </c>
      <c r="C14" s="86" t="s">
        <v>51</v>
      </c>
      <c r="D14" s="83">
        <v>0</v>
      </c>
      <c r="E14" s="83">
        <v>0</v>
      </c>
      <c r="F14" s="83" t="s">
        <v>96</v>
      </c>
      <c r="G14" s="83">
        <v>0</v>
      </c>
      <c r="H14" s="83">
        <v>951.80447246879999</v>
      </c>
      <c r="I14" s="83">
        <v>300.56983341120002</v>
      </c>
      <c r="J14" s="83">
        <v>207.06899999999999</v>
      </c>
      <c r="K14" s="83">
        <v>0</v>
      </c>
      <c r="L14" s="84">
        <v>0</v>
      </c>
      <c r="M14" s="84">
        <v>0</v>
      </c>
      <c r="N14" s="84" t="s">
        <v>96</v>
      </c>
      <c r="O14" s="84" t="s">
        <v>96</v>
      </c>
      <c r="P14" s="85">
        <v>0.83330000000000004</v>
      </c>
      <c r="Q14" s="84">
        <v>2E-3</v>
      </c>
      <c r="R14" s="84">
        <v>0.01</v>
      </c>
      <c r="S14" s="83">
        <v>0</v>
      </c>
      <c r="T14" s="83">
        <v>0</v>
      </c>
      <c r="U14" s="85">
        <v>33.549999999999997</v>
      </c>
      <c r="V14" s="83">
        <v>18</v>
      </c>
      <c r="W14" s="83">
        <v>12</v>
      </c>
      <c r="X14" s="84">
        <v>0.76500000000000001</v>
      </c>
      <c r="Y14" s="85" t="s">
        <v>96</v>
      </c>
      <c r="Z14" s="85" t="s">
        <v>96</v>
      </c>
      <c r="AA14" s="84">
        <v>21.8</v>
      </c>
      <c r="AB14" s="84" t="s">
        <v>96</v>
      </c>
      <c r="AC14" s="84">
        <v>5.7050232970677408</v>
      </c>
      <c r="AD14" s="84" t="s">
        <v>96</v>
      </c>
      <c r="AE14" s="85">
        <v>10.5</v>
      </c>
      <c r="AF14" s="85" t="s">
        <v>96</v>
      </c>
      <c r="AG14" s="85" t="s">
        <v>96</v>
      </c>
      <c r="AH14" s="85">
        <v>10.4</v>
      </c>
      <c r="AI14" s="84" t="s">
        <v>96</v>
      </c>
      <c r="AJ14" s="83">
        <v>98</v>
      </c>
      <c r="AK14" s="83">
        <v>98</v>
      </c>
      <c r="AL14" s="83">
        <v>5.0999999046325701</v>
      </c>
      <c r="AM14" s="85" t="s">
        <v>96</v>
      </c>
      <c r="AN14" s="85">
        <v>261.54000000000002</v>
      </c>
      <c r="AO14" s="84">
        <v>1151.6687693199999</v>
      </c>
      <c r="AP14" s="85">
        <v>2.1</v>
      </c>
      <c r="AQ14" s="85">
        <v>50.8</v>
      </c>
      <c r="AR14" s="84" t="s">
        <v>96</v>
      </c>
      <c r="AS14" s="84" t="s">
        <v>96</v>
      </c>
      <c r="AT14" s="84">
        <v>38</v>
      </c>
      <c r="AU14" s="84" t="s">
        <v>96</v>
      </c>
      <c r="AV14" s="83">
        <v>0</v>
      </c>
      <c r="AW14" s="83">
        <v>0</v>
      </c>
      <c r="AX14" s="83">
        <v>0</v>
      </c>
      <c r="AY14" s="83">
        <v>0</v>
      </c>
      <c r="AZ14" s="83">
        <v>0</v>
      </c>
      <c r="BA14" s="83">
        <v>0</v>
      </c>
      <c r="BB14" s="83" t="s">
        <v>96</v>
      </c>
      <c r="BC14" s="83" t="s">
        <v>96</v>
      </c>
      <c r="BD14" s="83">
        <v>115</v>
      </c>
      <c r="BE14" s="85">
        <v>6.2</v>
      </c>
      <c r="BF14" s="85" t="s">
        <v>96</v>
      </c>
      <c r="BG14" s="85">
        <v>2.86</v>
      </c>
      <c r="BH14" s="85" t="s">
        <v>96</v>
      </c>
      <c r="BI14" s="84">
        <v>3.4</v>
      </c>
      <c r="BJ14" s="84" t="s">
        <v>96</v>
      </c>
      <c r="BK14" s="84">
        <v>0.106443174183369</v>
      </c>
      <c r="BL14" s="83" t="s">
        <v>96</v>
      </c>
      <c r="BM14" s="83" t="s">
        <v>96</v>
      </c>
      <c r="BN14" s="83" t="s">
        <v>96</v>
      </c>
      <c r="BO14" s="85">
        <v>68.3</v>
      </c>
      <c r="BP14" s="85" t="s">
        <v>96</v>
      </c>
      <c r="BQ14" s="85">
        <v>100</v>
      </c>
      <c r="BR14" s="84">
        <v>75.699996948242202</v>
      </c>
      <c r="BS14" s="84">
        <v>131.84231567382801</v>
      </c>
      <c r="BT14" s="83">
        <v>430</v>
      </c>
      <c r="BU14" s="85">
        <v>87.3</v>
      </c>
      <c r="BV14" s="85">
        <v>98.296609399999994</v>
      </c>
      <c r="BW14" s="85">
        <v>100</v>
      </c>
      <c r="BX14" s="85">
        <v>100</v>
      </c>
      <c r="BY14" s="85">
        <v>95.386669999999995</v>
      </c>
      <c r="BZ14" s="85">
        <v>93.836250000000007</v>
      </c>
      <c r="CA14" s="85" t="s">
        <v>96</v>
      </c>
      <c r="CB14" s="85">
        <v>3.31</v>
      </c>
      <c r="CC14" s="85">
        <v>15.099449999999999</v>
      </c>
      <c r="CD14" s="83">
        <v>26685.994140625</v>
      </c>
      <c r="CE14" s="83">
        <v>54821</v>
      </c>
      <c r="CF14" s="83">
        <v>54979</v>
      </c>
      <c r="CG14" s="83">
        <v>260</v>
      </c>
      <c r="CH14" s="83"/>
    </row>
    <row r="15" spans="1:86" x14ac:dyDescent="0.25">
      <c r="A15" s="3" t="str">
        <f>VLOOKUP(C15,Regiones!B$3:H$35,7,FALSE)</f>
        <v>Caribbean</v>
      </c>
      <c r="B15" s="99" t="s">
        <v>54</v>
      </c>
      <c r="C15" s="86" t="s">
        <v>53</v>
      </c>
      <c r="D15" s="83">
        <v>250.28197400421053</v>
      </c>
      <c r="E15" s="83">
        <v>0</v>
      </c>
      <c r="F15" s="83" t="s">
        <v>96</v>
      </c>
      <c r="G15" s="83">
        <v>0</v>
      </c>
      <c r="H15" s="83">
        <v>2486.9931994599997</v>
      </c>
      <c r="I15" s="83">
        <v>355.28474277999999</v>
      </c>
      <c r="J15" s="83">
        <v>306.81599999999997</v>
      </c>
      <c r="K15" s="83">
        <v>0</v>
      </c>
      <c r="L15" s="84">
        <v>0.03</v>
      </c>
      <c r="M15" s="84">
        <v>-0.27522935779816515</v>
      </c>
      <c r="N15" s="83">
        <v>0</v>
      </c>
      <c r="O15" s="83">
        <v>12230</v>
      </c>
      <c r="P15" s="85" t="s">
        <v>96</v>
      </c>
      <c r="Q15" s="84">
        <v>6.0000000000000001E-3</v>
      </c>
      <c r="R15" s="84">
        <v>2.1999999999999999E-2</v>
      </c>
      <c r="S15" s="83">
        <v>0</v>
      </c>
      <c r="T15" s="83">
        <v>0</v>
      </c>
      <c r="U15" s="85">
        <v>21.56</v>
      </c>
      <c r="V15" s="83">
        <v>39</v>
      </c>
      <c r="W15" s="83">
        <v>50</v>
      </c>
      <c r="X15" s="84">
        <v>0.73499999999999999</v>
      </c>
      <c r="Y15" s="85">
        <v>0.8</v>
      </c>
      <c r="Z15" s="85">
        <v>0.9</v>
      </c>
      <c r="AA15" s="84">
        <v>28.8</v>
      </c>
      <c r="AB15" s="84">
        <v>40.588843872659353</v>
      </c>
      <c r="AC15" s="84">
        <v>2.196562037053754</v>
      </c>
      <c r="AD15" s="84" t="s">
        <v>96</v>
      </c>
      <c r="AE15" s="85">
        <v>14.300000190734901</v>
      </c>
      <c r="AF15" s="85">
        <v>2.5</v>
      </c>
      <c r="AG15" s="85">
        <v>35.299999999999997</v>
      </c>
      <c r="AH15" s="85">
        <v>10.1</v>
      </c>
      <c r="AI15" s="84">
        <v>1.29</v>
      </c>
      <c r="AJ15" s="83">
        <v>99</v>
      </c>
      <c r="AK15" s="83">
        <v>95</v>
      </c>
      <c r="AL15" s="83">
        <v>8.8000001907348597</v>
      </c>
      <c r="AM15" s="85" t="s">
        <v>96</v>
      </c>
      <c r="AN15" s="85">
        <v>119.51</v>
      </c>
      <c r="AO15" s="84">
        <v>698.29563051000002</v>
      </c>
      <c r="AP15" s="85">
        <v>3.6</v>
      </c>
      <c r="AQ15" s="85">
        <v>45.6</v>
      </c>
      <c r="AR15" s="84">
        <v>48</v>
      </c>
      <c r="AS15" s="84">
        <v>0.35354825636493198</v>
      </c>
      <c r="AT15" s="84">
        <v>42</v>
      </c>
      <c r="AU15" s="84" t="s">
        <v>96</v>
      </c>
      <c r="AV15" s="83">
        <v>0</v>
      </c>
      <c r="AW15" s="83">
        <v>25000</v>
      </c>
      <c r="AX15" s="83">
        <v>0</v>
      </c>
      <c r="AY15" s="83">
        <v>0</v>
      </c>
      <c r="AZ15" s="83">
        <v>2</v>
      </c>
      <c r="BA15" s="83">
        <v>0</v>
      </c>
      <c r="BB15" s="83">
        <v>53.424799999999998</v>
      </c>
      <c r="BC15" s="83">
        <v>18.282335176499998</v>
      </c>
      <c r="BD15" s="83">
        <v>115</v>
      </c>
      <c r="BE15" s="85">
        <v>6.2</v>
      </c>
      <c r="BF15" s="85">
        <v>21.935500000000001</v>
      </c>
      <c r="BG15" s="85">
        <v>3.44</v>
      </c>
      <c r="BH15" s="85">
        <v>12.3</v>
      </c>
      <c r="BI15" s="84">
        <v>2.916666666666667</v>
      </c>
      <c r="BJ15" s="84" t="s">
        <v>96</v>
      </c>
      <c r="BK15" s="84">
        <v>-8.3963938057422596E-2</v>
      </c>
      <c r="BL15" s="83">
        <v>60</v>
      </c>
      <c r="BM15" s="83" t="s">
        <v>96</v>
      </c>
      <c r="BN15" s="83" t="s">
        <v>96</v>
      </c>
      <c r="BO15" s="85">
        <v>19.7</v>
      </c>
      <c r="BP15" s="85" t="s">
        <v>96</v>
      </c>
      <c r="BQ15" s="85">
        <v>98.163810729980497</v>
      </c>
      <c r="BR15" s="84">
        <v>52.349998474121101</v>
      </c>
      <c r="BS15" s="84">
        <v>101.516189575195</v>
      </c>
      <c r="BT15" s="83">
        <v>690</v>
      </c>
      <c r="BU15" s="85">
        <v>90.541643899999997</v>
      </c>
      <c r="BV15" s="85">
        <v>96.330101600000006</v>
      </c>
      <c r="BW15" s="85">
        <v>100</v>
      </c>
      <c r="BX15" s="85">
        <v>100</v>
      </c>
      <c r="BY15" s="85">
        <v>90.087469999999996</v>
      </c>
      <c r="BZ15" s="85">
        <v>97.297110000000004</v>
      </c>
      <c r="CA15" s="85">
        <v>45.893129999999999</v>
      </c>
      <c r="CB15" s="85">
        <v>4.75</v>
      </c>
      <c r="CC15" s="85">
        <v>15.461399999999999</v>
      </c>
      <c r="CD15" s="83">
        <v>11545.775390625</v>
      </c>
      <c r="CE15" s="83">
        <v>178015</v>
      </c>
      <c r="CF15" s="83">
        <v>184254</v>
      </c>
      <c r="CG15" s="83">
        <v>610</v>
      </c>
      <c r="CH15" s="83"/>
    </row>
    <row r="16" spans="1:86" x14ac:dyDescent="0.25">
      <c r="A16" s="3" t="str">
        <f>VLOOKUP(C16,Regiones!B$3:H$35,7,FALSE)</f>
        <v>Caribbean</v>
      </c>
      <c r="B16" s="99" t="s">
        <v>56</v>
      </c>
      <c r="C16" s="86" t="s">
        <v>55</v>
      </c>
      <c r="D16" s="83">
        <v>12.673356154968422</v>
      </c>
      <c r="E16" s="83">
        <v>0</v>
      </c>
      <c r="F16" s="83" t="s">
        <v>96</v>
      </c>
      <c r="G16" s="83">
        <v>0</v>
      </c>
      <c r="H16" s="83">
        <v>1372.8304289462003</v>
      </c>
      <c r="I16" s="83">
        <v>192.88650927275</v>
      </c>
      <c r="J16" s="83">
        <v>109.92000000000002</v>
      </c>
      <c r="K16" s="83">
        <v>0</v>
      </c>
      <c r="L16" s="84">
        <v>0.03</v>
      </c>
      <c r="M16" s="84">
        <v>0.32</v>
      </c>
      <c r="N16" s="84" t="s">
        <v>96</v>
      </c>
      <c r="O16" s="84" t="s">
        <v>96</v>
      </c>
      <c r="P16" s="85">
        <v>0</v>
      </c>
      <c r="Q16" s="84">
        <v>6.0000000000000001E-3</v>
      </c>
      <c r="R16" s="84">
        <v>0.02</v>
      </c>
      <c r="S16" s="83">
        <v>0</v>
      </c>
      <c r="T16" s="83">
        <v>0</v>
      </c>
      <c r="U16" s="85">
        <v>25.61</v>
      </c>
      <c r="V16" s="83">
        <v>28</v>
      </c>
      <c r="W16" s="83">
        <v>47</v>
      </c>
      <c r="X16" s="84">
        <v>0.72199999999999998</v>
      </c>
      <c r="Y16" s="85" t="s">
        <v>96</v>
      </c>
      <c r="Z16" s="85" t="s">
        <v>96</v>
      </c>
      <c r="AA16" s="84">
        <v>37.5</v>
      </c>
      <c r="AB16" s="84">
        <v>46.276482202892367</v>
      </c>
      <c r="AC16" s="84">
        <v>4.1108114076126681</v>
      </c>
      <c r="AD16" s="84" t="s">
        <v>96</v>
      </c>
      <c r="AE16" s="85">
        <v>18.299999237060501</v>
      </c>
      <c r="AF16" s="85" t="s">
        <v>96</v>
      </c>
      <c r="AG16" s="85">
        <v>32.9</v>
      </c>
      <c r="AH16" s="85">
        <v>10.6</v>
      </c>
      <c r="AI16" s="84">
        <v>0.95</v>
      </c>
      <c r="AJ16" s="83">
        <v>99</v>
      </c>
      <c r="AK16" s="83">
        <v>100</v>
      </c>
      <c r="AL16" s="83">
        <v>7.4000000953674299</v>
      </c>
      <c r="AM16" s="85" t="s">
        <v>96</v>
      </c>
      <c r="AN16" s="85">
        <v>86.41</v>
      </c>
      <c r="AO16" s="84">
        <v>916.55274725000004</v>
      </c>
      <c r="AP16" s="85">
        <v>4.4000000000000004</v>
      </c>
      <c r="AQ16" s="85">
        <v>49.2</v>
      </c>
      <c r="AR16" s="84">
        <v>45</v>
      </c>
      <c r="AS16" s="84" t="s">
        <v>96</v>
      </c>
      <c r="AT16" s="84">
        <v>40</v>
      </c>
      <c r="AU16" s="84" t="s">
        <v>96</v>
      </c>
      <c r="AV16" s="83">
        <v>0</v>
      </c>
      <c r="AW16" s="83">
        <v>25000</v>
      </c>
      <c r="AX16" s="83">
        <v>0</v>
      </c>
      <c r="AY16" s="83">
        <v>0</v>
      </c>
      <c r="AZ16" s="83">
        <v>0</v>
      </c>
      <c r="BA16" s="83">
        <v>0</v>
      </c>
      <c r="BB16" s="83">
        <v>50.333199999999998</v>
      </c>
      <c r="BC16" s="83">
        <v>27.710714907500002</v>
      </c>
      <c r="BD16" s="83">
        <v>121</v>
      </c>
      <c r="BE16" s="85">
        <v>6.2</v>
      </c>
      <c r="BF16" s="85">
        <v>24.542999999999999</v>
      </c>
      <c r="BG16" s="85">
        <v>3.4</v>
      </c>
      <c r="BH16" s="85">
        <v>4.8</v>
      </c>
      <c r="BI16" s="84" t="s">
        <v>96</v>
      </c>
      <c r="BJ16" s="84" t="s">
        <v>96</v>
      </c>
      <c r="BK16" s="84">
        <v>1.94837246090174E-2</v>
      </c>
      <c r="BL16" s="83">
        <v>60</v>
      </c>
      <c r="BM16" s="83" t="s">
        <v>96</v>
      </c>
      <c r="BN16" s="83" t="s">
        <v>96</v>
      </c>
      <c r="BO16" s="85">
        <v>15.4</v>
      </c>
      <c r="BP16" s="85" t="s">
        <v>96</v>
      </c>
      <c r="BQ16" s="85">
        <v>99.02001953125</v>
      </c>
      <c r="BR16" s="84">
        <v>51.7700004577637</v>
      </c>
      <c r="BS16" s="84">
        <v>103.654434204102</v>
      </c>
      <c r="BT16" s="83">
        <v>410</v>
      </c>
      <c r="BU16" s="85">
        <v>76.099999999999994</v>
      </c>
      <c r="BV16" s="85">
        <v>95.060069100000007</v>
      </c>
      <c r="BW16" s="85">
        <v>100</v>
      </c>
      <c r="BX16" s="85">
        <v>100</v>
      </c>
      <c r="BY16" s="85">
        <v>89.699489999999997</v>
      </c>
      <c r="BZ16" s="85">
        <v>94.922420000000002</v>
      </c>
      <c r="CA16" s="85" t="s">
        <v>96</v>
      </c>
      <c r="CB16" s="85">
        <v>5.17857233256347</v>
      </c>
      <c r="CC16" s="85">
        <v>14.896319999999999</v>
      </c>
      <c r="CD16" s="83">
        <v>11605.6103515625</v>
      </c>
      <c r="CE16" s="83">
        <v>109643</v>
      </c>
      <c r="CF16" s="83">
        <v>108680</v>
      </c>
      <c r="CG16" s="83">
        <v>390</v>
      </c>
      <c r="CH16" s="83"/>
    </row>
    <row r="17" spans="1:86" x14ac:dyDescent="0.25">
      <c r="A17" s="3" t="str">
        <f>VLOOKUP(C17,Regiones!B$3:H$35,7,FALSE)</f>
        <v>Caribbean</v>
      </c>
      <c r="B17" s="99" t="s">
        <v>60</v>
      </c>
      <c r="C17" s="86" t="s">
        <v>59</v>
      </c>
      <c r="D17" s="83">
        <v>1887.4907379936842</v>
      </c>
      <c r="E17" s="83">
        <v>0.3334759712210526</v>
      </c>
      <c r="F17" s="83">
        <v>198.38900000000001</v>
      </c>
      <c r="G17" s="83">
        <v>0</v>
      </c>
      <c r="H17" s="83">
        <v>2918.7421946996001</v>
      </c>
      <c r="I17" s="83">
        <v>1.6782360792150001E-2</v>
      </c>
      <c r="J17" s="83">
        <v>2148</v>
      </c>
      <c r="K17" s="83">
        <v>0</v>
      </c>
      <c r="L17" s="84">
        <v>0.03</v>
      </c>
      <c r="M17" s="84">
        <v>-0.10343165766514316</v>
      </c>
      <c r="N17" s="83">
        <v>7454</v>
      </c>
      <c r="O17" s="83">
        <v>67541</v>
      </c>
      <c r="P17" s="85">
        <v>0.43490000000000001</v>
      </c>
      <c r="Q17" s="84">
        <v>6.6000000000000003E-2</v>
      </c>
      <c r="R17" s="84">
        <v>4.0000000000000001E-3</v>
      </c>
      <c r="S17" s="83">
        <v>0</v>
      </c>
      <c r="T17" s="83">
        <v>0</v>
      </c>
      <c r="U17" s="85">
        <v>30.88</v>
      </c>
      <c r="V17" s="83">
        <v>420</v>
      </c>
      <c r="W17" s="83">
        <v>134</v>
      </c>
      <c r="X17" s="84">
        <v>0.78</v>
      </c>
      <c r="Y17" s="85">
        <v>1.8</v>
      </c>
      <c r="Z17" s="85">
        <v>0.5</v>
      </c>
      <c r="AA17" s="84">
        <v>17</v>
      </c>
      <c r="AB17" s="84">
        <v>43.77131613927984</v>
      </c>
      <c r="AC17" s="84">
        <v>0.60829134820481734</v>
      </c>
      <c r="AD17" s="84">
        <v>16.730000317096728</v>
      </c>
      <c r="AE17" s="85">
        <v>20.399999618530298</v>
      </c>
      <c r="AF17" s="85" t="s">
        <v>96</v>
      </c>
      <c r="AG17" s="85">
        <v>32.1</v>
      </c>
      <c r="AH17" s="85">
        <v>11.9</v>
      </c>
      <c r="AI17" s="84">
        <v>1.17499995231628</v>
      </c>
      <c r="AJ17" s="83">
        <v>86</v>
      </c>
      <c r="AK17" s="83">
        <v>97</v>
      </c>
      <c r="AL17" s="83">
        <v>17</v>
      </c>
      <c r="AM17" s="85">
        <v>1.20000004768372</v>
      </c>
      <c r="AN17" s="85">
        <v>133.69999999999999</v>
      </c>
      <c r="AO17" s="84">
        <v>1815.6549045700001</v>
      </c>
      <c r="AP17" s="85">
        <v>2.9</v>
      </c>
      <c r="AQ17" s="85">
        <v>39.6</v>
      </c>
      <c r="AR17" s="84">
        <v>63</v>
      </c>
      <c r="AS17" s="84">
        <v>0.32413903930652599</v>
      </c>
      <c r="AT17" s="84">
        <v>39</v>
      </c>
      <c r="AU17" s="84" t="s">
        <v>96</v>
      </c>
      <c r="AV17" s="83">
        <v>0</v>
      </c>
      <c r="AW17" s="83">
        <v>0</v>
      </c>
      <c r="AX17" s="83">
        <v>0</v>
      </c>
      <c r="AY17" s="83">
        <v>0</v>
      </c>
      <c r="AZ17" s="83">
        <v>109</v>
      </c>
      <c r="BA17" s="83">
        <v>0</v>
      </c>
      <c r="BB17" s="83">
        <v>30.8354</v>
      </c>
      <c r="BC17" s="83">
        <v>31.684714304700002</v>
      </c>
      <c r="BD17" s="83">
        <v>124</v>
      </c>
      <c r="BE17" s="85">
        <v>7.4</v>
      </c>
      <c r="BF17" s="85">
        <v>23.624199999999998</v>
      </c>
      <c r="BG17" s="85">
        <v>4.04</v>
      </c>
      <c r="BH17" s="85">
        <v>16.5</v>
      </c>
      <c r="BI17" s="84">
        <v>3.2333333333333329</v>
      </c>
      <c r="BJ17" s="84">
        <v>22.42</v>
      </c>
      <c r="BK17" s="84">
        <v>0.23712810873985299</v>
      </c>
      <c r="BL17" s="83">
        <v>35</v>
      </c>
      <c r="BM17" s="83" t="s">
        <v>96</v>
      </c>
      <c r="BN17" s="83" t="s">
        <v>96</v>
      </c>
      <c r="BO17" s="85">
        <v>67.7</v>
      </c>
      <c r="BP17" s="85">
        <v>14.9</v>
      </c>
      <c r="BQ17" s="85">
        <v>100</v>
      </c>
      <c r="BR17" s="84">
        <v>69.198471069335895</v>
      </c>
      <c r="BS17" s="84">
        <v>157.67272949218801</v>
      </c>
      <c r="BT17" s="83">
        <v>8900</v>
      </c>
      <c r="BU17" s="85">
        <v>91.515908899999999</v>
      </c>
      <c r="BV17" s="85">
        <v>95.142634200000003</v>
      </c>
      <c r="BW17" s="85">
        <v>100</v>
      </c>
      <c r="BX17" s="85">
        <v>100</v>
      </c>
      <c r="BY17" s="85" t="s">
        <v>96</v>
      </c>
      <c r="BZ17" s="85" t="s">
        <v>96</v>
      </c>
      <c r="CA17" s="85">
        <v>59.63015</v>
      </c>
      <c r="CB17" s="85">
        <v>2.87</v>
      </c>
      <c r="CC17" s="85" t="s">
        <v>96</v>
      </c>
      <c r="CD17" s="83">
        <v>31907.77734375</v>
      </c>
      <c r="CE17" s="83">
        <v>1364962</v>
      </c>
      <c r="CF17" s="83">
        <v>1353472</v>
      </c>
      <c r="CG17" s="83">
        <v>5130</v>
      </c>
      <c r="CH17" s="83"/>
    </row>
    <row r="18" spans="1:86" x14ac:dyDescent="0.25">
      <c r="A18" s="3" t="str">
        <f>VLOOKUP(C18,Regiones!B$3:H$35,7,FALSE)</f>
        <v>Central America</v>
      </c>
      <c r="B18" s="99" t="s">
        <v>9</v>
      </c>
      <c r="C18" s="86" t="s">
        <v>8</v>
      </c>
      <c r="D18" s="83">
        <v>307.61849235368419</v>
      </c>
      <c r="E18" s="83">
        <v>0</v>
      </c>
      <c r="F18" s="83">
        <v>5856.2685000000001</v>
      </c>
      <c r="G18" s="83">
        <v>0.104</v>
      </c>
      <c r="H18" s="83">
        <v>3838.0136829420007</v>
      </c>
      <c r="I18" s="83">
        <v>472.48844382000004</v>
      </c>
      <c r="J18" s="83">
        <v>4723.5309999999999</v>
      </c>
      <c r="K18" s="83">
        <v>0</v>
      </c>
      <c r="L18" s="84">
        <v>0</v>
      </c>
      <c r="M18" s="84">
        <v>-0.61812581101677155</v>
      </c>
      <c r="N18" s="83">
        <v>639</v>
      </c>
      <c r="O18" s="83">
        <v>36479</v>
      </c>
      <c r="P18" s="85" t="s">
        <v>96</v>
      </c>
      <c r="Q18" s="84">
        <v>3.4000000000000002E-2</v>
      </c>
      <c r="R18" s="84">
        <v>1.7999999999999999E-2</v>
      </c>
      <c r="S18" s="83">
        <v>0</v>
      </c>
      <c r="T18" s="83">
        <v>0</v>
      </c>
      <c r="U18" s="85">
        <v>34.4</v>
      </c>
      <c r="V18" s="83">
        <v>121</v>
      </c>
      <c r="W18" s="83">
        <v>72</v>
      </c>
      <c r="X18" s="84">
        <v>0.70599999999999996</v>
      </c>
      <c r="Y18" s="85">
        <v>7.4</v>
      </c>
      <c r="Z18" s="85">
        <v>6.4</v>
      </c>
      <c r="AA18" s="84">
        <v>41.3</v>
      </c>
      <c r="AB18" s="84">
        <v>55.660473402901502</v>
      </c>
      <c r="AC18" s="84">
        <v>4.9410277519432473</v>
      </c>
      <c r="AD18" s="84" t="s">
        <v>96</v>
      </c>
      <c r="AE18" s="85">
        <v>16.5</v>
      </c>
      <c r="AF18" s="85">
        <v>15</v>
      </c>
      <c r="AG18" s="85">
        <v>22.5</v>
      </c>
      <c r="AH18" s="85">
        <v>11.1</v>
      </c>
      <c r="AI18" s="84">
        <v>0.82800000905990601</v>
      </c>
      <c r="AJ18" s="83">
        <v>95</v>
      </c>
      <c r="AK18" s="83">
        <v>95</v>
      </c>
      <c r="AL18" s="83">
        <v>25</v>
      </c>
      <c r="AM18" s="85">
        <v>1.5</v>
      </c>
      <c r="AN18" s="85">
        <v>55.17</v>
      </c>
      <c r="AO18" s="84">
        <v>488.73545494000001</v>
      </c>
      <c r="AP18" s="85">
        <v>3.9</v>
      </c>
      <c r="AQ18" s="85">
        <v>23</v>
      </c>
      <c r="AR18" s="84">
        <v>28</v>
      </c>
      <c r="AS18" s="84">
        <v>0.37523759269691298</v>
      </c>
      <c r="AT18" s="84">
        <v>36.200000000000003</v>
      </c>
      <c r="AU18" s="84">
        <v>10.8</v>
      </c>
      <c r="AV18" s="83">
        <v>20000</v>
      </c>
      <c r="AW18" s="83">
        <v>10355</v>
      </c>
      <c r="AX18" s="83">
        <v>0</v>
      </c>
      <c r="AY18" s="83">
        <v>0</v>
      </c>
      <c r="AZ18" s="83">
        <v>0</v>
      </c>
      <c r="BA18" s="83">
        <v>0</v>
      </c>
      <c r="BB18" s="83">
        <v>65.135000000000005</v>
      </c>
      <c r="BC18" s="83">
        <v>27.747501427300001</v>
      </c>
      <c r="BD18" s="83">
        <v>124</v>
      </c>
      <c r="BE18" s="85">
        <v>6.2</v>
      </c>
      <c r="BF18" s="85">
        <v>21.680399999999999</v>
      </c>
      <c r="BG18" s="85">
        <v>3.03</v>
      </c>
      <c r="BH18" s="85">
        <v>27.9</v>
      </c>
      <c r="BI18" s="84" t="s">
        <v>96</v>
      </c>
      <c r="BJ18" s="84">
        <v>36.4</v>
      </c>
      <c r="BK18" s="84">
        <v>-0.69650912284851096</v>
      </c>
      <c r="BL18" s="83" t="s">
        <v>96</v>
      </c>
      <c r="BM18" s="83">
        <v>28.19</v>
      </c>
      <c r="BN18" s="83" t="s">
        <v>96</v>
      </c>
      <c r="BO18" s="85">
        <v>8.8000000000000007</v>
      </c>
      <c r="BP18" s="85" t="s">
        <v>96</v>
      </c>
      <c r="BQ18" s="85">
        <v>92.451248168945298</v>
      </c>
      <c r="BR18" s="84">
        <v>41.590000152587898</v>
      </c>
      <c r="BS18" s="84">
        <v>48.907070159912102</v>
      </c>
      <c r="BT18" s="83">
        <v>6000</v>
      </c>
      <c r="BU18" s="85">
        <v>90.539646399999995</v>
      </c>
      <c r="BV18" s="85">
        <v>99.504312499999997</v>
      </c>
      <c r="BW18" s="85">
        <v>64</v>
      </c>
      <c r="BX18" s="85">
        <v>21</v>
      </c>
      <c r="BY18" s="85">
        <v>94.671440000000004</v>
      </c>
      <c r="BZ18" s="85">
        <v>65.55359</v>
      </c>
      <c r="CA18" s="85">
        <v>83.93477</v>
      </c>
      <c r="CB18" s="85">
        <v>6.39</v>
      </c>
      <c r="CC18" s="85">
        <v>20.436419999999998</v>
      </c>
      <c r="CD18" s="83">
        <v>8448.04296875</v>
      </c>
      <c r="CE18" s="83">
        <v>366954</v>
      </c>
      <c r="CF18" s="83">
        <v>357547</v>
      </c>
      <c r="CG18" s="83">
        <v>22810</v>
      </c>
      <c r="CH18" s="83"/>
    </row>
    <row r="19" spans="1:86" x14ac:dyDescent="0.25">
      <c r="A19" s="3" t="str">
        <f>VLOOKUP(C19,Regiones!B$3:H$35,7,FALSE)</f>
        <v>Central America</v>
      </c>
      <c r="B19" s="99" t="s">
        <v>18</v>
      </c>
      <c r="C19" s="86" t="s">
        <v>17</v>
      </c>
      <c r="D19" s="83">
        <v>9742.7750558947355</v>
      </c>
      <c r="E19" s="83">
        <v>9702.0602722105268</v>
      </c>
      <c r="F19" s="83">
        <v>10937.747000000001</v>
      </c>
      <c r="G19" s="83">
        <v>282.08600000000001</v>
      </c>
      <c r="H19" s="83">
        <v>2302.4094721307997</v>
      </c>
      <c r="I19" s="83">
        <v>0</v>
      </c>
      <c r="J19" s="83">
        <v>1920.8980000000001</v>
      </c>
      <c r="K19" s="83">
        <v>0</v>
      </c>
      <c r="L19" s="84">
        <v>9.0999999999999998E-2</v>
      </c>
      <c r="M19" s="84">
        <v>0.29953198127925112</v>
      </c>
      <c r="N19" s="83">
        <v>193584</v>
      </c>
      <c r="O19" s="83">
        <v>1475473</v>
      </c>
      <c r="P19" s="85">
        <v>1.177</v>
      </c>
      <c r="Q19" s="84">
        <v>8.0000000000000002E-3</v>
      </c>
      <c r="R19" s="84">
        <v>5.0000000000000001E-3</v>
      </c>
      <c r="S19" s="83">
        <v>0</v>
      </c>
      <c r="T19" s="83">
        <v>0</v>
      </c>
      <c r="U19" s="85">
        <v>11.77</v>
      </c>
      <c r="V19" s="83">
        <v>566</v>
      </c>
      <c r="W19" s="83">
        <v>114</v>
      </c>
      <c r="X19" s="84">
        <v>0.77600000000000002</v>
      </c>
      <c r="Y19" s="85" t="s">
        <v>96</v>
      </c>
      <c r="Z19" s="85" t="s">
        <v>96</v>
      </c>
      <c r="AA19" s="84">
        <v>21.7</v>
      </c>
      <c r="AB19" s="84">
        <v>45.200522058652084</v>
      </c>
      <c r="AC19" s="84">
        <v>0.95766852215266962</v>
      </c>
      <c r="AD19" s="84">
        <v>13.719999700784664</v>
      </c>
      <c r="AE19" s="85">
        <v>9.6999998092651403</v>
      </c>
      <c r="AF19" s="85">
        <v>5.6</v>
      </c>
      <c r="AG19" s="85">
        <v>28.7</v>
      </c>
      <c r="AH19" s="85">
        <v>7.3</v>
      </c>
      <c r="AI19" s="84">
        <v>1.1130000352859499</v>
      </c>
      <c r="AJ19" s="83">
        <v>93</v>
      </c>
      <c r="AK19" s="83">
        <v>97</v>
      </c>
      <c r="AL19" s="83">
        <v>11</v>
      </c>
      <c r="AM19" s="85">
        <v>0.30000001192092901</v>
      </c>
      <c r="AN19" s="85">
        <v>451.92</v>
      </c>
      <c r="AO19" s="84">
        <v>1389.33691785</v>
      </c>
      <c r="AP19" s="85">
        <v>6.8</v>
      </c>
      <c r="AQ19" s="85">
        <v>24.9</v>
      </c>
      <c r="AR19" s="84">
        <v>25</v>
      </c>
      <c r="AS19" s="84">
        <v>0.30802674243285999</v>
      </c>
      <c r="AT19" s="84">
        <v>48.529998779296903</v>
      </c>
      <c r="AU19" s="84">
        <v>5.5</v>
      </c>
      <c r="AV19" s="83">
        <v>28116</v>
      </c>
      <c r="AW19" s="83">
        <v>50000</v>
      </c>
      <c r="AX19" s="83">
        <v>0</v>
      </c>
      <c r="AY19" s="83">
        <v>0</v>
      </c>
      <c r="AZ19" s="83">
        <v>4180</v>
      </c>
      <c r="BA19" s="83">
        <v>0</v>
      </c>
      <c r="BB19" s="83">
        <v>56.026200000000003</v>
      </c>
      <c r="BC19" s="83">
        <v>14.464672370099899</v>
      </c>
      <c r="BD19" s="83">
        <v>121</v>
      </c>
      <c r="BE19" s="85">
        <v>4.9000000000000004</v>
      </c>
      <c r="BF19" s="85">
        <v>14.938700000000001</v>
      </c>
      <c r="BG19" s="85">
        <v>3.24</v>
      </c>
      <c r="BH19" s="85">
        <v>7.6</v>
      </c>
      <c r="BI19" s="84">
        <v>4.4166666666666661</v>
      </c>
      <c r="BJ19" s="84">
        <v>47.74</v>
      </c>
      <c r="BK19" s="84">
        <v>0.378883987665176</v>
      </c>
      <c r="BL19" s="83">
        <v>58</v>
      </c>
      <c r="BM19" s="83">
        <v>15.03</v>
      </c>
      <c r="BN19" s="83">
        <v>18.2</v>
      </c>
      <c r="BO19" s="85">
        <v>21.4</v>
      </c>
      <c r="BP19" s="85">
        <v>7.8</v>
      </c>
      <c r="BQ19" s="85">
        <v>99.359291076660199</v>
      </c>
      <c r="BR19" s="84">
        <v>59.762950897216797</v>
      </c>
      <c r="BS19" s="84">
        <v>150.66204833984401</v>
      </c>
      <c r="BT19" s="83">
        <v>23000</v>
      </c>
      <c r="BU19" s="85">
        <v>94.522395299999999</v>
      </c>
      <c r="BV19" s="85">
        <v>97.780635500000002</v>
      </c>
      <c r="BW19" s="85">
        <v>75</v>
      </c>
      <c r="BX19" s="85">
        <v>53</v>
      </c>
      <c r="BY19" s="85">
        <v>93.864559999999997</v>
      </c>
      <c r="BZ19" s="85">
        <v>67.826430000000002</v>
      </c>
      <c r="CA19" s="85">
        <v>53.064300000000003</v>
      </c>
      <c r="CB19" s="85">
        <v>7.0715088440711504</v>
      </c>
      <c r="CC19" s="85">
        <v>12.676299999999999</v>
      </c>
      <c r="CD19" s="83">
        <v>16614.087890625</v>
      </c>
      <c r="CE19" s="83">
        <v>4857274</v>
      </c>
      <c r="CF19" s="83">
        <v>4778659</v>
      </c>
      <c r="CG19" s="83">
        <v>51060</v>
      </c>
      <c r="CH19" s="83"/>
    </row>
    <row r="20" spans="1:86" x14ac:dyDescent="0.25">
      <c r="A20" s="3" t="str">
        <f>VLOOKUP(C20,Regiones!B$3:H$35,7,FALSE)</f>
        <v>Central America</v>
      </c>
      <c r="B20" s="99" t="s">
        <v>28</v>
      </c>
      <c r="C20" s="86" t="s">
        <v>27</v>
      </c>
      <c r="D20" s="83">
        <v>11723.797996315789</v>
      </c>
      <c r="E20" s="83">
        <v>4938.5811359368417</v>
      </c>
      <c r="F20" s="83">
        <v>10776.512000000001</v>
      </c>
      <c r="G20" s="83">
        <v>214.078</v>
      </c>
      <c r="H20" s="83">
        <v>36552.951113499999</v>
      </c>
      <c r="I20" s="83">
        <v>869.42780487499999</v>
      </c>
      <c r="J20" s="83">
        <v>1798.94</v>
      </c>
      <c r="K20" s="83">
        <v>33333</v>
      </c>
      <c r="L20" s="84">
        <v>0.152</v>
      </c>
      <c r="M20" s="84">
        <v>-1.1883289124668437</v>
      </c>
      <c r="N20" s="83">
        <v>409643</v>
      </c>
      <c r="O20" s="83">
        <v>1534299</v>
      </c>
      <c r="P20" s="85" t="s">
        <v>96</v>
      </c>
      <c r="Q20" s="84">
        <v>0.67</v>
      </c>
      <c r="R20" s="84">
        <v>0.45</v>
      </c>
      <c r="S20" s="83">
        <v>0</v>
      </c>
      <c r="T20" s="83">
        <v>4</v>
      </c>
      <c r="U20" s="85">
        <v>108.64</v>
      </c>
      <c r="V20" s="83">
        <v>6656</v>
      </c>
      <c r="W20" s="83">
        <v>43302</v>
      </c>
      <c r="X20" s="84">
        <v>0.68</v>
      </c>
      <c r="Y20" s="85" t="s">
        <v>96</v>
      </c>
      <c r="Z20" s="85" t="s">
        <v>96</v>
      </c>
      <c r="AA20" s="84">
        <v>31.8</v>
      </c>
      <c r="AB20" s="84">
        <v>55.967576005260597</v>
      </c>
      <c r="AC20" s="84">
        <v>17.142503141571723</v>
      </c>
      <c r="AD20" s="84">
        <v>37.620000839233448</v>
      </c>
      <c r="AE20" s="85">
        <v>16.799999237060501</v>
      </c>
      <c r="AF20" s="85">
        <v>13.6</v>
      </c>
      <c r="AG20" s="85">
        <v>30.6</v>
      </c>
      <c r="AH20" s="85">
        <v>8.6999999999999993</v>
      </c>
      <c r="AI20" s="84">
        <v>1.5959999561309799</v>
      </c>
      <c r="AJ20" s="83">
        <v>90</v>
      </c>
      <c r="AK20" s="83">
        <v>93</v>
      </c>
      <c r="AL20" s="83">
        <v>43</v>
      </c>
      <c r="AM20" s="85">
        <v>0.5</v>
      </c>
      <c r="AN20" s="85">
        <v>136.77000000000001</v>
      </c>
      <c r="AO20" s="84">
        <v>564.88546102999999</v>
      </c>
      <c r="AP20" s="85">
        <v>4.5</v>
      </c>
      <c r="AQ20" s="85">
        <v>28.9</v>
      </c>
      <c r="AR20" s="84">
        <v>54</v>
      </c>
      <c r="AS20" s="84">
        <v>0.38439429725146401</v>
      </c>
      <c r="AT20" s="84">
        <v>41.840000152587898</v>
      </c>
      <c r="AU20" s="84" t="s">
        <v>96</v>
      </c>
      <c r="AV20" s="83">
        <v>520000</v>
      </c>
      <c r="AW20" s="83">
        <v>0</v>
      </c>
      <c r="AX20" s="83">
        <v>0</v>
      </c>
      <c r="AY20" s="83">
        <v>0</v>
      </c>
      <c r="AZ20" s="83">
        <v>45</v>
      </c>
      <c r="BA20" s="83">
        <v>0</v>
      </c>
      <c r="BB20" s="83">
        <v>64.915599999999998</v>
      </c>
      <c r="BC20" s="83">
        <v>77.204164779899997</v>
      </c>
      <c r="BD20" s="83">
        <v>114</v>
      </c>
      <c r="BE20" s="85">
        <v>12.4</v>
      </c>
      <c r="BF20" s="85">
        <v>22.653300000000002</v>
      </c>
      <c r="BG20" s="85">
        <v>4.28</v>
      </c>
      <c r="BH20" s="85">
        <v>3</v>
      </c>
      <c r="BI20" s="84">
        <v>2.9333333333333331</v>
      </c>
      <c r="BJ20" s="84">
        <v>23.51</v>
      </c>
      <c r="BK20" s="84">
        <v>-0.24252985417842901</v>
      </c>
      <c r="BL20" s="83">
        <v>36</v>
      </c>
      <c r="BM20" s="83">
        <v>5.48</v>
      </c>
      <c r="BN20" s="83">
        <v>50.4</v>
      </c>
      <c r="BO20" s="85">
        <v>65.2</v>
      </c>
      <c r="BP20" s="85">
        <v>29.6</v>
      </c>
      <c r="BQ20" s="85">
        <v>95.125419616699205</v>
      </c>
      <c r="BR20" s="84">
        <v>26.915075302123999</v>
      </c>
      <c r="BS20" s="84">
        <v>145.25566101074199</v>
      </c>
      <c r="BT20" s="83">
        <v>11000</v>
      </c>
      <c r="BU20" s="85">
        <v>74.992242500000003</v>
      </c>
      <c r="BV20" s="85">
        <v>93.847496500000005</v>
      </c>
      <c r="BW20" s="85">
        <v>100</v>
      </c>
      <c r="BX20" s="85">
        <v>67</v>
      </c>
      <c r="BY20" s="85">
        <v>78.139849999999996</v>
      </c>
      <c r="BZ20" s="85">
        <v>84.796350000000004</v>
      </c>
      <c r="CA20" s="85">
        <v>41.037970000000001</v>
      </c>
      <c r="CB20" s="85">
        <v>3.15</v>
      </c>
      <c r="CC20" s="85">
        <v>29.694410000000001</v>
      </c>
      <c r="CD20" s="83">
        <v>8619.068359375</v>
      </c>
      <c r="CE20" s="83">
        <v>6344722</v>
      </c>
      <c r="CF20" s="83">
        <v>6112501</v>
      </c>
      <c r="CG20" s="83">
        <v>20720</v>
      </c>
      <c r="CH20" s="83"/>
    </row>
    <row r="21" spans="1:86" x14ac:dyDescent="0.25">
      <c r="A21" s="3" t="str">
        <f>VLOOKUP(C21,Regiones!B$3:H$35,7,FALSE)</f>
        <v>Central America</v>
      </c>
      <c r="B21" s="99" t="s">
        <v>32</v>
      </c>
      <c r="C21" s="86" t="s">
        <v>31</v>
      </c>
      <c r="D21" s="83">
        <v>33534.329890315785</v>
      </c>
      <c r="E21" s="83">
        <v>15990.579285726315</v>
      </c>
      <c r="F21" s="83">
        <v>75890.391000000003</v>
      </c>
      <c r="G21" s="83">
        <v>170.81800000000001</v>
      </c>
      <c r="H21" s="83">
        <v>108765.45019424001</v>
      </c>
      <c r="I21" s="83">
        <v>8268.7230361871498</v>
      </c>
      <c r="J21" s="83">
        <v>2041.355</v>
      </c>
      <c r="K21" s="83">
        <v>128881</v>
      </c>
      <c r="L21" s="84">
        <v>0.182</v>
      </c>
      <c r="M21" s="84">
        <v>-1.0176916596461669</v>
      </c>
      <c r="N21" s="83">
        <v>1630041</v>
      </c>
      <c r="O21" s="83">
        <v>4214242</v>
      </c>
      <c r="P21" s="85" t="s">
        <v>96</v>
      </c>
      <c r="Q21" s="84">
        <v>0.55500000000000005</v>
      </c>
      <c r="R21" s="84">
        <v>0.14399999999999999</v>
      </c>
      <c r="S21" s="83">
        <v>0</v>
      </c>
      <c r="T21" s="83">
        <v>0</v>
      </c>
      <c r="U21" s="85">
        <v>31.21</v>
      </c>
      <c r="V21" s="83">
        <v>4998</v>
      </c>
      <c r="W21" s="83">
        <v>26657</v>
      </c>
      <c r="X21" s="84">
        <v>0.64</v>
      </c>
      <c r="Y21" s="85" t="s">
        <v>96</v>
      </c>
      <c r="Z21" s="85" t="s">
        <v>96</v>
      </c>
      <c r="AA21" s="84">
        <v>59.29</v>
      </c>
      <c r="AB21" s="84">
        <v>67.368767299599185</v>
      </c>
      <c r="AC21" s="84">
        <v>10.861323966278679</v>
      </c>
      <c r="AD21" s="84">
        <v>44.459999084472599</v>
      </c>
      <c r="AE21" s="85">
        <v>29.100000381469702</v>
      </c>
      <c r="AF21" s="85">
        <v>46.5</v>
      </c>
      <c r="AG21" s="85">
        <v>36.5</v>
      </c>
      <c r="AH21" s="85">
        <v>11.4</v>
      </c>
      <c r="AI21" s="84">
        <v>0.93199998140335105</v>
      </c>
      <c r="AJ21" s="83">
        <v>86</v>
      </c>
      <c r="AK21" s="83">
        <v>80</v>
      </c>
      <c r="AL21" s="83">
        <v>25</v>
      </c>
      <c r="AM21" s="85">
        <v>0.60000002384185802</v>
      </c>
      <c r="AN21" s="85">
        <v>54.41</v>
      </c>
      <c r="AO21" s="84">
        <v>472.85084974</v>
      </c>
      <c r="AP21" s="85">
        <v>2.2999999999999998</v>
      </c>
      <c r="AQ21" s="85">
        <v>52.2</v>
      </c>
      <c r="AR21" s="84">
        <v>88</v>
      </c>
      <c r="AS21" s="84">
        <v>0.49401227757385602</v>
      </c>
      <c r="AT21" s="84">
        <v>48.659999847412102</v>
      </c>
      <c r="AU21" s="84">
        <v>34.5</v>
      </c>
      <c r="AV21" s="83">
        <v>57957</v>
      </c>
      <c r="AW21" s="83">
        <v>101</v>
      </c>
      <c r="AX21" s="83">
        <v>162</v>
      </c>
      <c r="AY21" s="83">
        <v>256560</v>
      </c>
      <c r="AZ21" s="83">
        <v>300</v>
      </c>
      <c r="BA21" s="83">
        <v>0</v>
      </c>
      <c r="BB21" s="83">
        <v>80.087999999999994</v>
      </c>
      <c r="BC21" s="83">
        <v>50.166211536999903</v>
      </c>
      <c r="BD21" s="83">
        <v>116</v>
      </c>
      <c r="BE21" s="85">
        <v>15.6</v>
      </c>
      <c r="BF21" s="85">
        <v>16.446300000000001</v>
      </c>
      <c r="BG21" s="85">
        <v>7.11</v>
      </c>
      <c r="BH21" s="85">
        <v>5.5</v>
      </c>
      <c r="BI21" s="84">
        <v>2.8</v>
      </c>
      <c r="BJ21" s="84">
        <v>38.020000000000003</v>
      </c>
      <c r="BK21" s="84">
        <v>-0.71374344825744596</v>
      </c>
      <c r="BL21" s="83">
        <v>28</v>
      </c>
      <c r="BM21" s="83">
        <v>3.88</v>
      </c>
      <c r="BN21" s="83">
        <v>32.9</v>
      </c>
      <c r="BO21" s="85">
        <v>45.6</v>
      </c>
      <c r="BP21" s="85">
        <v>15.4</v>
      </c>
      <c r="BQ21" s="85">
        <v>85.494369506835895</v>
      </c>
      <c r="BR21" s="84">
        <v>27.100000381469702</v>
      </c>
      <c r="BS21" s="84">
        <v>111.48130035400401</v>
      </c>
      <c r="BT21" s="83">
        <v>21000</v>
      </c>
      <c r="BU21" s="85">
        <v>63.854660000000003</v>
      </c>
      <c r="BV21" s="85">
        <v>92.794843299999997</v>
      </c>
      <c r="BW21" s="85">
        <v>70</v>
      </c>
      <c r="BX21" s="85">
        <v>49</v>
      </c>
      <c r="BY21" s="85">
        <v>74.755359999999996</v>
      </c>
      <c r="BZ21" s="85">
        <v>94.929519999999997</v>
      </c>
      <c r="CA21" s="85">
        <v>36.79421</v>
      </c>
      <c r="CB21" s="85">
        <v>2.84</v>
      </c>
      <c r="CC21" s="85">
        <v>20.40727</v>
      </c>
      <c r="CD21" s="83">
        <v>7946.771484375</v>
      </c>
      <c r="CE21" s="83">
        <v>16582469</v>
      </c>
      <c r="CF21" s="83">
        <v>16301556</v>
      </c>
      <c r="CG21" s="83">
        <v>107160</v>
      </c>
      <c r="CH21" s="83"/>
    </row>
    <row r="22" spans="1:86" x14ac:dyDescent="0.25">
      <c r="A22" s="3" t="str">
        <f>VLOOKUP(C22,Regiones!B$3:H$35,7,FALSE)</f>
        <v>Central America</v>
      </c>
      <c r="B22" s="99" t="s">
        <v>38</v>
      </c>
      <c r="C22" s="86" t="s">
        <v>37</v>
      </c>
      <c r="D22" s="83">
        <v>16632.579646105263</v>
      </c>
      <c r="E22" s="83">
        <v>0</v>
      </c>
      <c r="F22" s="83">
        <v>47293.364999999998</v>
      </c>
      <c r="G22" s="83">
        <v>64.153999999999996</v>
      </c>
      <c r="H22" s="83">
        <v>53482.214609743256</v>
      </c>
      <c r="I22" s="83">
        <v>3830.998470264904</v>
      </c>
      <c r="J22" s="83">
        <v>2731.5859999999998</v>
      </c>
      <c r="K22" s="83">
        <v>35070</v>
      </c>
      <c r="L22" s="84">
        <v>0.27300000000000002</v>
      </c>
      <c r="M22" s="84">
        <v>-1.742379547689282</v>
      </c>
      <c r="N22" s="83">
        <v>1695206</v>
      </c>
      <c r="O22" s="83">
        <v>2587785</v>
      </c>
      <c r="P22" s="85" t="s">
        <v>96</v>
      </c>
      <c r="Q22" s="84">
        <v>0.43099999999999999</v>
      </c>
      <c r="R22" s="84">
        <v>4.4999999999999998E-2</v>
      </c>
      <c r="S22" s="83">
        <v>0</v>
      </c>
      <c r="T22" s="83">
        <v>0</v>
      </c>
      <c r="U22" s="85">
        <v>63.75</v>
      </c>
      <c r="V22" s="83">
        <v>5148</v>
      </c>
      <c r="W22" s="83">
        <v>24974</v>
      </c>
      <c r="X22" s="84">
        <v>0.625</v>
      </c>
      <c r="Y22" s="85">
        <v>20.7</v>
      </c>
      <c r="Z22" s="85">
        <v>28.6</v>
      </c>
      <c r="AA22" s="84">
        <v>62.8</v>
      </c>
      <c r="AB22" s="84">
        <v>58.292820109474299</v>
      </c>
      <c r="AC22" s="84">
        <v>17.867798834070111</v>
      </c>
      <c r="AD22" s="84">
        <v>50.779998779296903</v>
      </c>
      <c r="AE22" s="85">
        <v>20.399999618530298</v>
      </c>
      <c r="AF22" s="85">
        <v>22.7</v>
      </c>
      <c r="AG22" s="85">
        <v>31.4</v>
      </c>
      <c r="AH22" s="85">
        <v>9.9</v>
      </c>
      <c r="AI22" s="84" t="s">
        <v>96</v>
      </c>
      <c r="AJ22" s="83">
        <v>88</v>
      </c>
      <c r="AK22" s="83">
        <v>100</v>
      </c>
      <c r="AL22" s="83">
        <v>43</v>
      </c>
      <c r="AM22" s="85">
        <v>0.40000000596046398</v>
      </c>
      <c r="AN22" s="85">
        <v>229.72</v>
      </c>
      <c r="AO22" s="84">
        <v>399.74980914999998</v>
      </c>
      <c r="AP22" s="85">
        <v>4.4000000000000004</v>
      </c>
      <c r="AQ22" s="85">
        <v>43.5</v>
      </c>
      <c r="AR22" s="84">
        <v>129</v>
      </c>
      <c r="AS22" s="84">
        <v>0.460537163520649</v>
      </c>
      <c r="AT22" s="84">
        <v>50.639999389648402</v>
      </c>
      <c r="AU22" s="84">
        <v>27.5</v>
      </c>
      <c r="AV22" s="83">
        <v>0</v>
      </c>
      <c r="AW22" s="83">
        <v>450651</v>
      </c>
      <c r="AX22" s="83">
        <v>1045</v>
      </c>
      <c r="AY22" s="83">
        <v>190000</v>
      </c>
      <c r="AZ22" s="83">
        <v>16</v>
      </c>
      <c r="BA22" s="83">
        <v>0</v>
      </c>
      <c r="BB22" s="83">
        <v>64.2684</v>
      </c>
      <c r="BC22" s="83">
        <v>33.222154023800002</v>
      </c>
      <c r="BD22" s="83">
        <v>122</v>
      </c>
      <c r="BE22" s="85">
        <v>12.2</v>
      </c>
      <c r="BF22" s="85">
        <v>17.793800000000001</v>
      </c>
      <c r="BG22" s="85">
        <v>4.76</v>
      </c>
      <c r="BH22" s="85">
        <v>4.8</v>
      </c>
      <c r="BI22" s="84">
        <v>2.916666666666667</v>
      </c>
      <c r="BJ22" s="84" t="s">
        <v>96</v>
      </c>
      <c r="BK22" s="84">
        <v>-0.81861352920532204</v>
      </c>
      <c r="BL22" s="83">
        <v>30</v>
      </c>
      <c r="BM22" s="83">
        <v>2.4900000000000002</v>
      </c>
      <c r="BN22" s="83">
        <v>37.4</v>
      </c>
      <c r="BO22" s="85">
        <v>47.9</v>
      </c>
      <c r="BP22" s="85">
        <v>33.4</v>
      </c>
      <c r="BQ22" s="85">
        <v>88.653770446777301</v>
      </c>
      <c r="BR22" s="84">
        <v>20.356866836547901</v>
      </c>
      <c r="BS22" s="84">
        <v>95.542106628417997</v>
      </c>
      <c r="BT22" s="83">
        <v>15000</v>
      </c>
      <c r="BU22" s="85">
        <v>82.646659499999998</v>
      </c>
      <c r="BV22" s="85">
        <v>91.236452099999994</v>
      </c>
      <c r="BW22" s="85">
        <v>66</v>
      </c>
      <c r="BX22" s="85">
        <v>46</v>
      </c>
      <c r="BY22" s="85">
        <v>78.0214</v>
      </c>
      <c r="BZ22" s="85">
        <v>79.365250000000003</v>
      </c>
      <c r="CA22" s="85">
        <v>32.440190000000001</v>
      </c>
      <c r="CB22" s="85">
        <v>6.33</v>
      </c>
      <c r="CC22" s="85">
        <v>29.145659999999999</v>
      </c>
      <c r="CD22" s="83">
        <v>4738.07958984375</v>
      </c>
      <c r="CE22" s="83">
        <v>9112867</v>
      </c>
      <c r="CF22" s="83">
        <v>7892275</v>
      </c>
      <c r="CG22" s="83">
        <v>111890</v>
      </c>
      <c r="CH22" s="83"/>
    </row>
    <row r="23" spans="1:86" x14ac:dyDescent="0.25">
      <c r="A23" s="3" t="str">
        <f>VLOOKUP(C23,Regiones!B$3:H$35,7,FALSE)</f>
        <v>Central America</v>
      </c>
      <c r="B23" s="99" t="s">
        <v>42</v>
      </c>
      <c r="C23" s="86" t="s">
        <v>41</v>
      </c>
      <c r="D23" s="83">
        <v>173417.26957684208</v>
      </c>
      <c r="E23" s="83">
        <v>28381.221963578948</v>
      </c>
      <c r="F23" s="83">
        <v>552683.00550000009</v>
      </c>
      <c r="G23" s="83">
        <v>123.848</v>
      </c>
      <c r="H23" s="83">
        <v>1534201.0508742998</v>
      </c>
      <c r="I23" s="83">
        <v>516569.77418445004</v>
      </c>
      <c r="J23" s="83">
        <v>87482.01400000001</v>
      </c>
      <c r="K23" s="83">
        <v>77727</v>
      </c>
      <c r="L23" s="84">
        <v>0.182</v>
      </c>
      <c r="M23" s="84">
        <v>-0.21330275229357798</v>
      </c>
      <c r="N23" s="83">
        <v>8246848</v>
      </c>
      <c r="O23" s="83">
        <v>17052916</v>
      </c>
      <c r="P23" s="85">
        <v>13.33</v>
      </c>
      <c r="Q23" s="84">
        <v>0.97599999999999998</v>
      </c>
      <c r="R23" s="84">
        <v>0.78700000000000003</v>
      </c>
      <c r="S23" s="83">
        <v>0</v>
      </c>
      <c r="T23" s="83">
        <v>5</v>
      </c>
      <c r="U23" s="85">
        <v>16.350000000000001</v>
      </c>
      <c r="V23" s="83">
        <v>20762</v>
      </c>
      <c r="W23" s="83">
        <v>28220</v>
      </c>
      <c r="X23" s="84">
        <v>0.76200000000000001</v>
      </c>
      <c r="Y23" s="85">
        <v>6</v>
      </c>
      <c r="Z23" s="85">
        <v>10.1</v>
      </c>
      <c r="AA23" s="84">
        <v>53.2</v>
      </c>
      <c r="AB23" s="84">
        <v>50.912549922466773</v>
      </c>
      <c r="AC23" s="84">
        <v>2.7407276690417479</v>
      </c>
      <c r="AD23" s="84">
        <v>27.230000019073501</v>
      </c>
      <c r="AE23" s="85">
        <v>13.199999809265099</v>
      </c>
      <c r="AF23" s="85">
        <v>12.4</v>
      </c>
      <c r="AG23" s="85">
        <v>28.2</v>
      </c>
      <c r="AH23" s="85">
        <v>9.15</v>
      </c>
      <c r="AI23" s="84">
        <v>2.0950000286102299</v>
      </c>
      <c r="AJ23" s="83">
        <v>96</v>
      </c>
      <c r="AK23" s="83">
        <v>97</v>
      </c>
      <c r="AL23" s="83">
        <v>21</v>
      </c>
      <c r="AM23" s="85">
        <v>0.20000000298023199</v>
      </c>
      <c r="AN23" s="85">
        <v>103.86</v>
      </c>
      <c r="AO23" s="84">
        <v>1121.9887776</v>
      </c>
      <c r="AP23" s="85">
        <v>3.3</v>
      </c>
      <c r="AQ23" s="85">
        <v>44</v>
      </c>
      <c r="AR23" s="84">
        <v>38</v>
      </c>
      <c r="AS23" s="84">
        <v>0.34533413290405002</v>
      </c>
      <c r="AT23" s="84">
        <v>48.209999084472699</v>
      </c>
      <c r="AU23" s="84">
        <v>11.1</v>
      </c>
      <c r="AV23" s="83">
        <v>21791</v>
      </c>
      <c r="AW23" s="83">
        <v>74500</v>
      </c>
      <c r="AX23" s="83">
        <v>1100</v>
      </c>
      <c r="AY23" s="83">
        <v>310527</v>
      </c>
      <c r="AZ23" s="83">
        <v>6202</v>
      </c>
      <c r="BA23" s="83">
        <v>0</v>
      </c>
      <c r="BB23" s="83">
        <v>62.203800000000001</v>
      </c>
      <c r="BC23" s="83">
        <v>20.891932590299898</v>
      </c>
      <c r="BD23" s="83">
        <v>130</v>
      </c>
      <c r="BE23" s="85">
        <v>4.9000000000000004</v>
      </c>
      <c r="BF23" s="85">
        <v>14.625</v>
      </c>
      <c r="BG23" s="85">
        <v>3.74</v>
      </c>
      <c r="BH23" s="85">
        <v>4.7</v>
      </c>
      <c r="BI23" s="84">
        <v>2.9666666666666668</v>
      </c>
      <c r="BJ23" s="84">
        <v>38.83</v>
      </c>
      <c r="BK23" s="84">
        <v>0.21091040968895</v>
      </c>
      <c r="BL23" s="83">
        <v>30</v>
      </c>
      <c r="BM23" s="83">
        <v>46.96</v>
      </c>
      <c r="BN23" s="83">
        <v>40.799999999999997</v>
      </c>
      <c r="BO23" s="85">
        <v>35</v>
      </c>
      <c r="BP23" s="85">
        <v>13.2</v>
      </c>
      <c r="BQ23" s="85">
        <v>99.172927856445298</v>
      </c>
      <c r="BR23" s="84">
        <v>57.431041717529297</v>
      </c>
      <c r="BS23" s="84">
        <v>85.304420471191406</v>
      </c>
      <c r="BT23" s="83">
        <v>360000</v>
      </c>
      <c r="BU23" s="85">
        <v>85.157210899999995</v>
      </c>
      <c r="BV23" s="85">
        <v>96.110478599999993</v>
      </c>
      <c r="BW23" s="85">
        <v>95</v>
      </c>
      <c r="BX23" s="85">
        <v>68</v>
      </c>
      <c r="BY23" s="85">
        <v>95.712649999999996</v>
      </c>
      <c r="BZ23" s="85">
        <v>89.798060000000007</v>
      </c>
      <c r="CA23" s="85">
        <v>59.538760000000003</v>
      </c>
      <c r="CB23" s="85">
        <v>5.04</v>
      </c>
      <c r="CC23" s="85">
        <v>27.408760000000001</v>
      </c>
      <c r="CD23" s="83">
        <v>17861.568359375</v>
      </c>
      <c r="CE23" s="83">
        <v>127540424</v>
      </c>
      <c r="CF23" s="83">
        <v>125838549</v>
      </c>
      <c r="CG23" s="83">
        <v>1943950</v>
      </c>
      <c r="CH23" s="83"/>
    </row>
    <row r="24" spans="1:86" x14ac:dyDescent="0.25">
      <c r="A24" s="3" t="str">
        <f>VLOOKUP(C24,Regiones!B$3:H$35,7,FALSE)</f>
        <v>Central America</v>
      </c>
      <c r="B24" s="99" t="s">
        <v>44</v>
      </c>
      <c r="C24" s="86" t="s">
        <v>43</v>
      </c>
      <c r="D24" s="83">
        <v>11659.695429136842</v>
      </c>
      <c r="E24" s="83">
        <v>5383.4261781684208</v>
      </c>
      <c r="F24" s="83">
        <v>39145.65</v>
      </c>
      <c r="G24" s="83">
        <v>248.3</v>
      </c>
      <c r="H24" s="83">
        <v>19141.821598875202</v>
      </c>
      <c r="I24" s="83">
        <v>279.47028247950004</v>
      </c>
      <c r="J24" s="83">
        <v>4346.4250000000002</v>
      </c>
      <c r="K24" s="83">
        <v>30696</v>
      </c>
      <c r="L24" s="84">
        <v>0.152</v>
      </c>
      <c r="M24" s="84">
        <v>-1.2405848471422243</v>
      </c>
      <c r="N24" s="83">
        <v>1218682</v>
      </c>
      <c r="O24" s="83">
        <v>2009180</v>
      </c>
      <c r="P24" s="85">
        <v>0.72040000000000004</v>
      </c>
      <c r="Q24" s="84">
        <v>0.34399999999999997</v>
      </c>
      <c r="R24" s="84">
        <v>8.3000000000000004E-2</v>
      </c>
      <c r="S24" s="83">
        <v>0</v>
      </c>
      <c r="T24" s="83">
        <v>0</v>
      </c>
      <c r="U24" s="85">
        <v>11.49</v>
      </c>
      <c r="V24" s="83">
        <v>675</v>
      </c>
      <c r="W24" s="83">
        <v>1632</v>
      </c>
      <c r="X24" s="84">
        <v>0.64500000000000002</v>
      </c>
      <c r="Y24" s="85">
        <v>19.399999999999999</v>
      </c>
      <c r="Z24" s="85">
        <v>14.8</v>
      </c>
      <c r="AA24" s="84">
        <v>29.6</v>
      </c>
      <c r="AB24" s="84">
        <v>53.267552953936459</v>
      </c>
      <c r="AC24" s="84">
        <v>9.5844220834939513</v>
      </c>
      <c r="AD24" s="84" t="s">
        <v>96</v>
      </c>
      <c r="AE24" s="85">
        <v>22.100000381469702</v>
      </c>
      <c r="AF24" s="85">
        <v>23</v>
      </c>
      <c r="AG24" s="85">
        <v>29.2</v>
      </c>
      <c r="AH24" s="85">
        <v>7.6</v>
      </c>
      <c r="AI24" s="84">
        <v>0.84</v>
      </c>
      <c r="AJ24" s="83">
        <v>99</v>
      </c>
      <c r="AK24" s="83">
        <v>100</v>
      </c>
      <c r="AL24" s="83">
        <v>51</v>
      </c>
      <c r="AM24" s="85">
        <v>0.30000001192092901</v>
      </c>
      <c r="AN24" s="85">
        <v>1411.54</v>
      </c>
      <c r="AO24" s="84">
        <v>444.61846220000001</v>
      </c>
      <c r="AP24" s="85">
        <v>5.0999999999999996</v>
      </c>
      <c r="AQ24" s="85">
        <v>37.5</v>
      </c>
      <c r="AR24" s="84">
        <v>150</v>
      </c>
      <c r="AS24" s="84">
        <v>0.46233989130373399</v>
      </c>
      <c r="AT24" s="84">
        <v>47.049999237060497</v>
      </c>
      <c r="AU24" s="84" t="s">
        <v>96</v>
      </c>
      <c r="AV24" s="83">
        <v>3750</v>
      </c>
      <c r="AW24" s="83">
        <v>10570</v>
      </c>
      <c r="AX24" s="83">
        <v>0</v>
      </c>
      <c r="AY24" s="83">
        <v>0</v>
      </c>
      <c r="AZ24" s="83">
        <v>331</v>
      </c>
      <c r="BA24" s="83">
        <v>0</v>
      </c>
      <c r="BB24" s="83">
        <v>88.055400000000006</v>
      </c>
      <c r="BC24" s="83">
        <v>19.683928401700001</v>
      </c>
      <c r="BD24" s="83">
        <v>117</v>
      </c>
      <c r="BE24" s="85">
        <v>16.600000000000001</v>
      </c>
      <c r="BF24" s="85">
        <v>16.347100000000001</v>
      </c>
      <c r="BG24" s="85">
        <v>4.54</v>
      </c>
      <c r="BH24" s="85">
        <v>6.4</v>
      </c>
      <c r="BI24" s="84">
        <v>3.1333333333333333</v>
      </c>
      <c r="BJ24" s="84">
        <v>44.56</v>
      </c>
      <c r="BK24" s="84">
        <v>-0.80302226543426503</v>
      </c>
      <c r="BL24" s="83">
        <v>26</v>
      </c>
      <c r="BM24" s="83">
        <v>5.64</v>
      </c>
      <c r="BN24" s="83">
        <v>14.9</v>
      </c>
      <c r="BO24" s="85">
        <v>4.7</v>
      </c>
      <c r="BP24" s="85">
        <v>9.4</v>
      </c>
      <c r="BQ24" s="85">
        <v>81.853073120117202</v>
      </c>
      <c r="BR24" s="84">
        <v>19.704292297363299</v>
      </c>
      <c r="BS24" s="84">
        <v>116.10548400878901</v>
      </c>
      <c r="BT24" s="83">
        <v>18000</v>
      </c>
      <c r="BU24" s="85">
        <v>67.900858499999998</v>
      </c>
      <c r="BV24" s="85">
        <v>86.978571099999996</v>
      </c>
      <c r="BW24" s="85">
        <v>50</v>
      </c>
      <c r="BX24" s="85">
        <v>26</v>
      </c>
      <c r="BY24" s="85" t="s">
        <v>96</v>
      </c>
      <c r="BZ24" s="85" t="s">
        <v>96</v>
      </c>
      <c r="CA24" s="85" t="s">
        <v>96</v>
      </c>
      <c r="CB24" s="85">
        <v>4.0999999999999996</v>
      </c>
      <c r="CC24" s="85">
        <v>30.216380000000001</v>
      </c>
      <c r="CD24" s="83">
        <v>5541.27734375</v>
      </c>
      <c r="CE24" s="83">
        <v>6149928</v>
      </c>
      <c r="CF24" s="83">
        <v>6068622</v>
      </c>
      <c r="CG24" s="83">
        <v>120340</v>
      </c>
      <c r="CH24" s="83"/>
    </row>
    <row r="25" spans="1:86" x14ac:dyDescent="0.25">
      <c r="A25" s="3" t="str">
        <f>VLOOKUP(C25,Regiones!B$3:H$35,7,FALSE)</f>
        <v>Central America</v>
      </c>
      <c r="B25" s="99" t="s">
        <v>46</v>
      </c>
      <c r="C25" s="86" t="s">
        <v>45</v>
      </c>
      <c r="D25" s="83">
        <v>5414.2209709263161</v>
      </c>
      <c r="E25" s="83">
        <v>1190.2978661010527</v>
      </c>
      <c r="F25" s="83">
        <v>6529.3294999999998</v>
      </c>
      <c r="G25" s="83">
        <v>219.99799999999999</v>
      </c>
      <c r="H25" s="83">
        <v>1196.8140667499999</v>
      </c>
      <c r="I25" s="83">
        <v>0</v>
      </c>
      <c r="J25" s="83">
        <v>3597.9590000000003</v>
      </c>
      <c r="K25" s="83">
        <v>0</v>
      </c>
      <c r="L25" s="84">
        <v>6.0999999999999999E-2</v>
      </c>
      <c r="M25" s="84">
        <v>-0.33571428571428574</v>
      </c>
      <c r="N25" s="83">
        <v>289173</v>
      </c>
      <c r="O25" s="83">
        <v>931393</v>
      </c>
      <c r="P25" s="85">
        <v>0.32019999999999998</v>
      </c>
      <c r="Q25" s="84">
        <v>3.3000000000000002E-2</v>
      </c>
      <c r="R25" s="84">
        <v>2E-3</v>
      </c>
      <c r="S25" s="83">
        <v>0</v>
      </c>
      <c r="T25" s="83">
        <v>0</v>
      </c>
      <c r="U25" s="85">
        <v>11.38</v>
      </c>
      <c r="V25" s="83">
        <v>447</v>
      </c>
      <c r="W25" s="83">
        <v>29</v>
      </c>
      <c r="X25" s="84">
        <v>0.78800000000000003</v>
      </c>
      <c r="Y25" s="85" t="s">
        <v>96</v>
      </c>
      <c r="Z25" s="85" t="s">
        <v>96</v>
      </c>
      <c r="AA25" s="84">
        <v>23</v>
      </c>
      <c r="AB25" s="84">
        <v>54.718427671460468</v>
      </c>
      <c r="AC25" s="84">
        <v>0.91632737004803611</v>
      </c>
      <c r="AD25" s="84">
        <v>29.849999427795431</v>
      </c>
      <c r="AE25" s="85">
        <v>17</v>
      </c>
      <c r="AF25" s="85">
        <v>19.100000000000001</v>
      </c>
      <c r="AG25" s="85">
        <v>28.7</v>
      </c>
      <c r="AH25" s="85">
        <v>8.3000000000000007</v>
      </c>
      <c r="AI25" s="84">
        <v>1.59</v>
      </c>
      <c r="AJ25" s="83">
        <v>90</v>
      </c>
      <c r="AK25" s="83">
        <v>86</v>
      </c>
      <c r="AL25" s="83">
        <v>50</v>
      </c>
      <c r="AM25" s="85">
        <v>0.69999998807907104</v>
      </c>
      <c r="AN25" s="85">
        <v>182.5</v>
      </c>
      <c r="AO25" s="84">
        <v>1676.95228529</v>
      </c>
      <c r="AP25" s="85">
        <v>5.9</v>
      </c>
      <c r="AQ25" s="85">
        <v>22.3</v>
      </c>
      <c r="AR25" s="84">
        <v>94</v>
      </c>
      <c r="AS25" s="84">
        <v>0.45738898473531903</v>
      </c>
      <c r="AT25" s="84">
        <v>50.700000762939503</v>
      </c>
      <c r="AU25" s="84">
        <v>25.8</v>
      </c>
      <c r="AV25" s="83">
        <v>3500</v>
      </c>
      <c r="AW25" s="83">
        <v>12000</v>
      </c>
      <c r="AX25" s="83">
        <v>0</v>
      </c>
      <c r="AY25" s="83">
        <v>0</v>
      </c>
      <c r="AZ25" s="83">
        <v>17350</v>
      </c>
      <c r="BA25" s="83">
        <v>0</v>
      </c>
      <c r="BB25" s="83">
        <v>73.731800000000007</v>
      </c>
      <c r="BC25" s="83">
        <v>30.826524728900001</v>
      </c>
      <c r="BD25" s="83">
        <v>121</v>
      </c>
      <c r="BE25" s="85">
        <v>9.5</v>
      </c>
      <c r="BF25" s="85">
        <v>23.440799999999999</v>
      </c>
      <c r="BG25" s="85">
        <v>2.95</v>
      </c>
      <c r="BH25" s="85">
        <v>2.1</v>
      </c>
      <c r="BI25" s="84">
        <v>3.3</v>
      </c>
      <c r="BJ25" s="84">
        <v>41.15</v>
      </c>
      <c r="BK25" s="84">
        <v>0.29727488756179798</v>
      </c>
      <c r="BL25" s="83">
        <v>38</v>
      </c>
      <c r="BM25" s="83">
        <v>17.25</v>
      </c>
      <c r="BN25" s="83">
        <v>25.9</v>
      </c>
      <c r="BO25" s="85">
        <v>25.7</v>
      </c>
      <c r="BP25" s="85">
        <v>10.199999999999999</v>
      </c>
      <c r="BQ25" s="85">
        <v>91.596961975097699</v>
      </c>
      <c r="BR25" s="84">
        <v>51.2054252624512</v>
      </c>
      <c r="BS25" s="84">
        <v>174.19432067871099</v>
      </c>
      <c r="BT25" s="83">
        <v>12000</v>
      </c>
      <c r="BU25" s="85">
        <v>74.992289099999994</v>
      </c>
      <c r="BV25" s="85">
        <v>94.684575699999996</v>
      </c>
      <c r="BW25" s="85">
        <v>90</v>
      </c>
      <c r="BX25" s="85">
        <v>84</v>
      </c>
      <c r="BY25" s="85">
        <v>85.961299999999994</v>
      </c>
      <c r="BZ25" s="85">
        <v>77.310100000000006</v>
      </c>
      <c r="CA25" s="85">
        <v>61.490290000000002</v>
      </c>
      <c r="CB25" s="85">
        <v>2.8</v>
      </c>
      <c r="CC25" s="85">
        <v>21.98706</v>
      </c>
      <c r="CD25" s="83">
        <v>23014.689453125</v>
      </c>
      <c r="CE25" s="83">
        <v>4034119</v>
      </c>
      <c r="CF25" s="83">
        <v>3851354</v>
      </c>
      <c r="CG25" s="83">
        <v>74340</v>
      </c>
      <c r="CH25" s="83"/>
    </row>
    <row r="26" spans="1:86" x14ac:dyDescent="0.25">
      <c r="A26" s="3" t="str">
        <f>VLOOKUP(C26,Regiones!B$3:H$35,7,FALSE)</f>
        <v>South America</v>
      </c>
      <c r="B26" s="99" t="s">
        <v>3</v>
      </c>
      <c r="C26" s="86" t="s">
        <v>2</v>
      </c>
      <c r="D26" s="83">
        <v>18977.851375789473</v>
      </c>
      <c r="E26" s="83">
        <v>902.03388417894735</v>
      </c>
      <c r="F26" s="83">
        <v>226996.04800000001</v>
      </c>
      <c r="G26" s="83">
        <v>0</v>
      </c>
      <c r="H26" s="83">
        <v>0</v>
      </c>
      <c r="I26" s="83">
        <v>0</v>
      </c>
      <c r="J26" s="83">
        <v>0</v>
      </c>
      <c r="K26" s="83">
        <v>0</v>
      </c>
      <c r="L26" s="84">
        <v>6.0999999999999999E-2</v>
      </c>
      <c r="M26" s="84">
        <v>-0.88305118845744834</v>
      </c>
      <c r="N26" s="83">
        <v>977596</v>
      </c>
      <c r="O26" s="83">
        <v>1502027</v>
      </c>
      <c r="P26" s="85">
        <v>3.1880000000000002</v>
      </c>
      <c r="Q26" s="84">
        <v>0.112</v>
      </c>
      <c r="R26" s="84">
        <v>0.04</v>
      </c>
      <c r="S26" s="83">
        <v>0</v>
      </c>
      <c r="T26" s="83">
        <v>0</v>
      </c>
      <c r="U26" s="85">
        <v>6.53</v>
      </c>
      <c r="V26" s="83">
        <v>2837</v>
      </c>
      <c r="W26" s="83">
        <v>90</v>
      </c>
      <c r="X26" s="84">
        <v>0.82699999999999996</v>
      </c>
      <c r="Y26" s="85">
        <v>3.7</v>
      </c>
      <c r="Z26" s="85">
        <v>5.2</v>
      </c>
      <c r="AA26" s="84" t="s">
        <v>96</v>
      </c>
      <c r="AB26" s="84">
        <v>56.542246427575108</v>
      </c>
      <c r="AC26" s="84">
        <v>8.5774450728687765E-2</v>
      </c>
      <c r="AD26" s="84">
        <v>21.239999413490256</v>
      </c>
      <c r="AE26" s="85">
        <v>12.5</v>
      </c>
      <c r="AF26" s="85">
        <v>8.1999999999999993</v>
      </c>
      <c r="AG26" s="85">
        <v>22.2</v>
      </c>
      <c r="AH26" s="85">
        <v>7.2</v>
      </c>
      <c r="AI26" s="84">
        <v>3.8589999675750701</v>
      </c>
      <c r="AJ26" s="83">
        <v>90</v>
      </c>
      <c r="AK26" s="83">
        <v>92</v>
      </c>
      <c r="AL26" s="83">
        <v>25</v>
      </c>
      <c r="AM26" s="85">
        <v>0.40000000596046398</v>
      </c>
      <c r="AN26" s="85">
        <v>188.48</v>
      </c>
      <c r="AO26" s="84">
        <v>1137.2434228899999</v>
      </c>
      <c r="AP26" s="85">
        <v>2.7</v>
      </c>
      <c r="AQ26" s="85">
        <v>30.7</v>
      </c>
      <c r="AR26" s="84">
        <v>52</v>
      </c>
      <c r="AS26" s="84">
        <v>0.36181526035093903</v>
      </c>
      <c r="AT26" s="84">
        <v>42.669998168945298</v>
      </c>
      <c r="AU26" s="84">
        <v>16.7</v>
      </c>
      <c r="AV26" s="83">
        <v>145633</v>
      </c>
      <c r="AW26" s="83">
        <v>85769</v>
      </c>
      <c r="AX26" s="83">
        <v>54443</v>
      </c>
      <c r="AY26" s="83">
        <v>0</v>
      </c>
      <c r="AZ26" s="83">
        <v>3293</v>
      </c>
      <c r="BA26" s="83">
        <v>0</v>
      </c>
      <c r="BB26" s="83">
        <v>63.788800000000002</v>
      </c>
      <c r="BC26" s="83">
        <v>23.3490928483</v>
      </c>
      <c r="BD26" s="83">
        <v>151</v>
      </c>
      <c r="BE26" s="85">
        <v>4.9000000000000004</v>
      </c>
      <c r="BF26" s="85">
        <v>18.5915</v>
      </c>
      <c r="BG26" s="85" t="s">
        <v>96</v>
      </c>
      <c r="BH26" s="85" t="s">
        <v>96</v>
      </c>
      <c r="BI26" s="84">
        <v>3.5</v>
      </c>
      <c r="BJ26" s="84">
        <v>36.869999999999997</v>
      </c>
      <c r="BK26" s="84">
        <v>-8.7074145674705505E-2</v>
      </c>
      <c r="BL26" s="83">
        <v>36</v>
      </c>
      <c r="BM26" s="83">
        <v>28.97</v>
      </c>
      <c r="BN26" s="83">
        <v>42.8</v>
      </c>
      <c r="BO26" s="85">
        <v>33.700000000000003</v>
      </c>
      <c r="BP26" s="85">
        <v>6.4</v>
      </c>
      <c r="BQ26" s="85">
        <v>100</v>
      </c>
      <c r="BR26" s="84">
        <v>69.400924682617202</v>
      </c>
      <c r="BS26" s="84">
        <v>143.907791137695</v>
      </c>
      <c r="BT26" s="83">
        <v>520000</v>
      </c>
      <c r="BU26" s="85">
        <v>96.355067899999995</v>
      </c>
      <c r="BV26" s="85">
        <v>99.074060500000002</v>
      </c>
      <c r="BW26" s="85">
        <v>70</v>
      </c>
      <c r="BX26" s="85">
        <v>68</v>
      </c>
      <c r="BY26" s="85">
        <v>95.993110000000001</v>
      </c>
      <c r="BZ26" s="85">
        <v>84.092939999999999</v>
      </c>
      <c r="CA26" s="85">
        <v>76.2</v>
      </c>
      <c r="CB26" s="85">
        <v>5.1340519154157898</v>
      </c>
      <c r="CC26" s="85" t="s">
        <v>96</v>
      </c>
      <c r="CD26" s="83">
        <v>19934.373046875</v>
      </c>
      <c r="CE26" s="83">
        <v>43847432</v>
      </c>
      <c r="CF26" s="83">
        <v>43234600</v>
      </c>
      <c r="CG26" s="83">
        <v>2736690</v>
      </c>
      <c r="CH26" s="83"/>
    </row>
    <row r="27" spans="1:86" x14ac:dyDescent="0.25">
      <c r="A27" s="3" t="str">
        <f>VLOOKUP(C27,Regiones!B$3:H$35,7,FALSE)</f>
        <v>South America</v>
      </c>
      <c r="B27" s="99" t="s">
        <v>196</v>
      </c>
      <c r="C27" s="86" t="s">
        <v>10</v>
      </c>
      <c r="D27" s="83">
        <v>20353.464557010528</v>
      </c>
      <c r="E27" s="83">
        <v>0</v>
      </c>
      <c r="F27" s="83">
        <v>74179.915499999988</v>
      </c>
      <c r="G27" s="83">
        <v>0</v>
      </c>
      <c r="H27" s="83">
        <v>0</v>
      </c>
      <c r="I27" s="83">
        <v>0</v>
      </c>
      <c r="J27" s="83">
        <v>0</v>
      </c>
      <c r="K27" s="83">
        <v>47111</v>
      </c>
      <c r="L27" s="84">
        <v>0.30299999999999999</v>
      </c>
      <c r="M27" s="84">
        <v>-0.51156939246755317</v>
      </c>
      <c r="N27" s="83">
        <v>1651655</v>
      </c>
      <c r="O27" s="83">
        <v>2100116</v>
      </c>
      <c r="P27" s="85">
        <v>0.33450000000000002</v>
      </c>
      <c r="Q27" s="84">
        <v>0.76600000000000001</v>
      </c>
      <c r="R27" s="84">
        <v>5.7000000000000002E-2</v>
      </c>
      <c r="S27" s="83">
        <v>0</v>
      </c>
      <c r="T27" s="83">
        <v>0</v>
      </c>
      <c r="U27" s="85">
        <v>12.4</v>
      </c>
      <c r="V27" s="83">
        <v>1270</v>
      </c>
      <c r="W27" s="83">
        <v>196</v>
      </c>
      <c r="X27" s="84">
        <v>0.67400000000000004</v>
      </c>
      <c r="Y27" s="85">
        <v>20.6</v>
      </c>
      <c r="Z27" s="85">
        <v>17.3</v>
      </c>
      <c r="AA27" s="84">
        <v>38.6</v>
      </c>
      <c r="AB27" s="84">
        <v>62.895971063808396</v>
      </c>
      <c r="AC27" s="84">
        <v>3.6346509105374203</v>
      </c>
      <c r="AD27" s="84">
        <v>54.659997940063498</v>
      </c>
      <c r="AE27" s="85">
        <v>38.400001525878899</v>
      </c>
      <c r="AF27" s="85">
        <v>18.100000000000001</v>
      </c>
      <c r="AG27" s="85">
        <v>46.9</v>
      </c>
      <c r="AH27" s="85">
        <v>6</v>
      </c>
      <c r="AI27" s="84">
        <v>0.42</v>
      </c>
      <c r="AJ27" s="83">
        <v>99</v>
      </c>
      <c r="AK27" s="83">
        <v>87</v>
      </c>
      <c r="AL27" s="83">
        <v>117</v>
      </c>
      <c r="AM27" s="85">
        <v>0.30000001192092901</v>
      </c>
      <c r="AN27" s="85">
        <v>288.04000000000002</v>
      </c>
      <c r="AO27" s="84">
        <v>427.41129647999998</v>
      </c>
      <c r="AP27" s="85">
        <v>4.5999999999999996</v>
      </c>
      <c r="AQ27" s="85">
        <v>23.1</v>
      </c>
      <c r="AR27" s="84">
        <v>206</v>
      </c>
      <c r="AS27" s="84">
        <v>0.44558403443998101</v>
      </c>
      <c r="AT27" s="84">
        <v>48.400001525878899</v>
      </c>
      <c r="AU27" s="84">
        <v>43.5</v>
      </c>
      <c r="AV27" s="83">
        <v>96890</v>
      </c>
      <c r="AW27" s="83">
        <v>670420</v>
      </c>
      <c r="AX27" s="83">
        <v>0</v>
      </c>
      <c r="AY27" s="83">
        <v>0</v>
      </c>
      <c r="AZ27" s="83">
        <v>786</v>
      </c>
      <c r="BA27" s="83">
        <v>0</v>
      </c>
      <c r="BB27" s="83">
        <v>70.430999999999997</v>
      </c>
      <c r="BC27" s="83">
        <v>14.3492740946</v>
      </c>
      <c r="BD27" s="83">
        <v>103</v>
      </c>
      <c r="BE27" s="85">
        <v>15.9</v>
      </c>
      <c r="BF27" s="85">
        <v>30.2181</v>
      </c>
      <c r="BG27" s="85">
        <v>5.85</v>
      </c>
      <c r="BH27" s="85">
        <v>12.2</v>
      </c>
      <c r="BI27" s="84">
        <v>2.7666666666666666</v>
      </c>
      <c r="BJ27" s="84">
        <v>25.51</v>
      </c>
      <c r="BK27" s="84">
        <v>-0.657609462738037</v>
      </c>
      <c r="BL27" s="83">
        <v>33</v>
      </c>
      <c r="BM27" s="83">
        <v>8.5500000000000007</v>
      </c>
      <c r="BN27" s="83">
        <v>28.9</v>
      </c>
      <c r="BO27" s="85">
        <v>21.3</v>
      </c>
      <c r="BP27" s="85">
        <v>9.6</v>
      </c>
      <c r="BQ27" s="85">
        <v>90.038726806640597</v>
      </c>
      <c r="BR27" s="84">
        <v>45.099998474121101</v>
      </c>
      <c r="BS27" s="84">
        <v>92.183853149414105</v>
      </c>
      <c r="BT27" s="83">
        <v>95000</v>
      </c>
      <c r="BU27" s="85">
        <v>50.329057400000003</v>
      </c>
      <c r="BV27" s="85">
        <v>90.036293599999993</v>
      </c>
      <c r="BW27" s="85">
        <v>87</v>
      </c>
      <c r="BX27" s="85">
        <v>74</v>
      </c>
      <c r="BY27" s="85">
        <v>96.475830000000002</v>
      </c>
      <c r="BZ27" s="85">
        <v>96.088930000000005</v>
      </c>
      <c r="CA27" s="85">
        <v>51.923830000000002</v>
      </c>
      <c r="CB27" s="85">
        <v>6.08</v>
      </c>
      <c r="CC27" s="85">
        <v>18.108370000000001</v>
      </c>
      <c r="CD27" s="83">
        <v>7236.08935546875</v>
      </c>
      <c r="CE27" s="83">
        <v>10887882</v>
      </c>
      <c r="CF27" s="83">
        <v>10640463</v>
      </c>
      <c r="CG27" s="83">
        <v>1083300</v>
      </c>
      <c r="CH27" s="83"/>
    </row>
    <row r="28" spans="1:86" x14ac:dyDescent="0.25">
      <c r="A28" s="3" t="str">
        <f>VLOOKUP(C28,Regiones!B$3:H$35,7,FALSE)</f>
        <v>South America</v>
      </c>
      <c r="B28" s="99" t="s">
        <v>12</v>
      </c>
      <c r="C28" s="86" t="s">
        <v>11</v>
      </c>
      <c r="D28" s="83">
        <v>5251.2992859368414</v>
      </c>
      <c r="E28" s="83">
        <v>0</v>
      </c>
      <c r="F28" s="83">
        <v>952132.97450000001</v>
      </c>
      <c r="G28" s="83">
        <v>0</v>
      </c>
      <c r="H28" s="83">
        <v>0</v>
      </c>
      <c r="I28" s="83">
        <v>0</v>
      </c>
      <c r="J28" s="83">
        <v>0</v>
      </c>
      <c r="K28" s="83">
        <v>1327636</v>
      </c>
      <c r="L28" s="84">
        <v>0.39400000000000002</v>
      </c>
      <c r="M28" s="84">
        <v>-0.38899955186069263</v>
      </c>
      <c r="N28" s="83">
        <v>12806863</v>
      </c>
      <c r="O28" s="83">
        <v>12459284</v>
      </c>
      <c r="P28" s="85">
        <v>0.51929999999999998</v>
      </c>
      <c r="Q28" s="84">
        <v>0.78900000000000003</v>
      </c>
      <c r="R28" s="84">
        <v>0.49099999999999999</v>
      </c>
      <c r="S28" s="83">
        <v>0</v>
      </c>
      <c r="T28" s="83">
        <v>4</v>
      </c>
      <c r="U28" s="85">
        <v>26.74</v>
      </c>
      <c r="V28" s="83">
        <v>55574</v>
      </c>
      <c r="W28" s="83">
        <v>1794</v>
      </c>
      <c r="X28" s="84">
        <v>0.754</v>
      </c>
      <c r="Y28" s="85">
        <v>2.4</v>
      </c>
      <c r="Z28" s="85">
        <v>6.7</v>
      </c>
      <c r="AA28" s="84">
        <v>7.4</v>
      </c>
      <c r="AB28" s="84">
        <v>43.644315792687053</v>
      </c>
      <c r="AC28" s="84">
        <v>0.15253351446406091</v>
      </c>
      <c r="AD28" s="84">
        <v>24.16000080108638</v>
      </c>
      <c r="AE28" s="85">
        <v>16.399999618530298</v>
      </c>
      <c r="AF28" s="85">
        <v>7.1</v>
      </c>
      <c r="AG28" s="85">
        <v>25.1</v>
      </c>
      <c r="AH28" s="85">
        <v>8.5</v>
      </c>
      <c r="AI28" s="84">
        <v>1.8910000324249301</v>
      </c>
      <c r="AJ28" s="83">
        <v>96</v>
      </c>
      <c r="AK28" s="83">
        <v>89</v>
      </c>
      <c r="AL28" s="83">
        <v>41</v>
      </c>
      <c r="AM28" s="85">
        <v>0.60000002384185802</v>
      </c>
      <c r="AN28" s="85">
        <v>734.71</v>
      </c>
      <c r="AO28" s="84">
        <v>1318.1720803400001</v>
      </c>
      <c r="AP28" s="85">
        <v>3.8</v>
      </c>
      <c r="AQ28" s="85">
        <v>25.5</v>
      </c>
      <c r="AR28" s="84">
        <v>44</v>
      </c>
      <c r="AS28" s="84">
        <v>0.41445600997491</v>
      </c>
      <c r="AT28" s="84">
        <v>51.4799995422363</v>
      </c>
      <c r="AU28" s="84">
        <v>22.3</v>
      </c>
      <c r="AV28" s="83">
        <v>308547</v>
      </c>
      <c r="AW28" s="83">
        <v>51292</v>
      </c>
      <c r="AX28" s="83">
        <v>104140</v>
      </c>
      <c r="AY28" s="83">
        <v>0</v>
      </c>
      <c r="AZ28" s="83">
        <v>9689</v>
      </c>
      <c r="BA28" s="83">
        <v>0</v>
      </c>
      <c r="BB28" s="83">
        <v>66.743399999999994</v>
      </c>
      <c r="BC28" s="83">
        <v>55.236302458799997</v>
      </c>
      <c r="BD28" s="83">
        <v>135</v>
      </c>
      <c r="BE28" s="85">
        <v>4.9000000000000004</v>
      </c>
      <c r="BF28" s="85">
        <v>27.179500000000001</v>
      </c>
      <c r="BG28" s="85">
        <v>2.61</v>
      </c>
      <c r="BH28" s="85">
        <v>4.4000000000000004</v>
      </c>
      <c r="BI28" s="84">
        <v>3.2833333333333328</v>
      </c>
      <c r="BJ28" s="84" t="s">
        <v>96</v>
      </c>
      <c r="BK28" s="84">
        <v>-0.18901371955871599</v>
      </c>
      <c r="BL28" s="83">
        <v>40</v>
      </c>
      <c r="BM28" s="83">
        <v>28.34</v>
      </c>
      <c r="BN28" s="83">
        <v>44.8</v>
      </c>
      <c r="BO28" s="85">
        <v>27.3</v>
      </c>
      <c r="BP28" s="85">
        <v>12.6</v>
      </c>
      <c r="BQ28" s="85">
        <v>99.650245666503906</v>
      </c>
      <c r="BR28" s="84">
        <v>59.079479217529297</v>
      </c>
      <c r="BS28" s="84">
        <v>126.59226226806599</v>
      </c>
      <c r="BT28" s="83">
        <v>900000</v>
      </c>
      <c r="BU28" s="85">
        <v>82.775672900000004</v>
      </c>
      <c r="BV28" s="85">
        <v>98.124383100000003</v>
      </c>
      <c r="BW28" s="85">
        <v>93</v>
      </c>
      <c r="BX28" s="85">
        <v>98</v>
      </c>
      <c r="BY28" s="85" t="s">
        <v>96</v>
      </c>
      <c r="BZ28" s="85" t="s">
        <v>96</v>
      </c>
      <c r="CA28" s="85">
        <v>56.330719999999999</v>
      </c>
      <c r="CB28" s="85">
        <v>5.54</v>
      </c>
      <c r="CC28" s="85">
        <v>20.918140000000001</v>
      </c>
      <c r="CD28" s="83">
        <v>15127.810546875</v>
      </c>
      <c r="CE28" s="83">
        <v>207652864</v>
      </c>
      <c r="CF28" s="83">
        <v>200217866</v>
      </c>
      <c r="CG28" s="83">
        <v>8459420</v>
      </c>
      <c r="CH28" s="83"/>
    </row>
    <row r="29" spans="1:86" x14ac:dyDescent="0.25">
      <c r="A29" s="3" t="str">
        <f>VLOOKUP(C29,Regiones!B$3:H$35,7,FALSE)</f>
        <v>South America</v>
      </c>
      <c r="B29" s="99" t="s">
        <v>14</v>
      </c>
      <c r="C29" s="86" t="s">
        <v>13</v>
      </c>
      <c r="D29" s="83">
        <v>35471.232721684217</v>
      </c>
      <c r="E29" s="83">
        <v>27828.605857684212</v>
      </c>
      <c r="F29" s="83">
        <v>87129.7405</v>
      </c>
      <c r="G29" s="83">
        <v>951.66800000000001</v>
      </c>
      <c r="H29" s="83">
        <v>0</v>
      </c>
      <c r="I29" s="83">
        <v>0</v>
      </c>
      <c r="J29" s="83">
        <v>0</v>
      </c>
      <c r="K29" s="83">
        <v>0</v>
      </c>
      <c r="L29" s="84">
        <v>0.03</v>
      </c>
      <c r="M29" s="84">
        <v>0.64784118456397821</v>
      </c>
      <c r="N29" s="83">
        <v>2097187</v>
      </c>
      <c r="O29" s="83">
        <v>1575305</v>
      </c>
      <c r="P29" s="85" t="s">
        <v>96</v>
      </c>
      <c r="Q29" s="84">
        <v>8.6999999999999994E-2</v>
      </c>
      <c r="R29" s="84">
        <v>5.5E-2</v>
      </c>
      <c r="S29" s="83">
        <v>0</v>
      </c>
      <c r="T29" s="83">
        <v>0</v>
      </c>
      <c r="U29" s="85">
        <v>3.59</v>
      </c>
      <c r="V29" s="83">
        <v>638</v>
      </c>
      <c r="W29" s="83">
        <v>151</v>
      </c>
      <c r="X29" s="84">
        <v>0.84699999999999998</v>
      </c>
      <c r="Y29" s="85" t="s">
        <v>96</v>
      </c>
      <c r="Z29" s="85" t="s">
        <v>96</v>
      </c>
      <c r="AA29" s="84">
        <v>14.4</v>
      </c>
      <c r="AB29" s="84">
        <v>45.553782861493389</v>
      </c>
      <c r="AC29" s="84">
        <v>4.2060899077045903E-2</v>
      </c>
      <c r="AD29" s="84">
        <v>21.869999885559068</v>
      </c>
      <c r="AE29" s="85">
        <v>8.1000003814697301</v>
      </c>
      <c r="AF29" s="85">
        <v>1.8</v>
      </c>
      <c r="AG29" s="85">
        <v>20</v>
      </c>
      <c r="AH29" s="85">
        <v>5.9</v>
      </c>
      <c r="AI29" s="84">
        <v>1.02600002288818</v>
      </c>
      <c r="AJ29" s="83">
        <v>93</v>
      </c>
      <c r="AK29" s="83">
        <v>95</v>
      </c>
      <c r="AL29" s="83">
        <v>16</v>
      </c>
      <c r="AM29" s="85">
        <v>0.30000001192092901</v>
      </c>
      <c r="AN29" s="85">
        <v>0.24</v>
      </c>
      <c r="AO29" s="84">
        <v>1749.3632408200001</v>
      </c>
      <c r="AP29" s="85">
        <v>3.9</v>
      </c>
      <c r="AQ29" s="85">
        <v>31.5</v>
      </c>
      <c r="AR29" s="84">
        <v>22</v>
      </c>
      <c r="AS29" s="84">
        <v>0.32226891578762701</v>
      </c>
      <c r="AT29" s="84">
        <v>50.450000762939503</v>
      </c>
      <c r="AU29" s="84" t="s">
        <v>96</v>
      </c>
      <c r="AV29" s="83">
        <v>884066</v>
      </c>
      <c r="AW29" s="83">
        <v>100</v>
      </c>
      <c r="AX29" s="83">
        <v>14847</v>
      </c>
      <c r="AY29" s="83">
        <v>0</v>
      </c>
      <c r="AZ29" s="83">
        <v>1737</v>
      </c>
      <c r="BA29" s="83">
        <v>0</v>
      </c>
      <c r="BB29" s="83">
        <v>47.5032</v>
      </c>
      <c r="BC29" s="83">
        <v>14.8899557628</v>
      </c>
      <c r="BD29" s="83">
        <v>127</v>
      </c>
      <c r="BE29" s="85">
        <v>4.9000000000000004</v>
      </c>
      <c r="BF29" s="85">
        <v>15.0425</v>
      </c>
      <c r="BG29" s="85">
        <v>2.62</v>
      </c>
      <c r="BH29" s="85">
        <v>7.4</v>
      </c>
      <c r="BI29" s="84">
        <v>3.7166666666666672</v>
      </c>
      <c r="BJ29" s="84">
        <v>41.67</v>
      </c>
      <c r="BK29" s="84">
        <v>1.08178102970123</v>
      </c>
      <c r="BL29" s="83">
        <v>66</v>
      </c>
      <c r="BM29" s="83">
        <v>44.6</v>
      </c>
      <c r="BN29" s="83">
        <v>26.6</v>
      </c>
      <c r="BO29" s="85">
        <v>26.4</v>
      </c>
      <c r="BP29" s="85">
        <v>6.4</v>
      </c>
      <c r="BQ29" s="85">
        <v>100</v>
      </c>
      <c r="BR29" s="84">
        <v>64.289001464843807</v>
      </c>
      <c r="BS29" s="84">
        <v>129.47038269043</v>
      </c>
      <c r="BT29" s="83">
        <v>150000</v>
      </c>
      <c r="BU29" s="85">
        <v>99.050801100000001</v>
      </c>
      <c r="BV29" s="85">
        <v>98.996890300000004</v>
      </c>
      <c r="BW29" s="85">
        <v>90</v>
      </c>
      <c r="BX29" s="85">
        <v>90</v>
      </c>
      <c r="BY29" s="85">
        <v>99.599310000000003</v>
      </c>
      <c r="BZ29" s="85">
        <v>95.521469999999994</v>
      </c>
      <c r="CA29" s="85">
        <v>76.164940000000001</v>
      </c>
      <c r="CB29" s="85">
        <v>4.57</v>
      </c>
      <c r="CC29" s="85">
        <v>19.525870000000001</v>
      </c>
      <c r="CD29" s="83">
        <v>23960.26953125</v>
      </c>
      <c r="CE29" s="83">
        <v>17909754</v>
      </c>
      <c r="CF29" s="83">
        <v>17878199</v>
      </c>
      <c r="CG29" s="83">
        <v>743532</v>
      </c>
      <c r="CH29" s="83"/>
    </row>
    <row r="30" spans="1:86" x14ac:dyDescent="0.25">
      <c r="A30" s="3" t="str">
        <f>VLOOKUP(C30,Regiones!B$3:H$35,7,FALSE)</f>
        <v>South America</v>
      </c>
      <c r="B30" s="99" t="s">
        <v>16</v>
      </c>
      <c r="C30" s="86" t="s">
        <v>15</v>
      </c>
      <c r="D30" s="83">
        <v>99742.089977684212</v>
      </c>
      <c r="E30" s="83">
        <v>3149.5532985894733</v>
      </c>
      <c r="F30" s="83">
        <v>285820.09299999999</v>
      </c>
      <c r="G30" s="83">
        <v>542.92399999999998</v>
      </c>
      <c r="H30" s="83">
        <v>16059.675125236281</v>
      </c>
      <c r="I30" s="83">
        <v>85.372197619740007</v>
      </c>
      <c r="J30" s="83">
        <v>53773.754000000001</v>
      </c>
      <c r="K30" s="83">
        <v>3030</v>
      </c>
      <c r="L30" s="84">
        <v>6.0999999999999999E-2</v>
      </c>
      <c r="M30" s="84">
        <v>-0.36731049257183679</v>
      </c>
      <c r="N30" s="83">
        <v>1610393</v>
      </c>
      <c r="O30" s="83">
        <v>3208568</v>
      </c>
      <c r="P30" s="85">
        <v>0.27079999999999999</v>
      </c>
      <c r="Q30" s="84">
        <v>0.92500000000000004</v>
      </c>
      <c r="R30" s="84">
        <v>0.42099999999999999</v>
      </c>
      <c r="S30" s="83">
        <v>0</v>
      </c>
      <c r="T30" s="83">
        <v>4</v>
      </c>
      <c r="U30" s="85">
        <v>26.5</v>
      </c>
      <c r="V30" s="83">
        <v>12782</v>
      </c>
      <c r="W30" s="83">
        <v>11281</v>
      </c>
      <c r="X30" s="84">
        <v>0.72699999999999998</v>
      </c>
      <c r="Y30" s="85">
        <v>7.6</v>
      </c>
      <c r="Z30" s="85">
        <v>10.199999999999999</v>
      </c>
      <c r="AA30" s="84">
        <v>27.8</v>
      </c>
      <c r="AB30" s="84">
        <v>45.393029358841183</v>
      </c>
      <c r="AC30" s="84">
        <v>1.7303444330312163</v>
      </c>
      <c r="AD30" s="84">
        <v>46.679998397827141</v>
      </c>
      <c r="AE30" s="85">
        <v>15.8999996185303</v>
      </c>
      <c r="AF30" s="85">
        <v>12.7</v>
      </c>
      <c r="AG30" s="85">
        <v>26.6</v>
      </c>
      <c r="AH30" s="85">
        <v>9.5</v>
      </c>
      <c r="AI30" s="84">
        <v>1.4709999561309799</v>
      </c>
      <c r="AJ30" s="83">
        <v>93</v>
      </c>
      <c r="AK30" s="83">
        <v>91</v>
      </c>
      <c r="AL30" s="83">
        <v>31</v>
      </c>
      <c r="AM30" s="85">
        <v>0.5</v>
      </c>
      <c r="AN30" s="85">
        <v>209.62</v>
      </c>
      <c r="AO30" s="84">
        <v>961.88797029</v>
      </c>
      <c r="AP30" s="85">
        <v>5.4</v>
      </c>
      <c r="AQ30" s="85">
        <v>15.4</v>
      </c>
      <c r="AR30" s="84">
        <v>64</v>
      </c>
      <c r="AS30" s="84">
        <v>0.392622537649294</v>
      </c>
      <c r="AT30" s="84">
        <v>53.5</v>
      </c>
      <c r="AU30" s="84">
        <v>13.1</v>
      </c>
      <c r="AV30" s="83">
        <v>859</v>
      </c>
      <c r="AW30" s="83">
        <v>2284</v>
      </c>
      <c r="AX30" s="83">
        <v>47774</v>
      </c>
      <c r="AY30" s="83">
        <v>7245689</v>
      </c>
      <c r="AZ30" s="83">
        <v>258</v>
      </c>
      <c r="BA30" s="83">
        <v>204</v>
      </c>
      <c r="BB30" s="83">
        <v>48.682200000000002</v>
      </c>
      <c r="BC30" s="83">
        <v>45.563190134499997</v>
      </c>
      <c r="BD30" s="83">
        <v>122</v>
      </c>
      <c r="BE30" s="85">
        <v>8.8000000000000007</v>
      </c>
      <c r="BF30" s="85">
        <v>21.1082</v>
      </c>
      <c r="BG30" s="85">
        <v>2.74</v>
      </c>
      <c r="BH30" s="85">
        <v>4.5</v>
      </c>
      <c r="BI30" s="84">
        <v>3.7833333333333328</v>
      </c>
      <c r="BJ30" s="84">
        <v>45.7</v>
      </c>
      <c r="BK30" s="84">
        <v>-3.4857705235481297E-2</v>
      </c>
      <c r="BL30" s="83">
        <v>37</v>
      </c>
      <c r="BM30" s="83">
        <v>8.9</v>
      </c>
      <c r="BN30" s="83">
        <v>35.4</v>
      </c>
      <c r="BO30" s="85">
        <v>35.5</v>
      </c>
      <c r="BP30" s="85">
        <v>36.9</v>
      </c>
      <c r="BQ30" s="85">
        <v>97.790939331054702</v>
      </c>
      <c r="BR30" s="84">
        <v>55.904972076416001</v>
      </c>
      <c r="BS30" s="84">
        <v>115.74477386474599</v>
      </c>
      <c r="BT30" s="83">
        <v>120000</v>
      </c>
      <c r="BU30" s="85">
        <v>81.0978463</v>
      </c>
      <c r="BV30" s="85">
        <v>91.404130699999996</v>
      </c>
      <c r="BW30" s="85">
        <v>73</v>
      </c>
      <c r="BX30" s="85">
        <v>100</v>
      </c>
      <c r="BY30" s="85">
        <v>88.258210000000005</v>
      </c>
      <c r="BZ30" s="85">
        <v>69.873580000000004</v>
      </c>
      <c r="CA30" s="85">
        <v>50.334249999999997</v>
      </c>
      <c r="CB30" s="85">
        <v>3.47</v>
      </c>
      <c r="CC30" s="85">
        <v>23.799299999999999</v>
      </c>
      <c r="CD30" s="83">
        <v>14157.6337890625</v>
      </c>
      <c r="CE30" s="83">
        <v>48653420</v>
      </c>
      <c r="CF30" s="83">
        <v>48084714</v>
      </c>
      <c r="CG30" s="83">
        <v>1109500</v>
      </c>
      <c r="CH30" s="83"/>
    </row>
    <row r="31" spans="1:86" x14ac:dyDescent="0.25">
      <c r="A31" s="3" t="str">
        <f>VLOOKUP(C31,Regiones!B$3:H$35,7,FALSE)</f>
        <v>South America</v>
      </c>
      <c r="B31" s="99" t="s">
        <v>26</v>
      </c>
      <c r="C31" s="86" t="s">
        <v>25</v>
      </c>
      <c r="D31" s="83">
        <v>33014.565069052631</v>
      </c>
      <c r="E31" s="83">
        <v>12481.364975999999</v>
      </c>
      <c r="F31" s="83">
        <v>128314.489</v>
      </c>
      <c r="G31" s="83">
        <v>930.976</v>
      </c>
      <c r="H31" s="83">
        <v>0</v>
      </c>
      <c r="I31" s="83">
        <v>0</v>
      </c>
      <c r="J31" s="83">
        <v>0</v>
      </c>
      <c r="K31" s="83">
        <v>4383</v>
      </c>
      <c r="L31" s="84">
        <v>9.0999999999999998E-2</v>
      </c>
      <c r="M31" s="84">
        <v>-0.56947379738165527</v>
      </c>
      <c r="N31" s="83">
        <v>949683</v>
      </c>
      <c r="O31" s="83">
        <v>1652620</v>
      </c>
      <c r="P31" s="85" t="s">
        <v>96</v>
      </c>
      <c r="Q31" s="84">
        <v>0.34300000000000003</v>
      </c>
      <c r="R31" s="84">
        <v>3.5999999999999997E-2</v>
      </c>
      <c r="S31" s="83">
        <v>0</v>
      </c>
      <c r="T31" s="83">
        <v>0</v>
      </c>
      <c r="U31" s="85">
        <v>8.23</v>
      </c>
      <c r="V31" s="83">
        <v>1309</v>
      </c>
      <c r="W31" s="83">
        <v>4545</v>
      </c>
      <c r="X31" s="84">
        <v>0.73899999999999999</v>
      </c>
      <c r="Y31" s="85">
        <v>3.7</v>
      </c>
      <c r="Z31" s="85">
        <v>8.4</v>
      </c>
      <c r="AA31" s="84">
        <v>23.3</v>
      </c>
      <c r="AB31" s="84">
        <v>55.296822318899395</v>
      </c>
      <c r="AC31" s="84">
        <v>2.6707459808137259</v>
      </c>
      <c r="AD31" s="84">
        <v>40.039999961852999</v>
      </c>
      <c r="AE31" s="85">
        <v>21.600000381469702</v>
      </c>
      <c r="AF31" s="85">
        <v>25.2</v>
      </c>
      <c r="AG31" s="85">
        <v>27.7</v>
      </c>
      <c r="AH31" s="85">
        <v>8.6</v>
      </c>
      <c r="AI31" s="84">
        <v>1.72399997711182</v>
      </c>
      <c r="AJ31" s="83">
        <v>86</v>
      </c>
      <c r="AK31" s="83">
        <v>83</v>
      </c>
      <c r="AL31" s="83">
        <v>52</v>
      </c>
      <c r="AM31" s="85">
        <v>0.30000001192092901</v>
      </c>
      <c r="AN31" s="85">
        <v>87.21</v>
      </c>
      <c r="AO31" s="84">
        <v>1039.75658557</v>
      </c>
      <c r="AP31" s="85">
        <v>4.5</v>
      </c>
      <c r="AQ31" s="85">
        <v>48.4</v>
      </c>
      <c r="AR31" s="84">
        <v>64</v>
      </c>
      <c r="AS31" s="84">
        <v>0.39053970441142699</v>
      </c>
      <c r="AT31" s="84">
        <v>45.380001068115199</v>
      </c>
      <c r="AU31" s="84">
        <v>36</v>
      </c>
      <c r="AV31" s="83">
        <v>931227</v>
      </c>
      <c r="AW31" s="83">
        <v>423466</v>
      </c>
      <c r="AX31" s="83">
        <v>0</v>
      </c>
      <c r="AY31" s="83">
        <v>0</v>
      </c>
      <c r="AZ31" s="83">
        <v>102848</v>
      </c>
      <c r="BA31" s="83">
        <v>0</v>
      </c>
      <c r="BB31" s="83">
        <v>75.596400000000003</v>
      </c>
      <c r="BC31" s="83">
        <v>24.032792319199999</v>
      </c>
      <c r="BD31" s="83">
        <v>112</v>
      </c>
      <c r="BE31" s="85">
        <v>10.9</v>
      </c>
      <c r="BF31" s="85">
        <v>18.817599999999999</v>
      </c>
      <c r="BG31" s="85">
        <v>3.39</v>
      </c>
      <c r="BH31" s="85">
        <v>5.7</v>
      </c>
      <c r="BI31" s="84">
        <v>3.8166666666666673</v>
      </c>
      <c r="BJ31" s="84">
        <v>26.75</v>
      </c>
      <c r="BK31" s="84">
        <v>-0.43587645888328602</v>
      </c>
      <c r="BL31" s="83">
        <v>31</v>
      </c>
      <c r="BM31" s="83">
        <v>10.67</v>
      </c>
      <c r="BN31" s="83">
        <v>19.2</v>
      </c>
      <c r="BO31" s="85">
        <v>28.4</v>
      </c>
      <c r="BP31" s="85">
        <v>7.7</v>
      </c>
      <c r="BQ31" s="85">
        <v>98.976066589355497</v>
      </c>
      <c r="BR31" s="84">
        <v>48.940433502197301</v>
      </c>
      <c r="BS31" s="84">
        <v>79.429267883300795</v>
      </c>
      <c r="BT31" s="83">
        <v>62000</v>
      </c>
      <c r="BU31" s="85">
        <v>84.688627400000001</v>
      </c>
      <c r="BV31" s="85">
        <v>86.935071100000002</v>
      </c>
      <c r="BW31" s="85">
        <v>58</v>
      </c>
      <c r="BX31" s="85">
        <v>54</v>
      </c>
      <c r="BY31" s="85">
        <v>82.033090000000001</v>
      </c>
      <c r="BZ31" s="85">
        <v>90.248440000000002</v>
      </c>
      <c r="CA31" s="85">
        <v>52.181669999999997</v>
      </c>
      <c r="CB31" s="85">
        <v>3.93</v>
      </c>
      <c r="CC31" s="85">
        <v>25.105709999999998</v>
      </c>
      <c r="CD31" s="83">
        <v>11286.173828125</v>
      </c>
      <c r="CE31" s="83">
        <v>16385068</v>
      </c>
      <c r="CF31" s="83">
        <v>15888205</v>
      </c>
      <c r="CG31" s="83">
        <v>248360</v>
      </c>
      <c r="CH31" s="83"/>
    </row>
    <row r="32" spans="1:86" x14ac:dyDescent="0.25">
      <c r="A32" s="3" t="str">
        <f>VLOOKUP(C32,Regiones!B$3:H$35,7,FALSE)</f>
        <v>South America</v>
      </c>
      <c r="B32" s="99" t="s">
        <v>34</v>
      </c>
      <c r="C32" s="86" t="s">
        <v>33</v>
      </c>
      <c r="D32" s="83">
        <v>0</v>
      </c>
      <c r="E32" s="83">
        <v>0</v>
      </c>
      <c r="F32" s="83">
        <v>5948.9975000000004</v>
      </c>
      <c r="G32" s="83">
        <v>0.39600000000000002</v>
      </c>
      <c r="H32" s="83">
        <v>0</v>
      </c>
      <c r="I32" s="83">
        <v>0</v>
      </c>
      <c r="J32" s="83">
        <v>0</v>
      </c>
      <c r="K32" s="83">
        <v>18400</v>
      </c>
      <c r="L32" s="84">
        <v>9.0999999999999998E-2</v>
      </c>
      <c r="M32" s="84">
        <v>-3.2172869147659065E-2</v>
      </c>
      <c r="N32" s="83">
        <v>32689</v>
      </c>
      <c r="O32" s="83">
        <v>137568</v>
      </c>
      <c r="P32" s="85">
        <v>0.503</v>
      </c>
      <c r="Q32" s="84">
        <v>6.9000000000000006E-2</v>
      </c>
      <c r="R32" s="84">
        <v>8.0000000000000002E-3</v>
      </c>
      <c r="S32" s="83">
        <v>0</v>
      </c>
      <c r="T32" s="83">
        <v>0</v>
      </c>
      <c r="U32" s="85">
        <v>19.420000000000002</v>
      </c>
      <c r="V32" s="83">
        <v>149</v>
      </c>
      <c r="W32" s="83">
        <v>143</v>
      </c>
      <c r="X32" s="84">
        <v>0.63800000000000001</v>
      </c>
      <c r="Y32" s="85">
        <v>7.8</v>
      </c>
      <c r="Z32" s="85">
        <v>18.8</v>
      </c>
      <c r="AA32" s="84">
        <v>36.1</v>
      </c>
      <c r="AB32" s="84">
        <v>52.878948731483291</v>
      </c>
      <c r="AC32" s="84">
        <v>8.5805915511508388</v>
      </c>
      <c r="AD32" s="84" t="s">
        <v>96</v>
      </c>
      <c r="AE32" s="85">
        <v>39.400001525878899</v>
      </c>
      <c r="AF32" s="85">
        <v>12</v>
      </c>
      <c r="AG32" s="85">
        <v>37.9</v>
      </c>
      <c r="AH32" s="85">
        <v>14.3</v>
      </c>
      <c r="AI32" s="84">
        <v>0.21400000154972099</v>
      </c>
      <c r="AJ32" s="83">
        <v>99</v>
      </c>
      <c r="AK32" s="83">
        <v>97</v>
      </c>
      <c r="AL32" s="83">
        <v>93</v>
      </c>
      <c r="AM32" s="85">
        <v>1.5</v>
      </c>
      <c r="AN32" s="85">
        <v>37.5</v>
      </c>
      <c r="AO32" s="84">
        <v>378.78631014000001</v>
      </c>
      <c r="AP32" s="85">
        <v>3.1</v>
      </c>
      <c r="AQ32" s="85">
        <v>37.4</v>
      </c>
      <c r="AR32" s="84">
        <v>229</v>
      </c>
      <c r="AS32" s="84">
        <v>0.50827639494431598</v>
      </c>
      <c r="AT32" s="84">
        <v>35</v>
      </c>
      <c r="AU32" s="84">
        <v>33.1</v>
      </c>
      <c r="AV32" s="83">
        <v>199000</v>
      </c>
      <c r="AW32" s="83">
        <v>0</v>
      </c>
      <c r="AX32" s="83">
        <v>3274</v>
      </c>
      <c r="AY32" s="83">
        <v>0</v>
      </c>
      <c r="AZ32" s="83">
        <v>11</v>
      </c>
      <c r="BA32" s="83">
        <v>0</v>
      </c>
      <c r="BB32" s="83">
        <v>87.577200000000005</v>
      </c>
      <c r="BC32" s="83">
        <v>40.609545447999999</v>
      </c>
      <c r="BD32" s="83">
        <v>118</v>
      </c>
      <c r="BE32" s="85">
        <v>10.6</v>
      </c>
      <c r="BF32" s="85">
        <v>32.320099999999996</v>
      </c>
      <c r="BG32" s="85" t="s">
        <v>96</v>
      </c>
      <c r="BH32" s="85" t="s">
        <v>96</v>
      </c>
      <c r="BI32" s="84" t="s">
        <v>96</v>
      </c>
      <c r="BJ32" s="84" t="s">
        <v>96</v>
      </c>
      <c r="BK32" s="84">
        <v>-0.336635172367096</v>
      </c>
      <c r="BL32" s="83">
        <v>34</v>
      </c>
      <c r="BM32" s="83" t="s">
        <v>96</v>
      </c>
      <c r="BN32" s="83" t="s">
        <v>96</v>
      </c>
      <c r="BO32" s="85">
        <v>27</v>
      </c>
      <c r="BP32" s="85">
        <v>13</v>
      </c>
      <c r="BQ32" s="85">
        <v>86.900001525878906</v>
      </c>
      <c r="BR32" s="84">
        <v>38.200000762939503</v>
      </c>
      <c r="BS32" s="84">
        <v>67.185562133789105</v>
      </c>
      <c r="BT32" s="83">
        <v>4200</v>
      </c>
      <c r="BU32" s="85">
        <v>83.650173199999998</v>
      </c>
      <c r="BV32" s="85">
        <v>98.275407299999998</v>
      </c>
      <c r="BW32" s="85">
        <v>68</v>
      </c>
      <c r="BX32" s="85">
        <v>68</v>
      </c>
      <c r="BY32" s="85">
        <v>96.4</v>
      </c>
      <c r="BZ32" s="85" t="s">
        <v>96</v>
      </c>
      <c r="CA32" s="85">
        <v>76.599999999999994</v>
      </c>
      <c r="CB32" s="85">
        <v>2.92</v>
      </c>
      <c r="CC32" s="85">
        <v>23.1645</v>
      </c>
      <c r="CD32" s="83">
        <v>7818.900390625</v>
      </c>
      <c r="CE32" s="83">
        <v>773303</v>
      </c>
      <c r="CF32" s="83">
        <v>745427</v>
      </c>
      <c r="CG32" s="83">
        <v>196850</v>
      </c>
      <c r="CH32" s="83"/>
    </row>
    <row r="33" spans="1:86" x14ac:dyDescent="0.25">
      <c r="A33" s="3" t="str">
        <f>VLOOKUP(C33,Regiones!B$3:H$35,7,FALSE)</f>
        <v>South America</v>
      </c>
      <c r="B33" s="99" t="s">
        <v>48</v>
      </c>
      <c r="C33" s="86" t="s">
        <v>47</v>
      </c>
      <c r="D33" s="83">
        <v>0</v>
      </c>
      <c r="E33" s="83">
        <v>0</v>
      </c>
      <c r="F33" s="83">
        <v>29139.279500000004</v>
      </c>
      <c r="G33" s="83">
        <v>0</v>
      </c>
      <c r="H33" s="83">
        <v>0</v>
      </c>
      <c r="I33" s="83">
        <v>0</v>
      </c>
      <c r="J33" s="83">
        <v>0</v>
      </c>
      <c r="K33" s="83">
        <v>53875</v>
      </c>
      <c r="L33" s="84">
        <v>0.21199999999999999</v>
      </c>
      <c r="M33" s="84">
        <v>-1.1029919175686536</v>
      </c>
      <c r="N33" s="83">
        <v>468593</v>
      </c>
      <c r="O33" s="83">
        <v>817260</v>
      </c>
      <c r="P33" s="85">
        <v>0.48920000000000002</v>
      </c>
      <c r="Q33" s="84">
        <v>0.22600000000000001</v>
      </c>
      <c r="R33" s="84">
        <v>6.7000000000000004E-2</v>
      </c>
      <c r="S33" s="83">
        <v>0</v>
      </c>
      <c r="T33" s="83">
        <v>0</v>
      </c>
      <c r="U33" s="85">
        <v>9.2899999999999991</v>
      </c>
      <c r="V33" s="83">
        <v>617</v>
      </c>
      <c r="W33" s="83">
        <v>31</v>
      </c>
      <c r="X33" s="84">
        <v>0.69299999999999995</v>
      </c>
      <c r="Y33" s="85" t="s">
        <v>96</v>
      </c>
      <c r="Z33" s="85" t="s">
        <v>96</v>
      </c>
      <c r="AA33" s="84">
        <v>22.2</v>
      </c>
      <c r="AB33" s="84">
        <v>56.04480612697823</v>
      </c>
      <c r="AC33" s="84">
        <v>2.0982970792043676</v>
      </c>
      <c r="AD33" s="84">
        <v>39.299999237060561</v>
      </c>
      <c r="AE33" s="85">
        <v>20.5</v>
      </c>
      <c r="AF33" s="85">
        <v>10.9</v>
      </c>
      <c r="AG33" s="85">
        <v>25.7</v>
      </c>
      <c r="AH33" s="85">
        <v>6.3</v>
      </c>
      <c r="AI33" s="84">
        <v>1.22699999809265</v>
      </c>
      <c r="AJ33" s="83">
        <v>99</v>
      </c>
      <c r="AK33" s="83">
        <v>93</v>
      </c>
      <c r="AL33" s="83">
        <v>41</v>
      </c>
      <c r="AM33" s="85">
        <v>0.40000000596046398</v>
      </c>
      <c r="AN33" s="85">
        <v>2469.91</v>
      </c>
      <c r="AO33" s="84">
        <v>872.92836492000004</v>
      </c>
      <c r="AP33" s="85">
        <v>4.5</v>
      </c>
      <c r="AQ33" s="85">
        <v>49.4</v>
      </c>
      <c r="AR33" s="84">
        <v>132</v>
      </c>
      <c r="AS33" s="84">
        <v>0.46422783393269501</v>
      </c>
      <c r="AT33" s="84">
        <v>51.669998168945298</v>
      </c>
      <c r="AU33" s="84" t="s">
        <v>96</v>
      </c>
      <c r="AV33" s="83">
        <v>150175</v>
      </c>
      <c r="AW33" s="83">
        <v>0</v>
      </c>
      <c r="AX33" s="83">
        <v>0</v>
      </c>
      <c r="AY33" s="83">
        <v>0</v>
      </c>
      <c r="AZ33" s="83">
        <v>204</v>
      </c>
      <c r="BA33" s="83">
        <v>0</v>
      </c>
      <c r="BB33" s="83">
        <v>56.855200000000004</v>
      </c>
      <c r="BC33" s="83">
        <v>22.024470953199899</v>
      </c>
      <c r="BD33" s="83">
        <v>115</v>
      </c>
      <c r="BE33" s="85">
        <v>10.4</v>
      </c>
      <c r="BF33" s="85">
        <v>22.841999999999999</v>
      </c>
      <c r="BG33" s="85">
        <v>4.33</v>
      </c>
      <c r="BH33" s="85">
        <v>11.2</v>
      </c>
      <c r="BI33" s="84">
        <v>3.5166666666666671</v>
      </c>
      <c r="BJ33" s="84">
        <v>34.869999999999997</v>
      </c>
      <c r="BK33" s="84">
        <v>-0.94503539800643899</v>
      </c>
      <c r="BL33" s="83">
        <v>30</v>
      </c>
      <c r="BM33" s="83">
        <v>6.31</v>
      </c>
      <c r="BN33" s="83">
        <v>34.700000000000003</v>
      </c>
      <c r="BO33" s="85">
        <v>17.100000000000001</v>
      </c>
      <c r="BP33" s="85">
        <v>8</v>
      </c>
      <c r="BQ33" s="85">
        <v>99.000717163085895</v>
      </c>
      <c r="BR33" s="84">
        <v>44.381595611572301</v>
      </c>
      <c r="BS33" s="84">
        <v>105.38954925537099</v>
      </c>
      <c r="BT33" s="83">
        <v>74000</v>
      </c>
      <c r="BU33" s="85">
        <v>88.597886900000006</v>
      </c>
      <c r="BV33" s="85">
        <v>97.9626734</v>
      </c>
      <c r="BW33" s="85">
        <v>64</v>
      </c>
      <c r="BX33" s="85">
        <v>70</v>
      </c>
      <c r="BY33" s="85">
        <v>84.146770000000004</v>
      </c>
      <c r="BZ33" s="85">
        <v>84.080860000000001</v>
      </c>
      <c r="CA33" s="85">
        <v>48.080939999999998</v>
      </c>
      <c r="CB33" s="85">
        <v>4.88</v>
      </c>
      <c r="CC33" s="85">
        <v>24.159739999999999</v>
      </c>
      <c r="CD33" s="83">
        <v>9576.5615234375</v>
      </c>
      <c r="CE33" s="83">
        <v>6725308</v>
      </c>
      <c r="CF33" s="83">
        <v>6721983</v>
      </c>
      <c r="CG33" s="83">
        <v>397300</v>
      </c>
      <c r="CH33" s="83"/>
    </row>
    <row r="34" spans="1:86" x14ac:dyDescent="0.25">
      <c r="A34" s="3" t="str">
        <f>VLOOKUP(C34,Regiones!B$3:H$35,7,FALSE)</f>
        <v>South America</v>
      </c>
      <c r="B34" s="99" t="s">
        <v>50</v>
      </c>
      <c r="C34" s="86" t="s">
        <v>49</v>
      </c>
      <c r="D34" s="83">
        <v>52407.779505684208</v>
      </c>
      <c r="E34" s="83">
        <v>25385.541342315788</v>
      </c>
      <c r="F34" s="83">
        <v>181407.1355</v>
      </c>
      <c r="G34" s="83">
        <v>1598.8920000000001</v>
      </c>
      <c r="H34" s="83">
        <v>0</v>
      </c>
      <c r="I34" s="83">
        <v>0</v>
      </c>
      <c r="J34" s="83">
        <v>0</v>
      </c>
      <c r="K34" s="83">
        <v>100651</v>
      </c>
      <c r="L34" s="84">
        <v>0.152</v>
      </c>
      <c r="M34" s="84">
        <v>-0.20266680355744918</v>
      </c>
      <c r="N34" s="83">
        <v>4296394</v>
      </c>
      <c r="O34" s="83">
        <v>4372796</v>
      </c>
      <c r="P34" s="85">
        <v>0.64470000000000005</v>
      </c>
      <c r="Q34" s="84">
        <v>0.35899999999999999</v>
      </c>
      <c r="R34" s="84">
        <v>2.8000000000000001E-2</v>
      </c>
      <c r="S34" s="83">
        <v>0</v>
      </c>
      <c r="T34" s="83">
        <v>0</v>
      </c>
      <c r="U34" s="85">
        <v>7.16</v>
      </c>
      <c r="V34" s="83">
        <v>2247</v>
      </c>
      <c r="W34" s="83">
        <v>1116</v>
      </c>
      <c r="X34" s="84">
        <v>0.74</v>
      </c>
      <c r="Y34" s="85">
        <v>10.4</v>
      </c>
      <c r="Z34" s="85">
        <v>12.3</v>
      </c>
      <c r="AA34" s="84">
        <v>21.8</v>
      </c>
      <c r="AB34" s="84">
        <v>52.991005196539597</v>
      </c>
      <c r="AC34" s="84">
        <v>1.5037292943959182</v>
      </c>
      <c r="AD34" s="84">
        <v>46.119998931884695</v>
      </c>
      <c r="AE34" s="85">
        <v>16.899999618530298</v>
      </c>
      <c r="AF34" s="85">
        <v>14.6</v>
      </c>
      <c r="AG34" s="85">
        <v>31.9</v>
      </c>
      <c r="AH34" s="85">
        <v>6.9</v>
      </c>
      <c r="AI34" s="84">
        <v>1.1319999694824201</v>
      </c>
      <c r="AJ34" s="83">
        <v>88</v>
      </c>
      <c r="AK34" s="83">
        <v>89</v>
      </c>
      <c r="AL34" s="83">
        <v>119</v>
      </c>
      <c r="AM34" s="85">
        <v>0.30000001192092901</v>
      </c>
      <c r="AN34" s="85">
        <v>102.27</v>
      </c>
      <c r="AO34" s="84">
        <v>656.18008382000005</v>
      </c>
      <c r="AP34" s="85">
        <v>3.3</v>
      </c>
      <c r="AQ34" s="85">
        <v>28.6</v>
      </c>
      <c r="AR34" s="84">
        <v>68</v>
      </c>
      <c r="AS34" s="84">
        <v>0.38514731848655998</v>
      </c>
      <c r="AT34" s="84">
        <v>44.139999389648402</v>
      </c>
      <c r="AU34" s="84">
        <v>34.200000000000003</v>
      </c>
      <c r="AV34" s="83">
        <v>351260</v>
      </c>
      <c r="AW34" s="83">
        <v>21493</v>
      </c>
      <c r="AX34" s="83">
        <v>2076353</v>
      </c>
      <c r="AY34" s="83">
        <v>62237</v>
      </c>
      <c r="AZ34" s="83">
        <v>1649</v>
      </c>
      <c r="BA34" s="83">
        <v>0</v>
      </c>
      <c r="BB34" s="83">
        <v>48.447800000000001</v>
      </c>
      <c r="BC34" s="83">
        <v>6.3430562093800003</v>
      </c>
      <c r="BD34" s="83">
        <v>121</v>
      </c>
      <c r="BE34" s="85">
        <v>7.5</v>
      </c>
      <c r="BF34" s="85">
        <v>18.489100000000001</v>
      </c>
      <c r="BG34" s="85">
        <v>3.87</v>
      </c>
      <c r="BH34" s="85">
        <v>3.4</v>
      </c>
      <c r="BI34" s="84">
        <v>3.55</v>
      </c>
      <c r="BJ34" s="84">
        <v>40.9</v>
      </c>
      <c r="BK34" s="84">
        <v>-0.27753046154975902</v>
      </c>
      <c r="BL34" s="83">
        <v>35</v>
      </c>
      <c r="BM34" s="83">
        <v>12.23</v>
      </c>
      <c r="BN34" s="83">
        <v>40.5</v>
      </c>
      <c r="BO34" s="85">
        <v>46.7</v>
      </c>
      <c r="BP34" s="85">
        <v>8.3000000000000007</v>
      </c>
      <c r="BQ34" s="85">
        <v>92.919990539550795</v>
      </c>
      <c r="BR34" s="84">
        <v>40.900001525878899</v>
      </c>
      <c r="BS34" s="84">
        <v>109.866905212402</v>
      </c>
      <c r="BT34" s="83">
        <v>84000</v>
      </c>
      <c r="BU34" s="85">
        <v>76.193446199999997</v>
      </c>
      <c r="BV34" s="85">
        <v>86.697263300000003</v>
      </c>
      <c r="BW34" s="85">
        <v>60</v>
      </c>
      <c r="BX34" s="85">
        <v>51</v>
      </c>
      <c r="BY34" s="85">
        <v>90.505769999999998</v>
      </c>
      <c r="BZ34" s="85">
        <v>91.504559999999998</v>
      </c>
      <c r="CA34" s="85">
        <v>62.296880000000002</v>
      </c>
      <c r="CB34" s="85">
        <v>3.09</v>
      </c>
      <c r="CC34" s="85">
        <v>17.976700000000001</v>
      </c>
      <c r="CD34" s="83">
        <v>13022.017578125</v>
      </c>
      <c r="CE34" s="83">
        <v>31773840</v>
      </c>
      <c r="CF34" s="83">
        <v>30954875</v>
      </c>
      <c r="CG34" s="83">
        <v>1280000</v>
      </c>
      <c r="CH34" s="83"/>
    </row>
    <row r="35" spans="1:86" x14ac:dyDescent="0.25">
      <c r="A35" s="3" t="str">
        <f>VLOOKUP(C35,Regiones!B$3:H$35,7,FALSE)</f>
        <v>South America</v>
      </c>
      <c r="B35" s="99" t="s">
        <v>58</v>
      </c>
      <c r="C35" s="86" t="s">
        <v>57</v>
      </c>
      <c r="D35" s="83">
        <v>0</v>
      </c>
      <c r="E35" s="83">
        <v>0</v>
      </c>
      <c r="F35" s="83">
        <v>14804.61</v>
      </c>
      <c r="G35" s="83">
        <v>2.5999999999999999E-2</v>
      </c>
      <c r="H35" s="83">
        <v>0</v>
      </c>
      <c r="I35" s="83">
        <v>0</v>
      </c>
      <c r="J35" s="83">
        <v>0</v>
      </c>
      <c r="K35" s="83">
        <v>0</v>
      </c>
      <c r="L35" s="84">
        <v>0</v>
      </c>
      <c r="M35" s="84">
        <v>-2.5405055087491895E-2</v>
      </c>
      <c r="N35" s="83">
        <v>186</v>
      </c>
      <c r="O35" s="83">
        <v>38711</v>
      </c>
      <c r="P35" s="85" t="s">
        <v>96</v>
      </c>
      <c r="Q35" s="84">
        <v>1.4999999999999999E-2</v>
      </c>
      <c r="R35" s="84">
        <v>2E-3</v>
      </c>
      <c r="S35" s="83">
        <v>0</v>
      </c>
      <c r="T35" s="83">
        <v>0</v>
      </c>
      <c r="U35" s="85">
        <v>10.68</v>
      </c>
      <c r="V35" s="83">
        <v>58</v>
      </c>
      <c r="W35" s="83">
        <v>28</v>
      </c>
      <c r="X35" s="84">
        <v>0.72499999999999998</v>
      </c>
      <c r="Y35" s="85">
        <v>7.6</v>
      </c>
      <c r="Z35" s="85">
        <v>4.7</v>
      </c>
      <c r="AA35" s="84">
        <v>7.5</v>
      </c>
      <c r="AB35" s="84">
        <v>50.362868152967444</v>
      </c>
      <c r="AC35" s="84">
        <v>4.125013603841126E-2</v>
      </c>
      <c r="AD35" s="84">
        <v>12.289999723434461</v>
      </c>
      <c r="AE35" s="85">
        <v>21.299999237060501</v>
      </c>
      <c r="AF35" s="85">
        <v>8.8000000000000007</v>
      </c>
      <c r="AG35" s="85">
        <v>34.299999999999997</v>
      </c>
      <c r="AH35" s="85">
        <v>13.9</v>
      </c>
      <c r="AI35" s="84">
        <v>1.03</v>
      </c>
      <c r="AJ35" s="83">
        <v>97</v>
      </c>
      <c r="AK35" s="83">
        <v>91</v>
      </c>
      <c r="AL35" s="83">
        <v>33</v>
      </c>
      <c r="AM35" s="85">
        <v>1.1000000238418599</v>
      </c>
      <c r="AN35" s="85">
        <v>1.0900000000000001</v>
      </c>
      <c r="AO35" s="84">
        <v>978.62888071999998</v>
      </c>
      <c r="AP35" s="85">
        <v>2.9</v>
      </c>
      <c r="AQ35" s="85">
        <v>11.4</v>
      </c>
      <c r="AR35" s="84">
        <v>155</v>
      </c>
      <c r="AS35" s="84">
        <v>0.44762957820494198</v>
      </c>
      <c r="AT35" s="84" t="s">
        <v>96</v>
      </c>
      <c r="AU35" s="84">
        <v>7.3</v>
      </c>
      <c r="AV35" s="83">
        <v>0</v>
      </c>
      <c r="AW35" s="83">
        <v>0</v>
      </c>
      <c r="AX35" s="83">
        <v>0</v>
      </c>
      <c r="AY35" s="83">
        <v>0</v>
      </c>
      <c r="AZ35" s="83">
        <v>1</v>
      </c>
      <c r="BA35" s="83">
        <v>0</v>
      </c>
      <c r="BB35" s="83">
        <v>45.739199999999997</v>
      </c>
      <c r="BC35" s="83">
        <v>27.129951499800001</v>
      </c>
      <c r="BD35" s="83">
        <v>116</v>
      </c>
      <c r="BE35" s="85">
        <v>8</v>
      </c>
      <c r="BF35" s="85">
        <v>24.100300000000001</v>
      </c>
      <c r="BG35" s="85">
        <v>6.23</v>
      </c>
      <c r="BH35" s="85">
        <v>9.6999999999999993</v>
      </c>
      <c r="BI35" s="84" t="s">
        <v>96</v>
      </c>
      <c r="BJ35" s="84" t="s">
        <v>96</v>
      </c>
      <c r="BK35" s="84">
        <v>-0.356148570775986</v>
      </c>
      <c r="BL35" s="83">
        <v>45</v>
      </c>
      <c r="BM35" s="83" t="s">
        <v>96</v>
      </c>
      <c r="BN35" s="83" t="s">
        <v>96</v>
      </c>
      <c r="BO35" s="85" t="s">
        <v>96</v>
      </c>
      <c r="BP35" s="85" t="s">
        <v>96</v>
      </c>
      <c r="BQ35" s="85">
        <v>100</v>
      </c>
      <c r="BR35" s="84">
        <v>42.763828277587898</v>
      </c>
      <c r="BS35" s="84">
        <v>180.68905639648401</v>
      </c>
      <c r="BT35" s="83">
        <v>6800</v>
      </c>
      <c r="BU35" s="85">
        <v>79.219299300000003</v>
      </c>
      <c r="BV35" s="85">
        <v>94.794295300000002</v>
      </c>
      <c r="BW35" s="85">
        <v>80</v>
      </c>
      <c r="BX35" s="85">
        <v>65</v>
      </c>
      <c r="BY35" s="85">
        <v>91.666290000000004</v>
      </c>
      <c r="BZ35" s="85">
        <v>74.967830000000006</v>
      </c>
      <c r="CA35" s="85">
        <v>61.803789999999999</v>
      </c>
      <c r="CB35" s="85">
        <v>3.4447781000000002</v>
      </c>
      <c r="CC35" s="85">
        <v>14.34404</v>
      </c>
      <c r="CD35" s="83">
        <v>14146.3427734375</v>
      </c>
      <c r="CE35" s="83">
        <v>558368</v>
      </c>
      <c r="CF35" s="83">
        <v>537673</v>
      </c>
      <c r="CG35" s="83">
        <v>156000</v>
      </c>
      <c r="CH35" s="83"/>
    </row>
    <row r="36" spans="1:86" x14ac:dyDescent="0.25">
      <c r="A36" s="3" t="str">
        <f>VLOOKUP(C36,Regiones!B$3:H$35,7,FALSE)</f>
        <v>South America</v>
      </c>
      <c r="B36" s="99" t="s">
        <v>62</v>
      </c>
      <c r="C36" s="86" t="s">
        <v>61</v>
      </c>
      <c r="D36" s="83">
        <v>0</v>
      </c>
      <c r="E36" s="83">
        <v>0</v>
      </c>
      <c r="F36" s="83">
        <v>12165.838</v>
      </c>
      <c r="G36" s="83">
        <v>0</v>
      </c>
      <c r="H36" s="83">
        <v>0</v>
      </c>
      <c r="I36" s="83">
        <v>0</v>
      </c>
      <c r="J36" s="83">
        <v>0</v>
      </c>
      <c r="K36" s="83">
        <v>0</v>
      </c>
      <c r="L36" s="84">
        <v>0.03</v>
      </c>
      <c r="M36" s="84">
        <v>5.2504387064427185</v>
      </c>
      <c r="N36" s="83">
        <v>196120</v>
      </c>
      <c r="O36" s="83">
        <v>65646</v>
      </c>
      <c r="P36" s="85" t="s">
        <v>96</v>
      </c>
      <c r="Q36" s="84">
        <v>5.0000000000000001E-3</v>
      </c>
      <c r="R36" s="84">
        <v>1.0999999999999999E-2</v>
      </c>
      <c r="S36" s="83">
        <v>0</v>
      </c>
      <c r="T36" s="83">
        <v>0</v>
      </c>
      <c r="U36" s="85">
        <v>8.42</v>
      </c>
      <c r="V36" s="83">
        <v>289</v>
      </c>
      <c r="W36" s="83">
        <v>33</v>
      </c>
      <c r="X36" s="84">
        <v>0.79500000000000004</v>
      </c>
      <c r="Y36" s="85" t="s">
        <v>96</v>
      </c>
      <c r="Z36" s="85" t="s">
        <v>96</v>
      </c>
      <c r="AA36" s="84">
        <v>9.6999999999999993</v>
      </c>
      <c r="AB36" s="84">
        <v>55.709144505429919</v>
      </c>
      <c r="AC36" s="84">
        <v>0.2209814444311905</v>
      </c>
      <c r="AD36" s="84">
        <v>22.389999866485585</v>
      </c>
      <c r="AE36" s="85">
        <v>10.1000003814697</v>
      </c>
      <c r="AF36" s="85">
        <v>10.7</v>
      </c>
      <c r="AG36" s="85">
        <v>23.1</v>
      </c>
      <c r="AH36" s="85">
        <v>8.1</v>
      </c>
      <c r="AI36" s="84">
        <v>3.7360000610351598</v>
      </c>
      <c r="AJ36" s="83">
        <v>95</v>
      </c>
      <c r="AK36" s="83">
        <v>95</v>
      </c>
      <c r="AL36" s="83">
        <v>30</v>
      </c>
      <c r="AM36" s="85">
        <v>0.5</v>
      </c>
      <c r="AN36" s="85">
        <v>38.979999999999997</v>
      </c>
      <c r="AO36" s="84">
        <v>1792.1809730299999</v>
      </c>
      <c r="AP36" s="85">
        <v>6.1</v>
      </c>
      <c r="AQ36" s="85">
        <v>15.6</v>
      </c>
      <c r="AR36" s="84">
        <v>15</v>
      </c>
      <c r="AS36" s="84">
        <v>0.28404842254717799</v>
      </c>
      <c r="AT36" s="84">
        <v>41.599998474121101</v>
      </c>
      <c r="AU36" s="84" t="s">
        <v>96</v>
      </c>
      <c r="AV36" s="83">
        <v>28326</v>
      </c>
      <c r="AW36" s="83">
        <v>10605</v>
      </c>
      <c r="AX36" s="83">
        <v>6639</v>
      </c>
      <c r="AY36" s="83">
        <v>0</v>
      </c>
      <c r="AZ36" s="83">
        <v>312</v>
      </c>
      <c r="BA36" s="83">
        <v>0</v>
      </c>
      <c r="BB36" s="83">
        <v>55.779600000000002</v>
      </c>
      <c r="BC36" s="83">
        <v>20.155074863199999</v>
      </c>
      <c r="BD36" s="83">
        <v>121</v>
      </c>
      <c r="BE36" s="85">
        <v>4.9000000000000004</v>
      </c>
      <c r="BF36" s="85">
        <v>20.7805</v>
      </c>
      <c r="BG36" s="85">
        <v>3.14</v>
      </c>
      <c r="BH36" s="85">
        <v>6.4</v>
      </c>
      <c r="BI36" s="84">
        <v>3.416666666666667</v>
      </c>
      <c r="BJ36" s="84">
        <v>33.56</v>
      </c>
      <c r="BK36" s="84">
        <v>0.54012429714202903</v>
      </c>
      <c r="BL36" s="83">
        <v>71</v>
      </c>
      <c r="BM36" s="83">
        <v>36.56</v>
      </c>
      <c r="BN36" s="83">
        <v>28.7</v>
      </c>
      <c r="BO36" s="85">
        <v>50</v>
      </c>
      <c r="BP36" s="85">
        <v>5.7</v>
      </c>
      <c r="BQ36" s="85">
        <v>99.657081604003906</v>
      </c>
      <c r="BR36" s="84">
        <v>64.599998474121094</v>
      </c>
      <c r="BS36" s="84">
        <v>160.20964050293</v>
      </c>
      <c r="BT36" s="83">
        <v>58000</v>
      </c>
      <c r="BU36" s="85">
        <v>96.435769500000006</v>
      </c>
      <c r="BV36" s="85">
        <v>99.712186299999999</v>
      </c>
      <c r="BW36" s="85">
        <v>100</v>
      </c>
      <c r="BX36" s="85">
        <v>100</v>
      </c>
      <c r="BY36" s="85">
        <v>99.155940000000001</v>
      </c>
      <c r="BZ36" s="85" t="s">
        <v>96</v>
      </c>
      <c r="CA36" s="85">
        <v>54.103140000000003</v>
      </c>
      <c r="CB36" s="85">
        <v>4.2998753068659203</v>
      </c>
      <c r="CC36" s="85">
        <v>11.46753</v>
      </c>
      <c r="CD36" s="83">
        <v>21625.26953125</v>
      </c>
      <c r="CE36" s="83">
        <v>3444006</v>
      </c>
      <c r="CF36" s="83">
        <v>3394393</v>
      </c>
      <c r="CG36" s="83">
        <v>175020</v>
      </c>
      <c r="CH36" s="83"/>
    </row>
    <row r="37" spans="1:86" x14ac:dyDescent="0.25">
      <c r="A37" s="3" t="str">
        <f>VLOOKUP(C37,Regiones!B$3:H$35,7,FALSE)</f>
        <v>South America</v>
      </c>
      <c r="B37" s="99" t="s">
        <v>197</v>
      </c>
      <c r="C37" s="86" t="s">
        <v>63</v>
      </c>
      <c r="D37" s="83">
        <v>58944.274519578947</v>
      </c>
      <c r="E37" s="83">
        <v>8264.6395169894749</v>
      </c>
      <c r="F37" s="83">
        <v>108453.99299999999</v>
      </c>
      <c r="G37" s="83">
        <v>56.76</v>
      </c>
      <c r="H37" s="83">
        <v>39350.23989769</v>
      </c>
      <c r="I37" s="83">
        <v>18.335013694550003</v>
      </c>
      <c r="J37" s="83">
        <v>61323.008000000002</v>
      </c>
      <c r="K37" s="83">
        <v>0</v>
      </c>
      <c r="L37" s="84">
        <v>0.03</v>
      </c>
      <c r="M37" s="84">
        <v>-0.4107946026986507</v>
      </c>
      <c r="N37" s="83">
        <v>1250513</v>
      </c>
      <c r="O37" s="83">
        <v>2588376</v>
      </c>
      <c r="P37" s="85">
        <v>1.2609999999999999</v>
      </c>
      <c r="Q37" s="84">
        <v>0.8</v>
      </c>
      <c r="R37" s="84">
        <v>0.313</v>
      </c>
      <c r="S37" s="83">
        <v>0</v>
      </c>
      <c r="T37" s="83">
        <v>0</v>
      </c>
      <c r="U37" s="85">
        <v>57.15</v>
      </c>
      <c r="V37" s="83">
        <v>17778</v>
      </c>
      <c r="W37" s="83">
        <v>34348</v>
      </c>
      <c r="X37" s="84">
        <v>0.76700000000000002</v>
      </c>
      <c r="Y37" s="85" t="s">
        <v>96</v>
      </c>
      <c r="Z37" s="85" t="s">
        <v>96</v>
      </c>
      <c r="AA37" s="84">
        <v>33.1</v>
      </c>
      <c r="AB37" s="84">
        <v>52.271070488786499</v>
      </c>
      <c r="AC37" s="84">
        <v>3.2344464308167349E-2</v>
      </c>
      <c r="AD37" s="84">
        <v>30.269999146461487</v>
      </c>
      <c r="AE37" s="85">
        <v>14.8999996185303</v>
      </c>
      <c r="AF37" s="85">
        <v>13.4</v>
      </c>
      <c r="AG37" s="85">
        <v>30</v>
      </c>
      <c r="AH37" s="85">
        <v>8.6</v>
      </c>
      <c r="AI37" s="84" t="s">
        <v>96</v>
      </c>
      <c r="AJ37" s="83">
        <v>88</v>
      </c>
      <c r="AK37" s="83">
        <v>84</v>
      </c>
      <c r="AL37" s="83">
        <v>29</v>
      </c>
      <c r="AM37" s="85">
        <v>0.5</v>
      </c>
      <c r="AN37" s="85">
        <v>94.31</v>
      </c>
      <c r="AO37" s="84">
        <v>922.98867425000003</v>
      </c>
      <c r="AP37" s="85">
        <v>1.5</v>
      </c>
      <c r="AQ37" s="85">
        <v>64.3</v>
      </c>
      <c r="AR37" s="84">
        <v>95</v>
      </c>
      <c r="AS37" s="84">
        <v>0.460951286761421</v>
      </c>
      <c r="AT37" s="84">
        <v>46.939998626708999</v>
      </c>
      <c r="AU37" s="84" t="s">
        <v>96</v>
      </c>
      <c r="AV37" s="83">
        <v>45297</v>
      </c>
      <c r="AW37" s="83">
        <v>0</v>
      </c>
      <c r="AX37" s="83">
        <v>0</v>
      </c>
      <c r="AY37" s="83">
        <v>0</v>
      </c>
      <c r="AZ37" s="83">
        <v>172053</v>
      </c>
      <c r="BA37" s="83">
        <v>0</v>
      </c>
      <c r="BB37" s="83">
        <v>79.0518</v>
      </c>
      <c r="BC37" s="83">
        <v>76.252012625399999</v>
      </c>
      <c r="BD37" s="83">
        <v>129</v>
      </c>
      <c r="BE37" s="85">
        <v>4.9000000000000004</v>
      </c>
      <c r="BF37" s="85">
        <v>23.8612</v>
      </c>
      <c r="BG37" s="85">
        <v>4.5199999999999996</v>
      </c>
      <c r="BH37" s="85">
        <v>12.8</v>
      </c>
      <c r="BI37" s="84">
        <v>4</v>
      </c>
      <c r="BJ37" s="84">
        <v>29.11</v>
      </c>
      <c r="BK37" s="84">
        <v>-1.2201609611511199</v>
      </c>
      <c r="BL37" s="83">
        <v>17</v>
      </c>
      <c r="BM37" s="83" t="s">
        <v>96</v>
      </c>
      <c r="BN37" s="83">
        <v>52.8</v>
      </c>
      <c r="BO37" s="85">
        <v>30.3</v>
      </c>
      <c r="BP37" s="85">
        <v>19.600000000000001</v>
      </c>
      <c r="BQ37" s="85">
        <v>99.107795715332003</v>
      </c>
      <c r="BR37" s="84">
        <v>61.869247436523402</v>
      </c>
      <c r="BS37" s="84">
        <v>92.972213745117202</v>
      </c>
      <c r="BT37" s="83">
        <v>70000</v>
      </c>
      <c r="BU37" s="85">
        <v>94.446922499999999</v>
      </c>
      <c r="BV37" s="85">
        <v>93.110262599999999</v>
      </c>
      <c r="BW37" s="85">
        <v>96</v>
      </c>
      <c r="BX37" s="85">
        <v>93</v>
      </c>
      <c r="BY37" s="85">
        <v>90.185879999999997</v>
      </c>
      <c r="BZ37" s="85">
        <v>76.142009999999999</v>
      </c>
      <c r="CA37" s="85">
        <v>69.597149999999999</v>
      </c>
      <c r="CB37" s="85">
        <v>6.54</v>
      </c>
      <c r="CC37" s="85" t="s">
        <v>96</v>
      </c>
      <c r="CD37" s="83">
        <v>18281.193359375</v>
      </c>
      <c r="CE37" s="83">
        <v>31568180</v>
      </c>
      <c r="CF37" s="83">
        <v>31025363</v>
      </c>
      <c r="CG37" s="83">
        <v>882050</v>
      </c>
      <c r="CH37" s="83"/>
    </row>
  </sheetData>
  <sortState ref="A5:BG195">
    <sortCondition ref="A5:A195"/>
    <sortCondition ref="B5:B195"/>
  </sortState>
  <mergeCells count="1">
    <mergeCell ref="A1:CG1"/>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36"/>
  <sheetViews>
    <sheetView showGridLines="0" workbookViewId="0">
      <pane xSplit="3" ySplit="3" topLeftCell="D4" activePane="bottomRight" state="frozen"/>
      <selection activeCell="AA35" sqref="AA35"/>
      <selection pane="topRight" activeCell="AA35" sqref="AA35"/>
      <selection pane="bottomLeft" activeCell="AA35" sqref="AA35"/>
      <selection pane="bottomRight" activeCell="A2" sqref="A2"/>
    </sheetView>
  </sheetViews>
  <sheetFormatPr defaultColWidth="9.140625" defaultRowHeight="15" x14ac:dyDescent="0.25"/>
  <cols>
    <col min="1" max="1" width="18.42578125" style="3" customWidth="1"/>
    <col min="2" max="2" width="25.140625" style="3" customWidth="1"/>
    <col min="3" max="3" width="5.5703125" style="3" bestFit="1" customWidth="1"/>
    <col min="4" max="84" width="11.42578125" style="3" customWidth="1"/>
    <col min="85" max="16384" width="9.140625" style="3"/>
  </cols>
  <sheetData>
    <row r="1" spans="1:86" x14ac:dyDescent="0.25">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row>
    <row r="2" spans="1:86" ht="126.75" customHeight="1" thickBot="1" x14ac:dyDescent="0.3">
      <c r="A2" s="97" t="s">
        <v>941</v>
      </c>
      <c r="B2" s="97" t="s">
        <v>942</v>
      </c>
      <c r="C2" s="227" t="s">
        <v>64</v>
      </c>
      <c r="D2" s="105" t="s">
        <v>993</v>
      </c>
      <c r="E2" s="105" t="s">
        <v>994</v>
      </c>
      <c r="F2" s="105" t="s">
        <v>1072</v>
      </c>
      <c r="G2" s="105" t="s">
        <v>971</v>
      </c>
      <c r="H2" s="105" t="s">
        <v>972</v>
      </c>
      <c r="I2" s="105" t="s">
        <v>973</v>
      </c>
      <c r="J2" s="105" t="s">
        <v>1073</v>
      </c>
      <c r="K2" s="105" t="s">
        <v>1074</v>
      </c>
      <c r="L2" s="105" t="s">
        <v>991</v>
      </c>
      <c r="M2" s="105" t="s">
        <v>757</v>
      </c>
      <c r="N2" s="105" t="s">
        <v>1075</v>
      </c>
      <c r="O2" s="105" t="s">
        <v>1076</v>
      </c>
      <c r="P2" s="105" t="s">
        <v>765</v>
      </c>
      <c r="Q2" s="105" t="s">
        <v>1077</v>
      </c>
      <c r="R2" s="105" t="s">
        <v>1078</v>
      </c>
      <c r="S2" s="105" t="s">
        <v>1079</v>
      </c>
      <c r="T2" s="105" t="s">
        <v>1080</v>
      </c>
      <c r="U2" s="105" t="s">
        <v>773</v>
      </c>
      <c r="V2" s="105" t="s">
        <v>1016</v>
      </c>
      <c r="W2" s="105" t="s">
        <v>1019</v>
      </c>
      <c r="X2" s="105" t="s">
        <v>583</v>
      </c>
      <c r="Y2" s="105" t="s">
        <v>794</v>
      </c>
      <c r="Z2" s="105" t="s">
        <v>1081</v>
      </c>
      <c r="AA2" s="105" t="s">
        <v>1082</v>
      </c>
      <c r="AB2" s="105" t="s">
        <v>816</v>
      </c>
      <c r="AC2" s="105" t="s">
        <v>821</v>
      </c>
      <c r="AD2" s="105" t="s">
        <v>826</v>
      </c>
      <c r="AE2" s="105" t="s">
        <v>1083</v>
      </c>
      <c r="AF2" s="105" t="s">
        <v>1033</v>
      </c>
      <c r="AG2" s="105" t="s">
        <v>1143</v>
      </c>
      <c r="AH2" s="105" t="s">
        <v>843</v>
      </c>
      <c r="AI2" s="105" t="s">
        <v>716</v>
      </c>
      <c r="AJ2" s="105" t="s">
        <v>1084</v>
      </c>
      <c r="AK2" s="105" t="s">
        <v>899</v>
      </c>
      <c r="AL2" s="105" t="s">
        <v>1031</v>
      </c>
      <c r="AM2" s="105" t="s">
        <v>1137</v>
      </c>
      <c r="AN2" s="105" t="s">
        <v>1085</v>
      </c>
      <c r="AO2" s="105" t="s">
        <v>1086</v>
      </c>
      <c r="AP2" s="105" t="s">
        <v>1061</v>
      </c>
      <c r="AQ2" s="105" t="s">
        <v>1062</v>
      </c>
      <c r="AR2" s="105" t="s">
        <v>721</v>
      </c>
      <c r="AS2" s="105" t="s">
        <v>593</v>
      </c>
      <c r="AT2" s="105" t="s">
        <v>1087</v>
      </c>
      <c r="AU2" s="105" t="s">
        <v>1024</v>
      </c>
      <c r="AV2" s="105" t="s">
        <v>1088</v>
      </c>
      <c r="AW2" s="105" t="s">
        <v>1088</v>
      </c>
      <c r="AX2" s="105" t="s">
        <v>1088</v>
      </c>
      <c r="AY2" s="105" t="s">
        <v>1089</v>
      </c>
      <c r="AZ2" s="105" t="s">
        <v>602</v>
      </c>
      <c r="BA2" s="105" t="s">
        <v>1090</v>
      </c>
      <c r="BB2" s="105" t="s">
        <v>1034</v>
      </c>
      <c r="BC2" s="105" t="s">
        <v>1035</v>
      </c>
      <c r="BD2" s="105" t="s">
        <v>1091</v>
      </c>
      <c r="BE2" s="105" t="s">
        <v>648</v>
      </c>
      <c r="BF2" s="105" t="s">
        <v>1039</v>
      </c>
      <c r="BG2" s="105" t="s">
        <v>654</v>
      </c>
      <c r="BH2" s="105" t="s">
        <v>658</v>
      </c>
      <c r="BI2" s="105" t="s">
        <v>1092</v>
      </c>
      <c r="BJ2" s="105" t="s">
        <v>860</v>
      </c>
      <c r="BK2" s="105" t="s">
        <v>1046</v>
      </c>
      <c r="BL2" s="105" t="s">
        <v>1045</v>
      </c>
      <c r="BM2" s="105" t="s">
        <v>1093</v>
      </c>
      <c r="BN2" s="105" t="s">
        <v>874</v>
      </c>
      <c r="BO2" s="105" t="s">
        <v>1047</v>
      </c>
      <c r="BP2" s="105" t="s">
        <v>885</v>
      </c>
      <c r="BQ2" s="105" t="s">
        <v>1051</v>
      </c>
      <c r="BR2" s="105" t="s">
        <v>1094</v>
      </c>
      <c r="BS2" s="105" t="s">
        <v>1052</v>
      </c>
      <c r="BT2" s="105" t="s">
        <v>1095</v>
      </c>
      <c r="BU2" s="105" t="s">
        <v>694</v>
      </c>
      <c r="BV2" s="105" t="s">
        <v>699</v>
      </c>
      <c r="BW2" s="105" t="s">
        <v>1096</v>
      </c>
      <c r="BX2" s="105" t="s">
        <v>1055</v>
      </c>
      <c r="BY2" s="105" t="s">
        <v>915</v>
      </c>
      <c r="BZ2" s="105" t="s">
        <v>1065</v>
      </c>
      <c r="CA2" s="105" t="s">
        <v>925</v>
      </c>
      <c r="CB2" s="105" t="s">
        <v>930</v>
      </c>
      <c r="CC2" s="105" t="s">
        <v>1068</v>
      </c>
      <c r="CD2" s="105" t="s">
        <v>1097</v>
      </c>
      <c r="CE2" s="105" t="s">
        <v>731</v>
      </c>
      <c r="CF2" s="105" t="s">
        <v>1098</v>
      </c>
      <c r="CG2" s="105" t="s">
        <v>1099</v>
      </c>
    </row>
    <row r="3" spans="1:86" ht="15.75" thickTop="1" x14ac:dyDescent="0.25">
      <c r="B3" s="100" t="s">
        <v>1174</v>
      </c>
      <c r="C3" s="86"/>
      <c r="D3" s="118">
        <v>2014</v>
      </c>
      <c r="E3" s="118">
        <v>2014</v>
      </c>
      <c r="F3" s="118">
        <v>2014</v>
      </c>
      <c r="G3" s="118">
        <v>2014</v>
      </c>
      <c r="H3" s="118">
        <v>2014</v>
      </c>
      <c r="I3" s="118">
        <v>2014</v>
      </c>
      <c r="J3" s="118">
        <v>2014</v>
      </c>
      <c r="K3" s="118">
        <v>2016</v>
      </c>
      <c r="L3" s="118">
        <v>2016</v>
      </c>
      <c r="M3" s="118">
        <v>2015</v>
      </c>
      <c r="N3" s="118">
        <v>2011</v>
      </c>
      <c r="O3" s="118">
        <v>2011</v>
      </c>
      <c r="P3" s="118">
        <v>2014</v>
      </c>
      <c r="Q3" s="118">
        <v>2017</v>
      </c>
      <c r="R3" s="118">
        <v>2017</v>
      </c>
      <c r="S3" s="118">
        <v>2016</v>
      </c>
      <c r="T3" s="118">
        <v>2016</v>
      </c>
      <c r="U3" s="118">
        <v>2015</v>
      </c>
      <c r="V3" s="118">
        <v>2015</v>
      </c>
      <c r="W3" s="118">
        <v>2016</v>
      </c>
      <c r="X3" s="118">
        <v>2015</v>
      </c>
      <c r="Y3" s="118">
        <v>2015</v>
      </c>
      <c r="Z3" s="118">
        <v>2015</v>
      </c>
      <c r="AA3" s="118">
        <v>2015</v>
      </c>
      <c r="AB3" s="118">
        <v>2016</v>
      </c>
      <c r="AC3" s="118">
        <v>2016</v>
      </c>
      <c r="AD3" s="118">
        <v>2016</v>
      </c>
      <c r="AE3" s="118">
        <v>2015</v>
      </c>
      <c r="AF3" s="118">
        <v>2015</v>
      </c>
      <c r="AG3" s="118">
        <v>2016</v>
      </c>
      <c r="AH3" s="118">
        <v>2012</v>
      </c>
      <c r="AI3" s="118">
        <v>2015</v>
      </c>
      <c r="AJ3" s="118">
        <v>2016</v>
      </c>
      <c r="AK3" s="118">
        <v>2016</v>
      </c>
      <c r="AL3" s="118">
        <v>2015</v>
      </c>
      <c r="AM3" s="118">
        <v>2015</v>
      </c>
      <c r="AN3" s="118">
        <v>2016</v>
      </c>
      <c r="AO3" s="118">
        <v>2014</v>
      </c>
      <c r="AP3" s="118">
        <v>2014</v>
      </c>
      <c r="AQ3" s="118">
        <v>2014</v>
      </c>
      <c r="AR3" s="118">
        <v>2015</v>
      </c>
      <c r="AS3" s="118">
        <v>2015</v>
      </c>
      <c r="AT3" s="118">
        <v>2014</v>
      </c>
      <c r="AU3" s="118">
        <v>2014</v>
      </c>
      <c r="AV3" s="118">
        <v>2015</v>
      </c>
      <c r="AW3" s="118">
        <v>2016</v>
      </c>
      <c r="AX3" s="118">
        <v>2017</v>
      </c>
      <c r="AY3" s="118">
        <v>2017</v>
      </c>
      <c r="AZ3" s="118">
        <v>2017</v>
      </c>
      <c r="BA3" s="118">
        <v>2016</v>
      </c>
      <c r="BB3" s="118">
        <v>2015</v>
      </c>
      <c r="BC3" s="118">
        <v>2016</v>
      </c>
      <c r="BD3" s="118">
        <v>2014</v>
      </c>
      <c r="BE3" s="118">
        <v>2014</v>
      </c>
      <c r="BF3" s="118">
        <v>2016</v>
      </c>
      <c r="BG3" s="118">
        <v>2014</v>
      </c>
      <c r="BH3" s="118">
        <v>2014</v>
      </c>
      <c r="BI3" s="118">
        <v>2015</v>
      </c>
      <c r="BJ3" s="118">
        <v>2013</v>
      </c>
      <c r="BK3" s="118">
        <v>2015</v>
      </c>
      <c r="BL3" s="118">
        <v>2016</v>
      </c>
      <c r="BM3" s="118">
        <v>2013</v>
      </c>
      <c r="BN3" s="118">
        <v>2015</v>
      </c>
      <c r="BO3" s="118">
        <v>2016</v>
      </c>
      <c r="BP3" s="118">
        <v>2017</v>
      </c>
      <c r="BQ3" s="118">
        <v>2014</v>
      </c>
      <c r="BR3" s="118">
        <v>2015</v>
      </c>
      <c r="BS3" s="118">
        <v>2015</v>
      </c>
      <c r="BT3" s="118">
        <v>2014</v>
      </c>
      <c r="BU3" s="118">
        <v>2015</v>
      </c>
      <c r="BV3" s="118">
        <v>2015</v>
      </c>
      <c r="BW3" s="118">
        <v>2013</v>
      </c>
      <c r="BX3" s="118">
        <v>2013</v>
      </c>
      <c r="BY3" s="118">
        <v>2015</v>
      </c>
      <c r="BZ3" s="118">
        <v>2015</v>
      </c>
      <c r="CA3" s="118">
        <v>2015</v>
      </c>
      <c r="CB3" s="118">
        <v>2015</v>
      </c>
      <c r="CC3" s="118">
        <v>2016</v>
      </c>
      <c r="CD3" s="118">
        <v>2016</v>
      </c>
      <c r="CE3" s="118">
        <v>2016</v>
      </c>
      <c r="CF3" s="118">
        <v>2014</v>
      </c>
      <c r="CG3" s="118">
        <v>2014</v>
      </c>
    </row>
    <row r="4" spans="1:86" x14ac:dyDescent="0.25">
      <c r="A4" s="3" t="str">
        <f>VLOOKUP(C4,Regiones!B$3:H$35,7,FALSE)</f>
        <v>Caribbean</v>
      </c>
      <c r="B4" s="99" t="s">
        <v>1</v>
      </c>
      <c r="C4" s="86" t="s">
        <v>0</v>
      </c>
      <c r="D4" s="119">
        <v>2014</v>
      </c>
      <c r="E4" s="119">
        <v>2014</v>
      </c>
      <c r="F4" s="119">
        <v>2014</v>
      </c>
      <c r="G4" s="119">
        <v>2014</v>
      </c>
      <c r="H4" s="119">
        <v>2014</v>
      </c>
      <c r="I4" s="119">
        <v>2014</v>
      </c>
      <c r="J4" s="119">
        <v>2014</v>
      </c>
      <c r="K4" s="119">
        <v>2016</v>
      </c>
      <c r="L4" s="119">
        <v>2016</v>
      </c>
      <c r="M4" s="119">
        <v>2015</v>
      </c>
      <c r="N4" s="119">
        <v>2011</v>
      </c>
      <c r="O4" s="119">
        <v>2011</v>
      </c>
      <c r="P4" s="119">
        <v>2012</v>
      </c>
      <c r="Q4" s="121">
        <v>2017</v>
      </c>
      <c r="R4" s="121">
        <v>2017</v>
      </c>
      <c r="S4" s="121">
        <v>2016</v>
      </c>
      <c r="T4" s="121">
        <v>2016</v>
      </c>
      <c r="U4" s="121">
        <v>2012</v>
      </c>
      <c r="V4" s="121">
        <v>2012</v>
      </c>
      <c r="W4" s="121">
        <v>2016</v>
      </c>
      <c r="X4" s="121">
        <v>2015</v>
      </c>
      <c r="Y4" s="121"/>
      <c r="Z4" s="121"/>
      <c r="AA4" s="121">
        <v>2006</v>
      </c>
      <c r="AB4" s="121">
        <v>2016</v>
      </c>
      <c r="AC4" s="138">
        <v>2016</v>
      </c>
      <c r="AD4" s="121" t="s">
        <v>234</v>
      </c>
      <c r="AE4" s="121">
        <v>2015</v>
      </c>
      <c r="AF4" s="121"/>
      <c r="AG4" s="121">
        <v>2016</v>
      </c>
      <c r="AH4" s="121">
        <v>2011</v>
      </c>
      <c r="AI4" s="121" t="s">
        <v>234</v>
      </c>
      <c r="AJ4" s="121">
        <v>2016</v>
      </c>
      <c r="AK4" s="121">
        <v>2016</v>
      </c>
      <c r="AL4" s="121">
        <v>2015</v>
      </c>
      <c r="AM4" s="121" t="s">
        <v>234</v>
      </c>
      <c r="AN4" s="121">
        <v>2016</v>
      </c>
      <c r="AO4" s="121">
        <v>2014</v>
      </c>
      <c r="AP4" s="121">
        <v>2014</v>
      </c>
      <c r="AQ4" s="121">
        <v>2014</v>
      </c>
      <c r="AR4" s="121">
        <v>2015</v>
      </c>
      <c r="AS4" s="121" t="s">
        <v>234</v>
      </c>
      <c r="AT4" s="120">
        <v>2007</v>
      </c>
      <c r="AU4" s="120"/>
      <c r="AV4" s="121">
        <v>2015</v>
      </c>
      <c r="AW4" s="121">
        <v>2016</v>
      </c>
      <c r="AX4" s="121">
        <v>2017</v>
      </c>
      <c r="AY4" s="123"/>
      <c r="AZ4" s="123" t="s">
        <v>418</v>
      </c>
      <c r="BA4" s="121">
        <v>2016</v>
      </c>
      <c r="BB4" s="121">
        <v>2015</v>
      </c>
      <c r="BC4" s="121">
        <v>2016</v>
      </c>
      <c r="BD4" s="121">
        <v>2014</v>
      </c>
      <c r="BE4" s="121">
        <v>2014</v>
      </c>
      <c r="BF4" s="121">
        <v>2016</v>
      </c>
      <c r="BG4" s="121">
        <v>2014</v>
      </c>
      <c r="BH4" s="121" t="s">
        <v>234</v>
      </c>
      <c r="BI4" s="121">
        <v>2009</v>
      </c>
      <c r="BJ4" s="121"/>
      <c r="BK4" s="121">
        <v>2015</v>
      </c>
      <c r="BL4" s="121" t="s">
        <v>234</v>
      </c>
      <c r="BM4" s="83"/>
      <c r="BN4" s="83"/>
      <c r="BO4" s="83">
        <v>2016</v>
      </c>
      <c r="BP4" s="83"/>
      <c r="BQ4" s="121">
        <v>2014</v>
      </c>
      <c r="BR4" s="121">
        <v>2015</v>
      </c>
      <c r="BS4" s="121">
        <v>2015</v>
      </c>
      <c r="BT4" s="121">
        <v>2014</v>
      </c>
      <c r="BU4" s="129">
        <v>2011</v>
      </c>
      <c r="BV4" s="129">
        <v>2015</v>
      </c>
      <c r="BW4" s="129">
        <v>2013</v>
      </c>
      <c r="BX4" s="129">
        <v>2013</v>
      </c>
      <c r="BY4" s="129"/>
      <c r="BZ4" s="124">
        <v>2014</v>
      </c>
      <c r="CA4" s="129"/>
      <c r="CB4" s="142">
        <v>2015</v>
      </c>
      <c r="CC4" s="142">
        <v>2015</v>
      </c>
      <c r="CD4" s="121">
        <v>2016</v>
      </c>
      <c r="CE4" s="121">
        <v>2015</v>
      </c>
      <c r="CF4" s="121">
        <v>2014</v>
      </c>
      <c r="CG4" s="121">
        <v>2014</v>
      </c>
      <c r="CH4" s="83"/>
    </row>
    <row r="5" spans="1:86" x14ac:dyDescent="0.25">
      <c r="A5" s="3" t="str">
        <f>VLOOKUP(C5,Regiones!B$3:H$35,7,FALSE)</f>
        <v>Caribbean</v>
      </c>
      <c r="B5" s="99" t="s">
        <v>5</v>
      </c>
      <c r="C5" s="86" t="s">
        <v>4</v>
      </c>
      <c r="D5" s="119">
        <v>2014</v>
      </c>
      <c r="E5" s="119">
        <v>2014</v>
      </c>
      <c r="F5" s="119">
        <v>2014</v>
      </c>
      <c r="G5" s="119">
        <v>2014</v>
      </c>
      <c r="H5" s="119">
        <v>2014</v>
      </c>
      <c r="I5" s="119">
        <v>2014</v>
      </c>
      <c r="J5" s="119">
        <v>2014</v>
      </c>
      <c r="K5" s="119">
        <v>2016</v>
      </c>
      <c r="L5" s="119">
        <v>2016</v>
      </c>
      <c r="M5" s="119">
        <v>2015</v>
      </c>
      <c r="N5" s="119">
        <v>2011</v>
      </c>
      <c r="O5" s="119">
        <v>2011</v>
      </c>
      <c r="P5" s="119"/>
      <c r="Q5" s="121">
        <v>2017</v>
      </c>
      <c r="R5" s="121">
        <v>2017</v>
      </c>
      <c r="S5" s="121">
        <v>2016</v>
      </c>
      <c r="T5" s="121">
        <v>2016</v>
      </c>
      <c r="U5" s="121">
        <v>2012</v>
      </c>
      <c r="V5" s="121">
        <v>2012</v>
      </c>
      <c r="W5" s="121">
        <v>2016</v>
      </c>
      <c r="X5" s="121">
        <v>2015</v>
      </c>
      <c r="Y5" s="121"/>
      <c r="Z5" s="121"/>
      <c r="AA5" s="121">
        <v>2013</v>
      </c>
      <c r="AB5" s="121">
        <v>2016</v>
      </c>
      <c r="AC5" s="138" t="s">
        <v>234</v>
      </c>
      <c r="AD5" s="121" t="s">
        <v>234</v>
      </c>
      <c r="AE5" s="121">
        <v>2015</v>
      </c>
      <c r="AF5" s="121"/>
      <c r="AG5" s="121">
        <v>2016</v>
      </c>
      <c r="AH5" s="121">
        <v>2011</v>
      </c>
      <c r="AI5" s="121">
        <v>2008</v>
      </c>
      <c r="AJ5" s="121">
        <v>2016</v>
      </c>
      <c r="AK5" s="121">
        <v>2016</v>
      </c>
      <c r="AL5" s="121">
        <v>2015</v>
      </c>
      <c r="AM5" s="121">
        <v>2015</v>
      </c>
      <c r="AN5" s="121">
        <v>2016</v>
      </c>
      <c r="AO5" s="121">
        <v>2014</v>
      </c>
      <c r="AP5" s="121">
        <v>2014</v>
      </c>
      <c r="AQ5" s="121">
        <v>2014</v>
      </c>
      <c r="AR5" s="121">
        <v>2015</v>
      </c>
      <c r="AS5" s="121">
        <v>2015</v>
      </c>
      <c r="AT5" s="120" t="s">
        <v>234</v>
      </c>
      <c r="AU5" s="120"/>
      <c r="AV5" s="121">
        <v>2015</v>
      </c>
      <c r="AW5" s="121">
        <v>2016</v>
      </c>
      <c r="AX5" s="121">
        <v>2017</v>
      </c>
      <c r="AY5" s="123"/>
      <c r="AZ5" s="123" t="s">
        <v>418</v>
      </c>
      <c r="BA5" s="121">
        <v>2016</v>
      </c>
      <c r="BB5" s="121">
        <v>2015</v>
      </c>
      <c r="BC5" s="121">
        <v>2016</v>
      </c>
      <c r="BD5" s="121">
        <v>2014</v>
      </c>
      <c r="BE5" s="121">
        <v>2014</v>
      </c>
      <c r="BF5" s="121">
        <v>2016</v>
      </c>
      <c r="BG5" s="121">
        <v>2014</v>
      </c>
      <c r="BH5" s="121">
        <v>2014</v>
      </c>
      <c r="BI5" s="121" t="s">
        <v>234</v>
      </c>
      <c r="BJ5" s="121">
        <v>2010</v>
      </c>
      <c r="BK5" s="121">
        <v>2015</v>
      </c>
      <c r="BL5" s="121">
        <v>2016</v>
      </c>
      <c r="BM5" s="83"/>
      <c r="BN5" s="83"/>
      <c r="BO5" s="83"/>
      <c r="BP5" s="83"/>
      <c r="BQ5" s="121">
        <v>2014</v>
      </c>
      <c r="BR5" s="121">
        <v>2015</v>
      </c>
      <c r="BS5" s="121">
        <v>2015</v>
      </c>
      <c r="BT5" s="121">
        <v>2014</v>
      </c>
      <c r="BU5" s="129">
        <v>2015</v>
      </c>
      <c r="BV5" s="129">
        <v>2015</v>
      </c>
      <c r="BW5" s="129"/>
      <c r="BX5" s="129"/>
      <c r="BY5" s="129"/>
      <c r="BZ5" s="212"/>
      <c r="CA5" s="142">
        <v>2010</v>
      </c>
      <c r="CB5" s="142">
        <v>2015</v>
      </c>
      <c r="CC5" s="142">
        <v>2010</v>
      </c>
      <c r="CD5" s="121">
        <v>2016</v>
      </c>
      <c r="CE5" s="121">
        <v>2015</v>
      </c>
      <c r="CF5" s="121">
        <v>2014</v>
      </c>
      <c r="CG5" s="121">
        <v>2014</v>
      </c>
      <c r="CH5" s="83"/>
    </row>
    <row r="6" spans="1:86" x14ac:dyDescent="0.25">
      <c r="A6" s="3" t="str">
        <f>VLOOKUP(C6,Regiones!B$3:H$35,7,FALSE)</f>
        <v>Caribbean</v>
      </c>
      <c r="B6" s="99" t="s">
        <v>7</v>
      </c>
      <c r="C6" s="86" t="s">
        <v>6</v>
      </c>
      <c r="D6" s="119">
        <v>2014</v>
      </c>
      <c r="E6" s="119">
        <v>2014</v>
      </c>
      <c r="F6" s="119">
        <v>2014</v>
      </c>
      <c r="G6" s="119">
        <v>2014</v>
      </c>
      <c r="H6" s="119">
        <v>2014</v>
      </c>
      <c r="I6" s="119">
        <v>2014</v>
      </c>
      <c r="J6" s="119">
        <v>2014</v>
      </c>
      <c r="K6" s="119">
        <v>2016</v>
      </c>
      <c r="L6" s="119">
        <v>2016</v>
      </c>
      <c r="M6" s="119">
        <v>2015</v>
      </c>
      <c r="N6" s="119">
        <v>2011</v>
      </c>
      <c r="O6" s="119">
        <v>2011</v>
      </c>
      <c r="P6" s="119"/>
      <c r="Q6" s="121">
        <v>2017</v>
      </c>
      <c r="R6" s="121">
        <v>2017</v>
      </c>
      <c r="S6" s="121">
        <v>2016</v>
      </c>
      <c r="T6" s="121">
        <v>2016</v>
      </c>
      <c r="U6" s="121">
        <v>2015</v>
      </c>
      <c r="V6" s="121">
        <v>2015</v>
      </c>
      <c r="W6" s="121">
        <v>2016</v>
      </c>
      <c r="X6" s="121">
        <v>2015</v>
      </c>
      <c r="Y6" s="121">
        <v>2012</v>
      </c>
      <c r="Z6" s="121">
        <v>2012</v>
      </c>
      <c r="AA6" s="121">
        <v>2010</v>
      </c>
      <c r="AB6" s="121">
        <v>2016</v>
      </c>
      <c r="AC6" s="138">
        <v>2016</v>
      </c>
      <c r="AD6" s="121" t="s">
        <v>234</v>
      </c>
      <c r="AE6" s="121">
        <v>2015</v>
      </c>
      <c r="AF6" s="121">
        <v>2012</v>
      </c>
      <c r="AG6" s="121">
        <v>2016</v>
      </c>
      <c r="AH6" s="121">
        <v>2011</v>
      </c>
      <c r="AI6" s="121">
        <v>2010</v>
      </c>
      <c r="AJ6" s="121">
        <v>2016</v>
      </c>
      <c r="AK6" s="121">
        <v>2016</v>
      </c>
      <c r="AL6" s="121">
        <v>2015</v>
      </c>
      <c r="AM6" s="121">
        <v>2015</v>
      </c>
      <c r="AN6" s="121">
        <v>2016</v>
      </c>
      <c r="AO6" s="121">
        <v>2014</v>
      </c>
      <c r="AP6" s="121">
        <v>2014</v>
      </c>
      <c r="AQ6" s="121">
        <v>2014</v>
      </c>
      <c r="AR6" s="121">
        <v>2015</v>
      </c>
      <c r="AS6" s="121">
        <v>2015</v>
      </c>
      <c r="AT6" s="120">
        <v>2010</v>
      </c>
      <c r="AU6" s="120"/>
      <c r="AV6" s="121">
        <v>2015</v>
      </c>
      <c r="AW6" s="121">
        <v>2016</v>
      </c>
      <c r="AX6" s="121">
        <v>2017</v>
      </c>
      <c r="AY6" s="123"/>
      <c r="AZ6" s="123" t="s">
        <v>418</v>
      </c>
      <c r="BA6" s="121">
        <v>2016</v>
      </c>
      <c r="BB6" s="121">
        <v>2015</v>
      </c>
      <c r="BC6" s="121">
        <v>2016</v>
      </c>
      <c r="BD6" s="121">
        <v>2014</v>
      </c>
      <c r="BE6" s="121">
        <v>2014</v>
      </c>
      <c r="BF6" s="121">
        <v>2016</v>
      </c>
      <c r="BG6" s="121">
        <v>2014</v>
      </c>
      <c r="BH6" s="121">
        <v>2014</v>
      </c>
      <c r="BI6" s="121">
        <v>2011</v>
      </c>
      <c r="BJ6" s="121">
        <v>2008</v>
      </c>
      <c r="BK6" s="121">
        <v>2015</v>
      </c>
      <c r="BL6" s="121">
        <v>2016</v>
      </c>
      <c r="BM6" s="83"/>
      <c r="BN6" s="83"/>
      <c r="BO6" s="83"/>
      <c r="BP6" s="83"/>
      <c r="BQ6" s="121">
        <v>2014</v>
      </c>
      <c r="BR6" s="121">
        <v>2015</v>
      </c>
      <c r="BS6" s="121">
        <v>2015</v>
      </c>
      <c r="BT6" s="121">
        <v>2014</v>
      </c>
      <c r="BU6" s="129">
        <v>2015</v>
      </c>
      <c r="BV6" s="129">
        <v>2015</v>
      </c>
      <c r="BW6" s="129">
        <v>2013</v>
      </c>
      <c r="BX6" s="129">
        <v>2013</v>
      </c>
      <c r="BY6" s="142">
        <v>2010</v>
      </c>
      <c r="BZ6" s="212"/>
      <c r="CA6" s="129">
        <v>2012</v>
      </c>
      <c r="CB6" s="142">
        <v>2015</v>
      </c>
      <c r="CC6" s="142">
        <v>2014</v>
      </c>
      <c r="CD6" s="121">
        <v>2016</v>
      </c>
      <c r="CE6" s="121">
        <v>2015</v>
      </c>
      <c r="CF6" s="121">
        <v>2014</v>
      </c>
      <c r="CG6" s="121">
        <v>2014</v>
      </c>
      <c r="CH6" s="83"/>
    </row>
    <row r="7" spans="1:86" x14ac:dyDescent="0.25">
      <c r="A7" s="3" t="str">
        <f>VLOOKUP(C7,Regiones!B$3:H$35,7,FALSE)</f>
        <v>Caribbean</v>
      </c>
      <c r="B7" s="99" t="s">
        <v>20</v>
      </c>
      <c r="C7" s="86" t="s">
        <v>19</v>
      </c>
      <c r="D7" s="119">
        <v>2014</v>
      </c>
      <c r="E7" s="119">
        <v>2014</v>
      </c>
      <c r="F7" s="119">
        <v>2014</v>
      </c>
      <c r="G7" s="119">
        <v>2014</v>
      </c>
      <c r="H7" s="119">
        <v>2014</v>
      </c>
      <c r="I7" s="119">
        <v>2014</v>
      </c>
      <c r="J7" s="119">
        <v>2014</v>
      </c>
      <c r="K7" s="119">
        <v>2016</v>
      </c>
      <c r="L7" s="119">
        <v>2016</v>
      </c>
      <c r="M7" s="119">
        <v>2015</v>
      </c>
      <c r="N7" s="119">
        <v>2011</v>
      </c>
      <c r="O7" s="119">
        <v>2011</v>
      </c>
      <c r="P7" s="119">
        <v>2013</v>
      </c>
      <c r="Q7" s="121">
        <v>2017</v>
      </c>
      <c r="R7" s="121">
        <v>2017</v>
      </c>
      <c r="S7" s="121">
        <v>2016</v>
      </c>
      <c r="T7" s="121">
        <v>2016</v>
      </c>
      <c r="U7" s="121">
        <v>2011</v>
      </c>
      <c r="V7" s="121">
        <v>2011</v>
      </c>
      <c r="W7" s="121">
        <v>2016</v>
      </c>
      <c r="X7" s="121">
        <v>2015</v>
      </c>
      <c r="Y7" s="121"/>
      <c r="Z7" s="121"/>
      <c r="AA7" s="121"/>
      <c r="AB7" s="121">
        <v>2016</v>
      </c>
      <c r="AC7" s="138" t="s">
        <v>234</v>
      </c>
      <c r="AD7" s="121" t="s">
        <v>234</v>
      </c>
      <c r="AE7" s="121">
        <v>2015</v>
      </c>
      <c r="AF7" s="121"/>
      <c r="AG7" s="121">
        <v>2016</v>
      </c>
      <c r="AH7" s="121">
        <v>2012</v>
      </c>
      <c r="AI7" s="121">
        <v>2010</v>
      </c>
      <c r="AJ7" s="121">
        <v>2016</v>
      </c>
      <c r="AK7" s="121">
        <v>2016</v>
      </c>
      <c r="AL7" s="121">
        <v>2015</v>
      </c>
      <c r="AM7" s="121">
        <v>2015</v>
      </c>
      <c r="AN7" s="121">
        <v>2016</v>
      </c>
      <c r="AO7" s="121">
        <v>2014</v>
      </c>
      <c r="AP7" s="121">
        <v>2014</v>
      </c>
      <c r="AQ7" s="121">
        <v>2014</v>
      </c>
      <c r="AR7" s="121">
        <v>2015</v>
      </c>
      <c r="AS7" s="121">
        <v>2015</v>
      </c>
      <c r="AT7" s="120" t="s">
        <v>234</v>
      </c>
      <c r="AU7" s="120"/>
      <c r="AV7" s="121">
        <v>2015</v>
      </c>
      <c r="AW7" s="121">
        <v>2016</v>
      </c>
      <c r="AX7" s="121">
        <v>2017</v>
      </c>
      <c r="AY7" s="123"/>
      <c r="AZ7" s="123" t="s">
        <v>418</v>
      </c>
      <c r="BA7" s="121">
        <v>2016</v>
      </c>
      <c r="BB7" s="121">
        <v>2015</v>
      </c>
      <c r="BC7" s="121">
        <v>2016</v>
      </c>
      <c r="BD7" s="121">
        <v>2014</v>
      </c>
      <c r="BE7" s="121">
        <v>2014</v>
      </c>
      <c r="BF7" s="121">
        <v>2016</v>
      </c>
      <c r="BG7" s="121" t="s">
        <v>234</v>
      </c>
      <c r="BH7" s="121" t="s">
        <v>234</v>
      </c>
      <c r="BI7" s="121">
        <v>2011</v>
      </c>
      <c r="BJ7" s="121"/>
      <c r="BK7" s="121">
        <v>2015</v>
      </c>
      <c r="BL7" s="121">
        <v>2016</v>
      </c>
      <c r="BM7" s="83"/>
      <c r="BN7" s="83"/>
      <c r="BO7" s="83"/>
      <c r="BP7" s="83">
        <v>2017</v>
      </c>
      <c r="BQ7" s="121">
        <v>2014</v>
      </c>
      <c r="BR7" s="121">
        <v>2015</v>
      </c>
      <c r="BS7" s="121">
        <v>2015</v>
      </c>
      <c r="BT7" s="121">
        <v>2014</v>
      </c>
      <c r="BU7" s="129">
        <v>2015</v>
      </c>
      <c r="BV7" s="129">
        <v>2015</v>
      </c>
      <c r="BW7" s="129">
        <v>2013</v>
      </c>
      <c r="BX7" s="129">
        <v>2013</v>
      </c>
      <c r="BY7" s="142">
        <v>2014</v>
      </c>
      <c r="BZ7" s="124">
        <v>2014</v>
      </c>
      <c r="CA7" s="142">
        <v>2012</v>
      </c>
      <c r="CB7" s="142">
        <v>2015</v>
      </c>
      <c r="CC7" s="142">
        <v>2015</v>
      </c>
      <c r="CD7" s="121">
        <v>2013</v>
      </c>
      <c r="CE7" s="121">
        <v>2015</v>
      </c>
      <c r="CF7" s="121">
        <v>2014</v>
      </c>
      <c r="CG7" s="121">
        <v>2014</v>
      </c>
      <c r="CH7" s="83"/>
    </row>
    <row r="8" spans="1:86" x14ac:dyDescent="0.25">
      <c r="A8" s="3" t="str">
        <f>VLOOKUP(C8,Regiones!B$3:H$35,7,FALSE)</f>
        <v>Caribbean</v>
      </c>
      <c r="B8" s="99" t="s">
        <v>22</v>
      </c>
      <c r="C8" s="86" t="s">
        <v>21</v>
      </c>
      <c r="D8" s="119">
        <v>2014</v>
      </c>
      <c r="E8" s="119">
        <v>2014</v>
      </c>
      <c r="F8" s="119">
        <v>2014</v>
      </c>
      <c r="G8" s="119">
        <v>2014</v>
      </c>
      <c r="H8" s="119">
        <v>2014</v>
      </c>
      <c r="I8" s="119">
        <v>2014</v>
      </c>
      <c r="J8" s="119">
        <v>2014</v>
      </c>
      <c r="K8" s="119">
        <v>2016</v>
      </c>
      <c r="L8" s="119">
        <v>2016</v>
      </c>
      <c r="M8" s="119">
        <v>2015</v>
      </c>
      <c r="N8" s="119">
        <v>2011</v>
      </c>
      <c r="O8" s="119">
        <v>2011</v>
      </c>
      <c r="P8" s="119">
        <v>2010</v>
      </c>
      <c r="Q8" s="121">
        <v>2017</v>
      </c>
      <c r="R8" s="121">
        <v>2017</v>
      </c>
      <c r="S8" s="121">
        <v>2016</v>
      </c>
      <c r="T8" s="121">
        <v>2016</v>
      </c>
      <c r="U8" s="121">
        <v>2011</v>
      </c>
      <c r="V8" s="121">
        <v>2011</v>
      </c>
      <c r="W8" s="121">
        <v>2016</v>
      </c>
      <c r="X8" s="121">
        <v>2015</v>
      </c>
      <c r="Y8" s="121"/>
      <c r="Z8" s="121"/>
      <c r="AA8" s="121">
        <v>2009</v>
      </c>
      <c r="AB8" s="121"/>
      <c r="AC8" s="138">
        <v>2016</v>
      </c>
      <c r="AD8" s="121" t="s">
        <v>234</v>
      </c>
      <c r="AE8" s="121">
        <v>2015</v>
      </c>
      <c r="AF8" s="121"/>
      <c r="AG8" s="121">
        <v>2016</v>
      </c>
      <c r="AH8" s="121">
        <v>2011</v>
      </c>
      <c r="AI8" s="121">
        <v>2011</v>
      </c>
      <c r="AJ8" s="121">
        <v>2016</v>
      </c>
      <c r="AK8" s="121">
        <v>2016</v>
      </c>
      <c r="AL8" s="121">
        <v>2015</v>
      </c>
      <c r="AM8" s="121" t="s">
        <v>234</v>
      </c>
      <c r="AN8" s="121">
        <v>2016</v>
      </c>
      <c r="AO8" s="121">
        <v>2014</v>
      </c>
      <c r="AP8" s="121">
        <v>2014</v>
      </c>
      <c r="AQ8" s="121">
        <v>2014</v>
      </c>
      <c r="AR8" s="121">
        <v>2015</v>
      </c>
      <c r="AS8" s="121" t="s">
        <v>234</v>
      </c>
      <c r="AT8" s="120">
        <v>2009</v>
      </c>
      <c r="AU8" s="120"/>
      <c r="AV8" s="121">
        <v>2015</v>
      </c>
      <c r="AW8" s="121">
        <v>2016</v>
      </c>
      <c r="AX8" s="121">
        <v>2017</v>
      </c>
      <c r="AY8" s="123"/>
      <c r="AZ8" s="123" t="s">
        <v>418</v>
      </c>
      <c r="BA8" s="121">
        <v>2016</v>
      </c>
      <c r="BB8" s="121" t="s">
        <v>234</v>
      </c>
      <c r="BC8" s="121">
        <v>2016</v>
      </c>
      <c r="BD8" s="121">
        <v>2014</v>
      </c>
      <c r="BE8" s="121">
        <v>2014</v>
      </c>
      <c r="BF8" s="121">
        <v>2016</v>
      </c>
      <c r="BG8" s="121" t="s">
        <v>234</v>
      </c>
      <c r="BH8" s="121" t="s">
        <v>234</v>
      </c>
      <c r="BI8" s="121" t="s">
        <v>234</v>
      </c>
      <c r="BJ8" s="121"/>
      <c r="BK8" s="121">
        <v>2015</v>
      </c>
      <c r="BL8" s="121">
        <v>2016</v>
      </c>
      <c r="BM8" s="83"/>
      <c r="BN8" s="83"/>
      <c r="BO8" s="83">
        <v>2016</v>
      </c>
      <c r="BP8" s="83"/>
      <c r="BQ8" s="121">
        <v>2014</v>
      </c>
      <c r="BR8" s="121">
        <v>2015</v>
      </c>
      <c r="BS8" s="121">
        <v>2015</v>
      </c>
      <c r="BT8" s="121">
        <v>2014</v>
      </c>
      <c r="BU8" s="129">
        <v>2007</v>
      </c>
      <c r="BV8" s="129">
        <v>2007</v>
      </c>
      <c r="BW8" s="129">
        <v>2013</v>
      </c>
      <c r="BX8" s="129">
        <v>2013</v>
      </c>
      <c r="BY8" s="142">
        <v>2014</v>
      </c>
      <c r="BZ8" s="124">
        <v>2014</v>
      </c>
      <c r="CA8" s="129"/>
      <c r="CB8" s="142">
        <v>2015</v>
      </c>
      <c r="CC8" s="142">
        <v>2015</v>
      </c>
      <c r="CD8" s="121">
        <v>2016</v>
      </c>
      <c r="CE8" s="121">
        <v>2015</v>
      </c>
      <c r="CF8" s="121">
        <v>2014</v>
      </c>
      <c r="CG8" s="121">
        <v>2014</v>
      </c>
      <c r="CH8" s="83"/>
    </row>
    <row r="9" spans="1:86" x14ac:dyDescent="0.25">
      <c r="A9" s="3" t="str">
        <f>VLOOKUP(C9,Regiones!B$3:H$35,7,FALSE)</f>
        <v>Caribbean</v>
      </c>
      <c r="B9" s="99" t="s">
        <v>24</v>
      </c>
      <c r="C9" s="86" t="s">
        <v>23</v>
      </c>
      <c r="D9" s="119">
        <v>2014</v>
      </c>
      <c r="E9" s="119">
        <v>2014</v>
      </c>
      <c r="F9" s="119">
        <v>2014</v>
      </c>
      <c r="G9" s="119">
        <v>2014</v>
      </c>
      <c r="H9" s="119">
        <v>2014</v>
      </c>
      <c r="I9" s="119">
        <v>2014</v>
      </c>
      <c r="J9" s="119">
        <v>2014</v>
      </c>
      <c r="K9" s="119">
        <v>2016</v>
      </c>
      <c r="L9" s="119">
        <v>2016</v>
      </c>
      <c r="M9" s="119">
        <v>2015</v>
      </c>
      <c r="N9" s="119">
        <v>2011</v>
      </c>
      <c r="O9" s="119">
        <v>2011</v>
      </c>
      <c r="P9" s="119">
        <v>2010</v>
      </c>
      <c r="Q9" s="121">
        <v>2017</v>
      </c>
      <c r="R9" s="121">
        <v>2017</v>
      </c>
      <c r="S9" s="121">
        <v>2016</v>
      </c>
      <c r="T9" s="121">
        <v>2016</v>
      </c>
      <c r="U9" s="121">
        <v>2014</v>
      </c>
      <c r="V9" s="121">
        <v>2014</v>
      </c>
      <c r="W9" s="121">
        <v>2016</v>
      </c>
      <c r="X9" s="121">
        <v>2015</v>
      </c>
      <c r="Y9" s="121">
        <v>2013</v>
      </c>
      <c r="Z9" s="121">
        <v>2013</v>
      </c>
      <c r="AA9" s="138">
        <v>2015</v>
      </c>
      <c r="AB9" s="121">
        <v>2016</v>
      </c>
      <c r="AC9" s="138">
        <v>2016</v>
      </c>
      <c r="AD9" s="121">
        <v>2015</v>
      </c>
      <c r="AE9" s="121">
        <v>2015</v>
      </c>
      <c r="AF9" s="121">
        <v>2013</v>
      </c>
      <c r="AG9" s="121">
        <v>2016</v>
      </c>
      <c r="AH9" s="121">
        <v>2007</v>
      </c>
      <c r="AI9" s="121">
        <v>2012</v>
      </c>
      <c r="AJ9" s="121">
        <v>2016</v>
      </c>
      <c r="AK9" s="121">
        <v>2016</v>
      </c>
      <c r="AL9" s="121">
        <v>2015</v>
      </c>
      <c r="AM9" s="121">
        <v>2015</v>
      </c>
      <c r="AN9" s="121">
        <v>2016</v>
      </c>
      <c r="AO9" s="121">
        <v>2014</v>
      </c>
      <c r="AP9" s="121">
        <v>2014</v>
      </c>
      <c r="AQ9" s="121">
        <v>2014</v>
      </c>
      <c r="AR9" s="121">
        <v>2015</v>
      </c>
      <c r="AS9" s="121">
        <v>2015</v>
      </c>
      <c r="AT9" s="120">
        <v>2013</v>
      </c>
      <c r="AU9" s="120">
        <v>2014</v>
      </c>
      <c r="AV9" s="121">
        <v>2015</v>
      </c>
      <c r="AW9" s="121">
        <v>2016</v>
      </c>
      <c r="AX9" s="121">
        <v>2017</v>
      </c>
      <c r="AY9" s="123"/>
      <c r="AZ9" s="123" t="s">
        <v>418</v>
      </c>
      <c r="BA9" s="121">
        <v>2016</v>
      </c>
      <c r="BB9" s="121">
        <v>2015</v>
      </c>
      <c r="BC9" s="121">
        <v>2016</v>
      </c>
      <c r="BD9" s="121">
        <v>2014</v>
      </c>
      <c r="BE9" s="121">
        <v>2014</v>
      </c>
      <c r="BF9" s="121">
        <v>2016</v>
      </c>
      <c r="BG9" s="121">
        <v>2014</v>
      </c>
      <c r="BH9" s="121">
        <v>2014</v>
      </c>
      <c r="BI9" s="121">
        <v>2015</v>
      </c>
      <c r="BJ9" s="121">
        <v>2013</v>
      </c>
      <c r="BK9" s="121">
        <v>2015</v>
      </c>
      <c r="BL9" s="121">
        <v>2016</v>
      </c>
      <c r="BM9" s="83">
        <v>2012</v>
      </c>
      <c r="BN9" s="83">
        <v>2015</v>
      </c>
      <c r="BO9" s="83">
        <v>2014</v>
      </c>
      <c r="BP9" s="83">
        <v>2017</v>
      </c>
      <c r="BQ9" s="121">
        <v>2014</v>
      </c>
      <c r="BR9" s="121">
        <v>2015</v>
      </c>
      <c r="BS9" s="121">
        <v>2015</v>
      </c>
      <c r="BT9" s="121">
        <v>2014</v>
      </c>
      <c r="BU9" s="129">
        <v>2015</v>
      </c>
      <c r="BV9" s="129">
        <v>2015</v>
      </c>
      <c r="BW9" s="129">
        <v>2013</v>
      </c>
      <c r="BX9" s="129">
        <v>2013</v>
      </c>
      <c r="BY9" s="142">
        <v>2014</v>
      </c>
      <c r="BZ9" s="124">
        <v>2014</v>
      </c>
      <c r="CA9" s="142">
        <v>2015</v>
      </c>
      <c r="CB9" s="142">
        <v>2015</v>
      </c>
      <c r="CC9" s="142">
        <v>2015</v>
      </c>
      <c r="CD9" s="121">
        <v>2016</v>
      </c>
      <c r="CE9" s="121">
        <v>2015</v>
      </c>
      <c r="CF9" s="121">
        <v>2014</v>
      </c>
      <c r="CG9" s="121">
        <v>2014</v>
      </c>
      <c r="CH9" s="83"/>
    </row>
    <row r="10" spans="1:86" x14ac:dyDescent="0.25">
      <c r="A10" s="3" t="str">
        <f>VLOOKUP(C10,Regiones!B$3:H$35,7,FALSE)</f>
        <v>Caribbean</v>
      </c>
      <c r="B10" s="99" t="s">
        <v>30</v>
      </c>
      <c r="C10" s="86" t="s">
        <v>29</v>
      </c>
      <c r="D10" s="119">
        <v>2014</v>
      </c>
      <c r="E10" s="119">
        <v>2014</v>
      </c>
      <c r="F10" s="119">
        <v>2014</v>
      </c>
      <c r="G10" s="119">
        <v>2014</v>
      </c>
      <c r="H10" s="119">
        <v>2014</v>
      </c>
      <c r="I10" s="119">
        <v>2014</v>
      </c>
      <c r="J10" s="119">
        <v>2014</v>
      </c>
      <c r="K10" s="119">
        <v>2016</v>
      </c>
      <c r="L10" s="119">
        <v>2016</v>
      </c>
      <c r="M10" s="119">
        <v>2015</v>
      </c>
      <c r="N10" s="119">
        <v>2011</v>
      </c>
      <c r="O10" s="119">
        <v>2011</v>
      </c>
      <c r="P10" s="119">
        <v>2014</v>
      </c>
      <c r="Q10" s="121">
        <v>2017</v>
      </c>
      <c r="R10" s="121">
        <v>2017</v>
      </c>
      <c r="S10" s="121">
        <v>2016</v>
      </c>
      <c r="T10" s="121">
        <v>2016</v>
      </c>
      <c r="U10" s="121">
        <v>2014</v>
      </c>
      <c r="V10" s="121">
        <v>2014</v>
      </c>
      <c r="W10" s="121">
        <v>2016</v>
      </c>
      <c r="X10" s="121">
        <v>2015</v>
      </c>
      <c r="Y10" s="121"/>
      <c r="Z10" s="121"/>
      <c r="AA10" s="121">
        <v>2008</v>
      </c>
      <c r="AB10" s="121">
        <v>2016</v>
      </c>
      <c r="AC10" s="138">
        <v>2016</v>
      </c>
      <c r="AD10" s="121" t="s">
        <v>234</v>
      </c>
      <c r="AE10" s="121">
        <v>2015</v>
      </c>
      <c r="AF10" s="121"/>
      <c r="AG10" s="121">
        <v>2016</v>
      </c>
      <c r="AH10" s="121">
        <v>2011</v>
      </c>
      <c r="AI10" s="121" t="s">
        <v>234</v>
      </c>
      <c r="AJ10" s="121">
        <v>2016</v>
      </c>
      <c r="AK10" s="121">
        <v>2016</v>
      </c>
      <c r="AL10" s="121">
        <v>2015</v>
      </c>
      <c r="AM10" s="121" t="s">
        <v>234</v>
      </c>
      <c r="AN10" s="121">
        <v>2016</v>
      </c>
      <c r="AO10" s="121">
        <v>2014</v>
      </c>
      <c r="AP10" s="121">
        <v>2014</v>
      </c>
      <c r="AQ10" s="121">
        <v>2014</v>
      </c>
      <c r="AR10" s="121">
        <v>2015</v>
      </c>
      <c r="AS10" s="121" t="s">
        <v>234</v>
      </c>
      <c r="AT10" s="120">
        <v>2008</v>
      </c>
      <c r="AU10" s="120"/>
      <c r="AV10" s="121">
        <v>2015</v>
      </c>
      <c r="AW10" s="121">
        <v>2016</v>
      </c>
      <c r="AX10" s="121">
        <v>2017</v>
      </c>
      <c r="AY10" s="123"/>
      <c r="AZ10" s="123" t="s">
        <v>418</v>
      </c>
      <c r="BA10" s="121">
        <v>2016</v>
      </c>
      <c r="BB10" s="121">
        <v>2015</v>
      </c>
      <c r="BC10" s="121">
        <v>2016</v>
      </c>
      <c r="BD10" s="121">
        <v>2014</v>
      </c>
      <c r="BE10" s="121">
        <v>2014</v>
      </c>
      <c r="BF10" s="121">
        <v>2016</v>
      </c>
      <c r="BG10" s="121">
        <v>2014</v>
      </c>
      <c r="BH10" s="121" t="s">
        <v>234</v>
      </c>
      <c r="BI10" s="121">
        <v>2011</v>
      </c>
      <c r="BJ10" s="121"/>
      <c r="BK10" s="121">
        <v>2015</v>
      </c>
      <c r="BL10" s="121">
        <v>2016</v>
      </c>
      <c r="BM10" s="83"/>
      <c r="BN10" s="83"/>
      <c r="BO10" s="83">
        <v>2016</v>
      </c>
      <c r="BP10" s="83"/>
      <c r="BQ10" s="121">
        <v>2014</v>
      </c>
      <c r="BR10" s="121">
        <v>2015</v>
      </c>
      <c r="BS10" s="121">
        <v>2015</v>
      </c>
      <c r="BT10" s="121">
        <v>2014</v>
      </c>
      <c r="BU10" s="129">
        <v>2015</v>
      </c>
      <c r="BV10" s="129">
        <v>2015</v>
      </c>
      <c r="BW10" s="129">
        <v>2013</v>
      </c>
      <c r="BX10" s="129">
        <v>2013</v>
      </c>
      <c r="BY10" s="129"/>
      <c r="BZ10" s="124">
        <v>2014</v>
      </c>
      <c r="CA10" s="129"/>
      <c r="CB10" s="142">
        <v>2015</v>
      </c>
      <c r="CC10" s="142">
        <v>2015</v>
      </c>
      <c r="CD10" s="121">
        <v>2016</v>
      </c>
      <c r="CE10" s="121">
        <v>2015</v>
      </c>
      <c r="CF10" s="121">
        <v>2014</v>
      </c>
      <c r="CG10" s="121">
        <v>2014</v>
      </c>
      <c r="CH10" s="83"/>
    </row>
    <row r="11" spans="1:86" x14ac:dyDescent="0.25">
      <c r="A11" s="3" t="str">
        <f>VLOOKUP(C11,Regiones!B$3:H$35,7,FALSE)</f>
        <v>Caribbean</v>
      </c>
      <c r="B11" s="99" t="s">
        <v>36</v>
      </c>
      <c r="C11" s="86" t="s">
        <v>35</v>
      </c>
      <c r="D11" s="119">
        <v>2014</v>
      </c>
      <c r="E11" s="119">
        <v>2014</v>
      </c>
      <c r="F11" s="119">
        <v>2014</v>
      </c>
      <c r="G11" s="119">
        <v>2014</v>
      </c>
      <c r="H11" s="119">
        <v>2014</v>
      </c>
      <c r="I11" s="119">
        <v>2014</v>
      </c>
      <c r="J11" s="119">
        <v>2014</v>
      </c>
      <c r="K11" s="119">
        <v>2016</v>
      </c>
      <c r="L11" s="119">
        <v>2016</v>
      </c>
      <c r="M11" s="119">
        <v>2015</v>
      </c>
      <c r="N11" s="119">
        <v>2011</v>
      </c>
      <c r="O11" s="119">
        <v>2011</v>
      </c>
      <c r="P11" s="119">
        <v>2009</v>
      </c>
      <c r="Q11" s="121">
        <v>2017</v>
      </c>
      <c r="R11" s="121">
        <v>2017</v>
      </c>
      <c r="S11" s="121">
        <v>2016</v>
      </c>
      <c r="T11" s="121">
        <v>2016</v>
      </c>
      <c r="U11" s="121">
        <v>2012</v>
      </c>
      <c r="V11" s="121">
        <v>2012</v>
      </c>
      <c r="W11" s="121">
        <v>2016</v>
      </c>
      <c r="X11" s="121">
        <v>2015</v>
      </c>
      <c r="Y11" s="121">
        <v>2012</v>
      </c>
      <c r="Z11" s="121">
        <v>2012</v>
      </c>
      <c r="AA11" s="138">
        <v>2012</v>
      </c>
      <c r="AB11" s="121">
        <v>2016</v>
      </c>
      <c r="AC11" s="138">
        <v>2016</v>
      </c>
      <c r="AD11" s="121" t="s">
        <v>234</v>
      </c>
      <c r="AE11" s="121">
        <v>2015</v>
      </c>
      <c r="AF11" s="121">
        <v>2012</v>
      </c>
      <c r="AG11" s="121">
        <v>2016</v>
      </c>
      <c r="AH11" s="121">
        <v>2012</v>
      </c>
      <c r="AI11" s="121">
        <v>2014</v>
      </c>
      <c r="AJ11" s="121">
        <v>2016</v>
      </c>
      <c r="AK11" s="121">
        <v>2016</v>
      </c>
      <c r="AL11" s="121">
        <v>2015</v>
      </c>
      <c r="AM11" s="121">
        <v>2015</v>
      </c>
      <c r="AN11" s="121"/>
      <c r="AO11" s="121">
        <v>2014</v>
      </c>
      <c r="AP11" s="121">
        <v>2014</v>
      </c>
      <c r="AQ11" s="121">
        <v>2014</v>
      </c>
      <c r="AR11" s="121">
        <v>2015</v>
      </c>
      <c r="AS11" s="121">
        <v>2015</v>
      </c>
      <c r="AT11" s="120">
        <v>2012</v>
      </c>
      <c r="AU11" s="120">
        <v>2014</v>
      </c>
      <c r="AV11" s="121">
        <v>2015</v>
      </c>
      <c r="AW11" s="121">
        <v>2016</v>
      </c>
      <c r="AX11" s="121">
        <v>2017</v>
      </c>
      <c r="AY11" s="123"/>
      <c r="AZ11" s="123" t="s">
        <v>418</v>
      </c>
      <c r="BA11" s="121">
        <v>2016</v>
      </c>
      <c r="BB11" s="121">
        <v>2015</v>
      </c>
      <c r="BC11" s="121">
        <v>2016</v>
      </c>
      <c r="BD11" s="121">
        <v>2014</v>
      </c>
      <c r="BE11" s="121">
        <v>2014</v>
      </c>
      <c r="BF11" s="121">
        <v>2016</v>
      </c>
      <c r="BG11" s="121">
        <v>2014</v>
      </c>
      <c r="BH11" s="121">
        <v>2014</v>
      </c>
      <c r="BI11" s="121">
        <v>2011</v>
      </c>
      <c r="BJ11" s="121">
        <v>2010</v>
      </c>
      <c r="BK11" s="121">
        <v>2015</v>
      </c>
      <c r="BL11" s="121">
        <v>2016</v>
      </c>
      <c r="BM11" s="83"/>
      <c r="BN11" s="83"/>
      <c r="BO11" s="83">
        <v>2014</v>
      </c>
      <c r="BP11" s="83">
        <v>2017</v>
      </c>
      <c r="BQ11" s="121">
        <v>2014</v>
      </c>
      <c r="BR11" s="121">
        <v>2015</v>
      </c>
      <c r="BS11" s="121">
        <v>2015</v>
      </c>
      <c r="BT11" s="121">
        <v>2014</v>
      </c>
      <c r="BU11" s="129">
        <v>2015</v>
      </c>
      <c r="BV11" s="129">
        <v>2015</v>
      </c>
      <c r="BW11" s="129">
        <v>2013</v>
      </c>
      <c r="BX11" s="129">
        <v>2013</v>
      </c>
      <c r="BY11" s="129">
        <v>2012</v>
      </c>
      <c r="BZ11" s="212"/>
      <c r="CA11" s="129">
        <v>2012</v>
      </c>
      <c r="CB11" s="142">
        <v>2015</v>
      </c>
      <c r="CC11" s="129"/>
      <c r="CD11" s="121">
        <v>2016</v>
      </c>
      <c r="CE11" s="121">
        <v>2015</v>
      </c>
      <c r="CF11" s="121">
        <v>2014</v>
      </c>
      <c r="CG11" s="121">
        <v>2014</v>
      </c>
      <c r="CH11" s="83"/>
    </row>
    <row r="12" spans="1:86" x14ac:dyDescent="0.25">
      <c r="A12" s="3" t="str">
        <f>VLOOKUP(C12,Regiones!B$3:H$35,7,FALSE)</f>
        <v>Caribbean</v>
      </c>
      <c r="B12" s="99" t="s">
        <v>40</v>
      </c>
      <c r="C12" s="86" t="s">
        <v>39</v>
      </c>
      <c r="D12" s="119">
        <v>2014</v>
      </c>
      <c r="E12" s="119">
        <v>2014</v>
      </c>
      <c r="F12" s="119">
        <v>2014</v>
      </c>
      <c r="G12" s="119">
        <v>2014</v>
      </c>
      <c r="H12" s="119">
        <v>2014</v>
      </c>
      <c r="I12" s="119">
        <v>2014</v>
      </c>
      <c r="J12" s="119">
        <v>2014</v>
      </c>
      <c r="K12" s="119">
        <v>2016</v>
      </c>
      <c r="L12" s="119">
        <v>2016</v>
      </c>
      <c r="M12" s="119">
        <v>2015</v>
      </c>
      <c r="N12" s="119">
        <v>2011</v>
      </c>
      <c r="O12" s="119">
        <v>2011</v>
      </c>
      <c r="P12" s="119"/>
      <c r="Q12" s="121">
        <v>2017</v>
      </c>
      <c r="R12" s="121">
        <v>2017</v>
      </c>
      <c r="S12" s="121">
        <v>2016</v>
      </c>
      <c r="T12" s="121">
        <v>2016</v>
      </c>
      <c r="U12" s="121">
        <v>2015</v>
      </c>
      <c r="V12" s="121">
        <v>2015</v>
      </c>
      <c r="W12" s="121">
        <v>2016</v>
      </c>
      <c r="X12" s="121">
        <v>2015</v>
      </c>
      <c r="Y12" s="121">
        <v>2012</v>
      </c>
      <c r="Z12" s="121">
        <v>2012</v>
      </c>
      <c r="AA12" s="138">
        <v>2012</v>
      </c>
      <c r="AB12" s="121">
        <v>2016</v>
      </c>
      <c r="AC12" s="138">
        <v>2016</v>
      </c>
      <c r="AD12" s="121" t="s">
        <v>234</v>
      </c>
      <c r="AE12" s="121">
        <v>2015</v>
      </c>
      <c r="AF12" s="121">
        <v>2012</v>
      </c>
      <c r="AG12" s="121">
        <v>2016</v>
      </c>
      <c r="AH12" s="121">
        <v>2011</v>
      </c>
      <c r="AI12" s="121">
        <v>2008</v>
      </c>
      <c r="AJ12" s="121">
        <v>2016</v>
      </c>
      <c r="AK12" s="121">
        <v>2016</v>
      </c>
      <c r="AL12" s="121">
        <v>2015</v>
      </c>
      <c r="AM12" s="121">
        <v>2015</v>
      </c>
      <c r="AN12" s="121">
        <v>2016</v>
      </c>
      <c r="AO12" s="121">
        <v>2014</v>
      </c>
      <c r="AP12" s="121">
        <v>2014</v>
      </c>
      <c r="AQ12" s="121">
        <v>2014</v>
      </c>
      <c r="AR12" s="121">
        <v>2015</v>
      </c>
      <c r="AS12" s="121">
        <v>2015</v>
      </c>
      <c r="AT12" s="120">
        <v>2004</v>
      </c>
      <c r="AU12" s="120"/>
      <c r="AV12" s="121">
        <v>2015</v>
      </c>
      <c r="AW12" s="121">
        <v>2016</v>
      </c>
      <c r="AX12" s="121">
        <v>2017</v>
      </c>
      <c r="AY12" s="123"/>
      <c r="AZ12" s="123" t="s">
        <v>418</v>
      </c>
      <c r="BA12" s="121">
        <v>2016</v>
      </c>
      <c r="BB12" s="121">
        <v>2015</v>
      </c>
      <c r="BC12" s="121">
        <v>2016</v>
      </c>
      <c r="BD12" s="121">
        <v>2014</v>
      </c>
      <c r="BE12" s="121">
        <v>2014</v>
      </c>
      <c r="BF12" s="121">
        <v>2016</v>
      </c>
      <c r="BG12" s="121">
        <v>2014</v>
      </c>
      <c r="BH12" s="121">
        <v>2014</v>
      </c>
      <c r="BI12" s="121">
        <v>2011</v>
      </c>
      <c r="BJ12" s="121">
        <v>2008</v>
      </c>
      <c r="BK12" s="121">
        <v>2015</v>
      </c>
      <c r="BL12" s="121">
        <v>2016</v>
      </c>
      <c r="BM12" s="83">
        <v>2010</v>
      </c>
      <c r="BN12" s="83"/>
      <c r="BO12" s="83">
        <v>2014</v>
      </c>
      <c r="BP12" s="83">
        <v>2017</v>
      </c>
      <c r="BQ12" s="121">
        <v>2014</v>
      </c>
      <c r="BR12" s="121">
        <v>2015</v>
      </c>
      <c r="BS12" s="121">
        <v>2015</v>
      </c>
      <c r="BT12" s="121">
        <v>2014</v>
      </c>
      <c r="BU12" s="129">
        <v>2015</v>
      </c>
      <c r="BV12" s="129">
        <v>2015</v>
      </c>
      <c r="BW12" s="129">
        <v>2013</v>
      </c>
      <c r="BX12" s="129">
        <v>2013</v>
      </c>
      <c r="BY12" s="142">
        <v>2013</v>
      </c>
      <c r="BZ12" s="124">
        <v>2014</v>
      </c>
      <c r="CA12" s="142">
        <v>2011</v>
      </c>
      <c r="CB12" s="142">
        <v>2015</v>
      </c>
      <c r="CC12" s="142">
        <v>2015</v>
      </c>
      <c r="CD12" s="121">
        <v>2016</v>
      </c>
      <c r="CE12" s="121">
        <v>2015</v>
      </c>
      <c r="CF12" s="121">
        <v>2014</v>
      </c>
      <c r="CG12" s="121">
        <v>2014</v>
      </c>
      <c r="CH12" s="83"/>
    </row>
    <row r="13" spans="1:86" x14ac:dyDescent="0.25">
      <c r="A13" s="3" t="str">
        <f>VLOOKUP(C13,Regiones!B$3:H$35,7,FALSE)</f>
        <v>Caribbean</v>
      </c>
      <c r="B13" s="99" t="s">
        <v>52</v>
      </c>
      <c r="C13" s="86" t="s">
        <v>51</v>
      </c>
      <c r="D13" s="119">
        <v>2014</v>
      </c>
      <c r="E13" s="119">
        <v>2014</v>
      </c>
      <c r="F13" s="119">
        <v>2014</v>
      </c>
      <c r="G13" s="119">
        <v>2014</v>
      </c>
      <c r="H13" s="119">
        <v>2014</v>
      </c>
      <c r="I13" s="119">
        <v>2014</v>
      </c>
      <c r="J13" s="119">
        <v>2014</v>
      </c>
      <c r="K13" s="119">
        <v>2016</v>
      </c>
      <c r="L13" s="119">
        <v>2016</v>
      </c>
      <c r="M13" s="119">
        <v>2015</v>
      </c>
      <c r="N13" s="119">
        <v>2011</v>
      </c>
      <c r="O13" s="119">
        <v>2011</v>
      </c>
      <c r="P13" s="119">
        <v>2012</v>
      </c>
      <c r="Q13" s="121">
        <v>2017</v>
      </c>
      <c r="R13" s="121">
        <v>2017</v>
      </c>
      <c r="S13" s="121">
        <v>2016</v>
      </c>
      <c r="T13" s="121">
        <v>2016</v>
      </c>
      <c r="U13" s="121">
        <v>2012</v>
      </c>
      <c r="V13" s="121">
        <v>2012</v>
      </c>
      <c r="W13" s="121">
        <v>2016</v>
      </c>
      <c r="X13" s="121">
        <v>2015</v>
      </c>
      <c r="Y13" s="121"/>
      <c r="Z13" s="121"/>
      <c r="AA13" s="121">
        <v>2008</v>
      </c>
      <c r="AB13" s="121"/>
      <c r="AC13" s="138">
        <v>2016</v>
      </c>
      <c r="AD13" s="121" t="s">
        <v>234</v>
      </c>
      <c r="AE13" s="121">
        <v>2015</v>
      </c>
      <c r="AF13" s="121"/>
      <c r="AG13" s="121"/>
      <c r="AH13" s="121">
        <v>2011</v>
      </c>
      <c r="AI13" s="121" t="s">
        <v>234</v>
      </c>
      <c r="AJ13" s="121">
        <v>2016</v>
      </c>
      <c r="AK13" s="121">
        <v>2016</v>
      </c>
      <c r="AL13" s="121">
        <v>2015</v>
      </c>
      <c r="AM13" s="121" t="s">
        <v>234</v>
      </c>
      <c r="AN13" s="121">
        <v>2016</v>
      </c>
      <c r="AO13" s="121">
        <v>2014</v>
      </c>
      <c r="AP13" s="121">
        <v>2014</v>
      </c>
      <c r="AQ13" s="121">
        <v>2014</v>
      </c>
      <c r="AR13" s="121">
        <v>2015</v>
      </c>
      <c r="AS13" s="121" t="s">
        <v>234</v>
      </c>
      <c r="AT13" s="120">
        <v>2009</v>
      </c>
      <c r="AU13" s="120"/>
      <c r="AV13" s="121">
        <v>2015</v>
      </c>
      <c r="AW13" s="121">
        <v>2016</v>
      </c>
      <c r="AX13" s="121">
        <v>2017</v>
      </c>
      <c r="AY13" s="123"/>
      <c r="AZ13" s="123" t="s">
        <v>418</v>
      </c>
      <c r="BA13" s="121">
        <v>2016</v>
      </c>
      <c r="BB13" s="121" t="s">
        <v>234</v>
      </c>
      <c r="BC13" s="122"/>
      <c r="BD13" s="121">
        <v>2014</v>
      </c>
      <c r="BE13" s="121">
        <v>2014</v>
      </c>
      <c r="BF13" s="121"/>
      <c r="BG13" s="121">
        <v>2014</v>
      </c>
      <c r="BH13" s="121" t="s">
        <v>234</v>
      </c>
      <c r="BI13" s="121">
        <v>2015</v>
      </c>
      <c r="BJ13" s="121"/>
      <c r="BK13" s="121">
        <v>2015</v>
      </c>
      <c r="BL13" s="121" t="s">
        <v>234</v>
      </c>
      <c r="BM13" s="83"/>
      <c r="BN13" s="83"/>
      <c r="BO13" s="83">
        <v>2016</v>
      </c>
      <c r="BP13" s="83"/>
      <c r="BQ13" s="121">
        <v>2014</v>
      </c>
      <c r="BR13" s="121">
        <v>2015</v>
      </c>
      <c r="BS13" s="121">
        <v>2015</v>
      </c>
      <c r="BT13" s="121">
        <v>2014</v>
      </c>
      <c r="BU13" s="129">
        <v>2007</v>
      </c>
      <c r="BV13" s="129">
        <v>2015</v>
      </c>
      <c r="BW13" s="129">
        <v>2013</v>
      </c>
      <c r="BX13" s="129">
        <v>2013</v>
      </c>
      <c r="BY13" s="142">
        <v>2014</v>
      </c>
      <c r="BZ13" s="124">
        <v>2014</v>
      </c>
      <c r="CA13" s="129"/>
      <c r="CB13" s="142">
        <v>2015</v>
      </c>
      <c r="CC13" s="142">
        <v>2015</v>
      </c>
      <c r="CD13" s="121">
        <v>2016</v>
      </c>
      <c r="CE13" s="121">
        <v>2015</v>
      </c>
      <c r="CF13" s="121">
        <v>2014</v>
      </c>
      <c r="CG13" s="121">
        <v>2014</v>
      </c>
      <c r="CH13" s="83"/>
    </row>
    <row r="14" spans="1:86" x14ac:dyDescent="0.25">
      <c r="A14" s="3" t="str">
        <f>VLOOKUP(C14,Regiones!B$3:H$35,7,FALSE)</f>
        <v>Caribbean</v>
      </c>
      <c r="B14" s="99" t="s">
        <v>54</v>
      </c>
      <c r="C14" s="86" t="s">
        <v>53</v>
      </c>
      <c r="D14" s="119">
        <v>2014</v>
      </c>
      <c r="E14" s="119">
        <v>2014</v>
      </c>
      <c r="F14" s="119">
        <v>2014</v>
      </c>
      <c r="G14" s="119">
        <v>2014</v>
      </c>
      <c r="H14" s="119">
        <v>2014</v>
      </c>
      <c r="I14" s="119">
        <v>2014</v>
      </c>
      <c r="J14" s="119">
        <v>2014</v>
      </c>
      <c r="K14" s="119">
        <v>2016</v>
      </c>
      <c r="L14" s="119">
        <v>2016</v>
      </c>
      <c r="M14" s="119">
        <v>2015</v>
      </c>
      <c r="N14" s="119">
        <v>2011</v>
      </c>
      <c r="O14" s="119">
        <v>2011</v>
      </c>
      <c r="P14" s="119"/>
      <c r="Q14" s="121">
        <v>2017</v>
      </c>
      <c r="R14" s="121">
        <v>2017</v>
      </c>
      <c r="S14" s="121">
        <v>2016</v>
      </c>
      <c r="T14" s="121">
        <v>2016</v>
      </c>
      <c r="U14" s="121">
        <v>2012</v>
      </c>
      <c r="V14" s="121">
        <v>2012</v>
      </c>
      <c r="W14" s="121">
        <v>2016</v>
      </c>
      <c r="X14" s="121">
        <v>2015</v>
      </c>
      <c r="Y14" s="121">
        <v>2012</v>
      </c>
      <c r="Z14" s="121">
        <v>2012</v>
      </c>
      <c r="AA14" s="121">
        <v>2005</v>
      </c>
      <c r="AB14" s="121">
        <v>2016</v>
      </c>
      <c r="AC14" s="138">
        <v>2016</v>
      </c>
      <c r="AD14" s="121" t="s">
        <v>234</v>
      </c>
      <c r="AE14" s="121">
        <v>2015</v>
      </c>
      <c r="AF14" s="121">
        <v>2012</v>
      </c>
      <c r="AG14" s="121">
        <v>2016</v>
      </c>
      <c r="AH14" s="121">
        <v>2011</v>
      </c>
      <c r="AI14" s="121">
        <v>2012</v>
      </c>
      <c r="AJ14" s="121">
        <v>2016</v>
      </c>
      <c r="AK14" s="121">
        <v>2016</v>
      </c>
      <c r="AL14" s="121">
        <v>2015</v>
      </c>
      <c r="AM14" s="121" t="s">
        <v>234</v>
      </c>
      <c r="AN14" s="121">
        <v>2016</v>
      </c>
      <c r="AO14" s="121">
        <v>2014</v>
      </c>
      <c r="AP14" s="121">
        <v>2014</v>
      </c>
      <c r="AQ14" s="121">
        <v>2014</v>
      </c>
      <c r="AR14" s="121">
        <v>2015</v>
      </c>
      <c r="AS14" s="121">
        <v>2015</v>
      </c>
      <c r="AT14" s="120">
        <v>2005</v>
      </c>
      <c r="AU14" s="120"/>
      <c r="AV14" s="121">
        <v>2015</v>
      </c>
      <c r="AW14" s="121">
        <v>2016</v>
      </c>
      <c r="AX14" s="121">
        <v>2017</v>
      </c>
      <c r="AY14" s="123"/>
      <c r="AZ14" s="123" t="s">
        <v>418</v>
      </c>
      <c r="BA14" s="121">
        <v>2016</v>
      </c>
      <c r="BB14" s="121">
        <v>2015</v>
      </c>
      <c r="BC14" s="121">
        <v>2016</v>
      </c>
      <c r="BD14" s="121">
        <v>2014</v>
      </c>
      <c r="BE14" s="121">
        <v>2014</v>
      </c>
      <c r="BF14" s="121">
        <v>2016</v>
      </c>
      <c r="BG14" s="121">
        <v>2014</v>
      </c>
      <c r="BH14" s="121">
        <v>2014</v>
      </c>
      <c r="BI14" s="121">
        <v>2009</v>
      </c>
      <c r="BJ14" s="121"/>
      <c r="BK14" s="121">
        <v>2015</v>
      </c>
      <c r="BL14" s="121">
        <v>2016</v>
      </c>
      <c r="BM14" s="83"/>
      <c r="BN14" s="83"/>
      <c r="BO14" s="83">
        <v>2016</v>
      </c>
      <c r="BP14" s="83"/>
      <c r="BQ14" s="121">
        <v>2014</v>
      </c>
      <c r="BR14" s="121">
        <v>2015</v>
      </c>
      <c r="BS14" s="121">
        <v>2015</v>
      </c>
      <c r="BT14" s="121">
        <v>2014</v>
      </c>
      <c r="BU14" s="129">
        <v>2015</v>
      </c>
      <c r="BV14" s="129">
        <v>2015</v>
      </c>
      <c r="BW14" s="129">
        <v>2013</v>
      </c>
      <c r="BX14" s="129">
        <v>2013</v>
      </c>
      <c r="BY14" s="142">
        <v>2013</v>
      </c>
      <c r="BZ14" s="124">
        <v>2013</v>
      </c>
      <c r="CA14" s="142">
        <v>2013</v>
      </c>
      <c r="CB14" s="142">
        <v>2015</v>
      </c>
      <c r="CC14" s="142">
        <v>2015</v>
      </c>
      <c r="CD14" s="121">
        <v>2016</v>
      </c>
      <c r="CE14" s="121">
        <v>2015</v>
      </c>
      <c r="CF14" s="121">
        <v>2014</v>
      </c>
      <c r="CG14" s="121">
        <v>2014</v>
      </c>
      <c r="CH14" s="83"/>
    </row>
    <row r="15" spans="1:86" x14ac:dyDescent="0.25">
      <c r="A15" s="3" t="str">
        <f>VLOOKUP(C15,Regiones!B$3:H$35,7,FALSE)</f>
        <v>Caribbean</v>
      </c>
      <c r="B15" s="99" t="s">
        <v>56</v>
      </c>
      <c r="C15" s="86" t="s">
        <v>55</v>
      </c>
      <c r="D15" s="119">
        <v>2014</v>
      </c>
      <c r="E15" s="119">
        <v>2014</v>
      </c>
      <c r="F15" s="119">
        <v>2014</v>
      </c>
      <c r="G15" s="119">
        <v>2014</v>
      </c>
      <c r="H15" s="119">
        <v>2014</v>
      </c>
      <c r="I15" s="119">
        <v>2014</v>
      </c>
      <c r="J15" s="119">
        <v>2014</v>
      </c>
      <c r="K15" s="119">
        <v>2016</v>
      </c>
      <c r="L15" s="119">
        <v>2016</v>
      </c>
      <c r="M15" s="119">
        <v>2015</v>
      </c>
      <c r="N15" s="119">
        <v>2011</v>
      </c>
      <c r="O15" s="119">
        <v>2011</v>
      </c>
      <c r="P15" s="119">
        <v>2013</v>
      </c>
      <c r="Q15" s="121">
        <v>2017</v>
      </c>
      <c r="R15" s="121">
        <v>2017</v>
      </c>
      <c r="S15" s="121">
        <v>2016</v>
      </c>
      <c r="T15" s="121">
        <v>2016</v>
      </c>
      <c r="U15" s="121">
        <v>2012</v>
      </c>
      <c r="V15" s="121">
        <v>2012</v>
      </c>
      <c r="W15" s="121">
        <v>2016</v>
      </c>
      <c r="X15" s="121">
        <v>2015</v>
      </c>
      <c r="Y15" s="121"/>
      <c r="Z15" s="121"/>
      <c r="AA15" s="121">
        <v>2007</v>
      </c>
      <c r="AB15" s="121">
        <v>2016</v>
      </c>
      <c r="AC15" s="138">
        <v>2016</v>
      </c>
      <c r="AD15" s="121" t="s">
        <v>234</v>
      </c>
      <c r="AE15" s="121">
        <v>2015</v>
      </c>
      <c r="AF15" s="121"/>
      <c r="AG15" s="121">
        <v>2016</v>
      </c>
      <c r="AH15" s="121">
        <v>2011</v>
      </c>
      <c r="AI15" s="121">
        <v>2012</v>
      </c>
      <c r="AJ15" s="121">
        <v>2016</v>
      </c>
      <c r="AK15" s="121">
        <v>2016</v>
      </c>
      <c r="AL15" s="121">
        <v>2015</v>
      </c>
      <c r="AM15" s="121" t="s">
        <v>234</v>
      </c>
      <c r="AN15" s="121">
        <v>2016</v>
      </c>
      <c r="AO15" s="121">
        <v>2014</v>
      </c>
      <c r="AP15" s="121">
        <v>2014</v>
      </c>
      <c r="AQ15" s="121">
        <v>2014</v>
      </c>
      <c r="AR15" s="121">
        <v>2015</v>
      </c>
      <c r="AS15" s="121" t="s">
        <v>234</v>
      </c>
      <c r="AT15" s="120">
        <v>2008</v>
      </c>
      <c r="AU15" s="120"/>
      <c r="AV15" s="121">
        <v>2015</v>
      </c>
      <c r="AW15" s="121">
        <v>2016</v>
      </c>
      <c r="AX15" s="121">
        <v>2017</v>
      </c>
      <c r="AY15" s="123"/>
      <c r="AZ15" s="123" t="s">
        <v>418</v>
      </c>
      <c r="BA15" s="121">
        <v>2016</v>
      </c>
      <c r="BB15" s="121">
        <v>2015</v>
      </c>
      <c r="BC15" s="121">
        <v>2016</v>
      </c>
      <c r="BD15" s="121">
        <v>2014</v>
      </c>
      <c r="BE15" s="121">
        <v>2014</v>
      </c>
      <c r="BF15" s="121">
        <v>2016</v>
      </c>
      <c r="BG15" s="121">
        <v>2014</v>
      </c>
      <c r="BH15" s="121">
        <v>2014</v>
      </c>
      <c r="BI15" s="121" t="s">
        <v>234</v>
      </c>
      <c r="BJ15" s="121"/>
      <c r="BK15" s="121">
        <v>2015</v>
      </c>
      <c r="BL15" s="121">
        <v>2016</v>
      </c>
      <c r="BM15" s="83"/>
      <c r="BN15" s="83"/>
      <c r="BO15" s="83">
        <v>2016</v>
      </c>
      <c r="BP15" s="83"/>
      <c r="BQ15" s="121">
        <v>2014</v>
      </c>
      <c r="BR15" s="121">
        <v>2015</v>
      </c>
      <c r="BS15" s="121">
        <v>2015</v>
      </c>
      <c r="BT15" s="121">
        <v>2014</v>
      </c>
      <c r="BU15" s="129">
        <v>2007</v>
      </c>
      <c r="BV15" s="129">
        <v>2015</v>
      </c>
      <c r="BW15" s="129">
        <v>2013</v>
      </c>
      <c r="BX15" s="129">
        <v>2013</v>
      </c>
      <c r="BY15" s="142">
        <v>2014</v>
      </c>
      <c r="BZ15" s="124">
        <v>2014</v>
      </c>
      <c r="CA15" s="129"/>
      <c r="CB15" s="142">
        <v>2015</v>
      </c>
      <c r="CC15" s="142">
        <v>2015</v>
      </c>
      <c r="CD15" s="121">
        <v>2016</v>
      </c>
      <c r="CE15" s="121">
        <v>2015</v>
      </c>
      <c r="CF15" s="121">
        <v>2014</v>
      </c>
      <c r="CG15" s="121">
        <v>2014</v>
      </c>
      <c r="CH15" s="83"/>
    </row>
    <row r="16" spans="1:86" x14ac:dyDescent="0.25">
      <c r="A16" s="3" t="str">
        <f>VLOOKUP(C16,Regiones!B$3:H$35,7,FALSE)</f>
        <v>Caribbean</v>
      </c>
      <c r="B16" s="99" t="s">
        <v>60</v>
      </c>
      <c r="C16" s="86" t="s">
        <v>59</v>
      </c>
      <c r="D16" s="119">
        <v>2014</v>
      </c>
      <c r="E16" s="119">
        <v>2014</v>
      </c>
      <c r="F16" s="119">
        <v>2014</v>
      </c>
      <c r="G16" s="119">
        <v>2014</v>
      </c>
      <c r="H16" s="119">
        <v>2014</v>
      </c>
      <c r="I16" s="119">
        <v>2014</v>
      </c>
      <c r="J16" s="119">
        <v>2014</v>
      </c>
      <c r="K16" s="119">
        <v>2016</v>
      </c>
      <c r="L16" s="119">
        <v>2016</v>
      </c>
      <c r="M16" s="119">
        <v>2015</v>
      </c>
      <c r="N16" s="119">
        <v>2011</v>
      </c>
      <c r="O16" s="119">
        <v>2011</v>
      </c>
      <c r="P16" s="119">
        <v>2011</v>
      </c>
      <c r="Q16" s="121">
        <v>2017</v>
      </c>
      <c r="R16" s="121">
        <v>2017</v>
      </c>
      <c r="S16" s="121">
        <v>2016</v>
      </c>
      <c r="T16" s="121">
        <v>2016</v>
      </c>
      <c r="U16" s="121">
        <v>2015</v>
      </c>
      <c r="V16" s="121">
        <v>2015</v>
      </c>
      <c r="W16" s="121">
        <v>2016</v>
      </c>
      <c r="X16" s="121">
        <v>2015</v>
      </c>
      <c r="Y16" s="121">
        <v>2006</v>
      </c>
      <c r="Z16" s="121">
        <v>2006</v>
      </c>
      <c r="AA16" s="121">
        <v>2005</v>
      </c>
      <c r="AB16" s="121">
        <v>2016</v>
      </c>
      <c r="AC16" s="138">
        <v>2016</v>
      </c>
      <c r="AD16" s="121">
        <v>2015</v>
      </c>
      <c r="AE16" s="121">
        <v>2015</v>
      </c>
      <c r="AF16" s="121"/>
      <c r="AG16" s="121">
        <v>2016</v>
      </c>
      <c r="AH16" s="121">
        <v>2011</v>
      </c>
      <c r="AI16" s="121">
        <v>2010</v>
      </c>
      <c r="AJ16" s="121">
        <v>2016</v>
      </c>
      <c r="AK16" s="121">
        <v>2016</v>
      </c>
      <c r="AL16" s="121">
        <v>2015</v>
      </c>
      <c r="AM16" s="121">
        <v>2015</v>
      </c>
      <c r="AN16" s="121">
        <v>2016</v>
      </c>
      <c r="AO16" s="121">
        <v>2014</v>
      </c>
      <c r="AP16" s="121">
        <v>2014</v>
      </c>
      <c r="AQ16" s="121">
        <v>2014</v>
      </c>
      <c r="AR16" s="121">
        <v>2015</v>
      </c>
      <c r="AS16" s="121">
        <v>2015</v>
      </c>
      <c r="AT16" s="120">
        <v>2005</v>
      </c>
      <c r="AU16" s="120"/>
      <c r="AV16" s="121">
        <v>2015</v>
      </c>
      <c r="AW16" s="121">
        <v>2016</v>
      </c>
      <c r="AX16" s="121">
        <v>2017</v>
      </c>
      <c r="AY16" s="123"/>
      <c r="AZ16" s="123" t="s">
        <v>418</v>
      </c>
      <c r="BA16" s="121">
        <v>2016</v>
      </c>
      <c r="BB16" s="121">
        <v>2015</v>
      </c>
      <c r="BC16" s="121">
        <v>2016</v>
      </c>
      <c r="BD16" s="121">
        <v>2014</v>
      </c>
      <c r="BE16" s="121">
        <v>2014</v>
      </c>
      <c r="BF16" s="121">
        <v>2016</v>
      </c>
      <c r="BG16" s="121">
        <v>2013</v>
      </c>
      <c r="BH16" s="121">
        <v>2013</v>
      </c>
      <c r="BI16" s="121">
        <v>2011</v>
      </c>
      <c r="BJ16" s="121">
        <v>2008</v>
      </c>
      <c r="BK16" s="121">
        <v>2015</v>
      </c>
      <c r="BL16" s="121">
        <v>2016</v>
      </c>
      <c r="BM16" s="83"/>
      <c r="BN16" s="83"/>
      <c r="BO16" s="83">
        <v>2014</v>
      </c>
      <c r="BP16" s="83">
        <v>2017</v>
      </c>
      <c r="BQ16" s="121">
        <v>2014</v>
      </c>
      <c r="BR16" s="121">
        <v>2015</v>
      </c>
      <c r="BS16" s="121">
        <v>2015</v>
      </c>
      <c r="BT16" s="121">
        <v>2014</v>
      </c>
      <c r="BU16" s="129">
        <v>2015</v>
      </c>
      <c r="BV16" s="129">
        <v>2015</v>
      </c>
      <c r="BW16" s="129">
        <v>2013</v>
      </c>
      <c r="BX16" s="129">
        <v>2013</v>
      </c>
      <c r="BY16" s="129"/>
      <c r="BZ16" s="212"/>
      <c r="CA16" s="142">
        <v>2009</v>
      </c>
      <c r="CB16" s="142">
        <v>2015</v>
      </c>
      <c r="CC16" s="129"/>
      <c r="CD16" s="121">
        <v>2016</v>
      </c>
      <c r="CE16" s="121">
        <v>2015</v>
      </c>
      <c r="CF16" s="121">
        <v>2014</v>
      </c>
      <c r="CG16" s="121">
        <v>2014</v>
      </c>
      <c r="CH16" s="83"/>
    </row>
    <row r="17" spans="1:86" x14ac:dyDescent="0.25">
      <c r="A17" s="3" t="str">
        <f>VLOOKUP(C17,Regiones!B$3:H$35,7,FALSE)</f>
        <v>Central America</v>
      </c>
      <c r="B17" s="99" t="s">
        <v>9</v>
      </c>
      <c r="C17" s="86" t="s">
        <v>8</v>
      </c>
      <c r="D17" s="119">
        <v>2014</v>
      </c>
      <c r="E17" s="119">
        <v>2014</v>
      </c>
      <c r="F17" s="119">
        <v>2014</v>
      </c>
      <c r="G17" s="119">
        <v>2014</v>
      </c>
      <c r="H17" s="119">
        <v>2014</v>
      </c>
      <c r="I17" s="119">
        <v>2014</v>
      </c>
      <c r="J17" s="119">
        <v>2014</v>
      </c>
      <c r="K17" s="119">
        <v>2016</v>
      </c>
      <c r="L17" s="119">
        <v>2016</v>
      </c>
      <c r="M17" s="119">
        <v>2015</v>
      </c>
      <c r="N17" s="119">
        <v>2011</v>
      </c>
      <c r="O17" s="119">
        <v>2011</v>
      </c>
      <c r="P17" s="119"/>
      <c r="Q17" s="121">
        <v>2017</v>
      </c>
      <c r="R17" s="121">
        <v>2017</v>
      </c>
      <c r="S17" s="121">
        <v>2016</v>
      </c>
      <c r="T17" s="121">
        <v>2016</v>
      </c>
      <c r="U17" s="121">
        <v>2014</v>
      </c>
      <c r="V17" s="121">
        <v>2014</v>
      </c>
      <c r="W17" s="121">
        <v>2016</v>
      </c>
      <c r="X17" s="121">
        <v>2015</v>
      </c>
      <c r="Y17" s="121">
        <v>2011</v>
      </c>
      <c r="Z17" s="121">
        <v>2011</v>
      </c>
      <c r="AA17" s="121">
        <v>2009</v>
      </c>
      <c r="AB17" s="121">
        <v>2016</v>
      </c>
      <c r="AC17" s="138">
        <v>2016</v>
      </c>
      <c r="AD17" s="121" t="s">
        <v>234</v>
      </c>
      <c r="AE17" s="121">
        <v>2015</v>
      </c>
      <c r="AF17" s="121">
        <v>2015</v>
      </c>
      <c r="AG17" s="121">
        <v>2016</v>
      </c>
      <c r="AH17" s="121">
        <v>2011</v>
      </c>
      <c r="AI17" s="121">
        <v>2010</v>
      </c>
      <c r="AJ17" s="121">
        <v>2016</v>
      </c>
      <c r="AK17" s="121">
        <v>2016</v>
      </c>
      <c r="AL17" s="121">
        <v>2015</v>
      </c>
      <c r="AM17" s="121">
        <v>2015</v>
      </c>
      <c r="AN17" s="121">
        <v>2016</v>
      </c>
      <c r="AO17" s="121">
        <v>2014</v>
      </c>
      <c r="AP17" s="121">
        <v>2014</v>
      </c>
      <c r="AQ17" s="121">
        <v>2014</v>
      </c>
      <c r="AR17" s="121">
        <v>2015</v>
      </c>
      <c r="AS17" s="121">
        <v>2015</v>
      </c>
      <c r="AT17" s="120">
        <v>2009</v>
      </c>
      <c r="AU17" s="120">
        <v>2014</v>
      </c>
      <c r="AV17" s="121">
        <v>2015</v>
      </c>
      <c r="AW17" s="121">
        <v>2016</v>
      </c>
      <c r="AX17" s="121">
        <v>2017</v>
      </c>
      <c r="AY17" s="123"/>
      <c r="AZ17" s="123" t="s">
        <v>418</v>
      </c>
      <c r="BA17" s="121">
        <v>2016</v>
      </c>
      <c r="BB17" s="121">
        <v>2015</v>
      </c>
      <c r="BC17" s="121">
        <v>2016</v>
      </c>
      <c r="BD17" s="121">
        <v>2014</v>
      </c>
      <c r="BE17" s="121">
        <v>2014</v>
      </c>
      <c r="BF17" s="121">
        <v>2016</v>
      </c>
      <c r="BG17" s="121">
        <v>2011</v>
      </c>
      <c r="BH17" s="121">
        <v>2012</v>
      </c>
      <c r="BI17" s="121" t="s">
        <v>234</v>
      </c>
      <c r="BJ17" s="121">
        <v>2010</v>
      </c>
      <c r="BK17" s="121">
        <v>2015</v>
      </c>
      <c r="BL17" s="121" t="s">
        <v>234</v>
      </c>
      <c r="BM17" s="83">
        <v>2009</v>
      </c>
      <c r="BN17" s="83"/>
      <c r="BO17" s="83">
        <v>2014</v>
      </c>
      <c r="BP17" s="83"/>
      <c r="BQ17" s="121">
        <v>2014</v>
      </c>
      <c r="BR17" s="121">
        <v>2015</v>
      </c>
      <c r="BS17" s="121">
        <v>2015</v>
      </c>
      <c r="BT17" s="121">
        <v>2014</v>
      </c>
      <c r="BU17" s="129">
        <v>2015</v>
      </c>
      <c r="BV17" s="129">
        <v>2015</v>
      </c>
      <c r="BW17" s="129">
        <v>2013</v>
      </c>
      <c r="BX17" s="129">
        <v>2013</v>
      </c>
      <c r="BY17" s="142">
        <v>2013</v>
      </c>
      <c r="BZ17" s="124">
        <v>2014</v>
      </c>
      <c r="CA17" s="142">
        <v>2010</v>
      </c>
      <c r="CB17" s="142">
        <v>2015</v>
      </c>
      <c r="CC17" s="142">
        <v>2015</v>
      </c>
      <c r="CD17" s="121">
        <v>2016</v>
      </c>
      <c r="CE17" s="121">
        <v>2015</v>
      </c>
      <c r="CF17" s="121">
        <v>2014</v>
      </c>
      <c r="CG17" s="121">
        <v>2014</v>
      </c>
      <c r="CH17" s="83"/>
    </row>
    <row r="18" spans="1:86" x14ac:dyDescent="0.25">
      <c r="A18" s="3" t="str">
        <f>VLOOKUP(C18,Regiones!B$3:H$35,7,FALSE)</f>
        <v>Central America</v>
      </c>
      <c r="B18" s="99" t="s">
        <v>18</v>
      </c>
      <c r="C18" s="86" t="s">
        <v>17</v>
      </c>
      <c r="D18" s="119">
        <v>2014</v>
      </c>
      <c r="E18" s="119">
        <v>2014</v>
      </c>
      <c r="F18" s="119">
        <v>2014</v>
      </c>
      <c r="G18" s="119">
        <v>2014</v>
      </c>
      <c r="H18" s="119">
        <v>2014</v>
      </c>
      <c r="I18" s="119">
        <v>2014</v>
      </c>
      <c r="J18" s="119">
        <v>2014</v>
      </c>
      <c r="K18" s="119">
        <v>2016</v>
      </c>
      <c r="L18" s="119">
        <v>2016</v>
      </c>
      <c r="M18" s="119">
        <v>2015</v>
      </c>
      <c r="N18" s="119">
        <v>2011</v>
      </c>
      <c r="O18" s="119">
        <v>2011</v>
      </c>
      <c r="P18" s="119">
        <v>2013</v>
      </c>
      <c r="Q18" s="121">
        <v>2017</v>
      </c>
      <c r="R18" s="121">
        <v>2017</v>
      </c>
      <c r="S18" s="121">
        <v>2016</v>
      </c>
      <c r="T18" s="121">
        <v>2016</v>
      </c>
      <c r="U18" s="121">
        <v>2015</v>
      </c>
      <c r="V18" s="121">
        <v>2015</v>
      </c>
      <c r="W18" s="121">
        <v>2016</v>
      </c>
      <c r="X18" s="121">
        <v>2015</v>
      </c>
      <c r="Y18" s="121"/>
      <c r="Z18" s="121"/>
      <c r="AA18" s="138">
        <v>2015</v>
      </c>
      <c r="AB18" s="121">
        <v>2016</v>
      </c>
      <c r="AC18" s="138">
        <v>2016</v>
      </c>
      <c r="AD18" s="121">
        <v>2016</v>
      </c>
      <c r="AE18" s="121">
        <v>2015</v>
      </c>
      <c r="AF18" s="121">
        <v>2008</v>
      </c>
      <c r="AG18" s="121">
        <v>2016</v>
      </c>
      <c r="AH18" s="121">
        <v>2012</v>
      </c>
      <c r="AI18" s="121">
        <v>2013</v>
      </c>
      <c r="AJ18" s="121">
        <v>2016</v>
      </c>
      <c r="AK18" s="121">
        <v>2016</v>
      </c>
      <c r="AL18" s="121">
        <v>2015</v>
      </c>
      <c r="AM18" s="121">
        <v>2015</v>
      </c>
      <c r="AN18" s="121">
        <v>2016</v>
      </c>
      <c r="AO18" s="121">
        <v>2014</v>
      </c>
      <c r="AP18" s="121">
        <v>2014</v>
      </c>
      <c r="AQ18" s="121">
        <v>2014</v>
      </c>
      <c r="AR18" s="121">
        <v>2015</v>
      </c>
      <c r="AS18" s="121">
        <v>2015</v>
      </c>
      <c r="AT18" s="120">
        <v>2014</v>
      </c>
      <c r="AU18" s="120">
        <v>2014</v>
      </c>
      <c r="AV18" s="121">
        <v>2015</v>
      </c>
      <c r="AW18" s="121">
        <v>2016</v>
      </c>
      <c r="AX18" s="121">
        <v>2017</v>
      </c>
      <c r="AY18" s="123"/>
      <c r="AZ18" s="123" t="s">
        <v>418</v>
      </c>
      <c r="BA18" s="121">
        <v>2016</v>
      </c>
      <c r="BB18" s="121">
        <v>2015</v>
      </c>
      <c r="BC18" s="121">
        <v>2016</v>
      </c>
      <c r="BD18" s="121">
        <v>2014</v>
      </c>
      <c r="BE18" s="121">
        <v>2014</v>
      </c>
      <c r="BF18" s="121">
        <v>2016</v>
      </c>
      <c r="BG18" s="121">
        <v>2014</v>
      </c>
      <c r="BH18" s="121">
        <v>2014</v>
      </c>
      <c r="BI18" s="121">
        <v>2011</v>
      </c>
      <c r="BJ18" s="121">
        <v>2013</v>
      </c>
      <c r="BK18" s="121">
        <v>2015</v>
      </c>
      <c r="BL18" s="121">
        <v>2016</v>
      </c>
      <c r="BM18" s="83">
        <v>2012</v>
      </c>
      <c r="BN18" s="83">
        <v>2015</v>
      </c>
      <c r="BO18" s="83">
        <v>2014</v>
      </c>
      <c r="BP18" s="83">
        <v>2017</v>
      </c>
      <c r="BQ18" s="121">
        <v>2014</v>
      </c>
      <c r="BR18" s="121">
        <v>2015</v>
      </c>
      <c r="BS18" s="121">
        <v>2015</v>
      </c>
      <c r="BT18" s="121">
        <v>2014</v>
      </c>
      <c r="BU18" s="129">
        <v>2015</v>
      </c>
      <c r="BV18" s="129">
        <v>2015</v>
      </c>
      <c r="BW18" s="129">
        <v>2013</v>
      </c>
      <c r="BX18" s="129">
        <v>2013</v>
      </c>
      <c r="BY18" s="142">
        <v>2014</v>
      </c>
      <c r="BZ18" s="124">
        <v>2014</v>
      </c>
      <c r="CA18" s="142">
        <v>2015</v>
      </c>
      <c r="CB18" s="142">
        <v>2015</v>
      </c>
      <c r="CC18" s="142">
        <v>2015</v>
      </c>
      <c r="CD18" s="121">
        <v>2016</v>
      </c>
      <c r="CE18" s="121">
        <v>2015</v>
      </c>
      <c r="CF18" s="121">
        <v>2014</v>
      </c>
      <c r="CG18" s="121">
        <v>2014</v>
      </c>
      <c r="CH18" s="83"/>
    </row>
    <row r="19" spans="1:86" x14ac:dyDescent="0.25">
      <c r="A19" s="3" t="str">
        <f>VLOOKUP(C19,Regiones!B$3:H$35,7,FALSE)</f>
        <v>Central America</v>
      </c>
      <c r="B19" s="99" t="s">
        <v>28</v>
      </c>
      <c r="C19" s="86" t="s">
        <v>27</v>
      </c>
      <c r="D19" s="119">
        <v>2014</v>
      </c>
      <c r="E19" s="119">
        <v>2014</v>
      </c>
      <c r="F19" s="119">
        <v>2014</v>
      </c>
      <c r="G19" s="119">
        <v>2014</v>
      </c>
      <c r="H19" s="119">
        <v>2014</v>
      </c>
      <c r="I19" s="119">
        <v>2014</v>
      </c>
      <c r="J19" s="119">
        <v>2014</v>
      </c>
      <c r="K19" s="119">
        <v>2016</v>
      </c>
      <c r="L19" s="119">
        <v>2016</v>
      </c>
      <c r="M19" s="119">
        <v>2015</v>
      </c>
      <c r="N19" s="119">
        <v>2011</v>
      </c>
      <c r="O19" s="119">
        <v>2011</v>
      </c>
      <c r="P19" s="119"/>
      <c r="Q19" s="121">
        <v>2017</v>
      </c>
      <c r="R19" s="121">
        <v>2017</v>
      </c>
      <c r="S19" s="121">
        <v>2016</v>
      </c>
      <c r="T19" s="121">
        <v>2016</v>
      </c>
      <c r="U19" s="121">
        <v>2015</v>
      </c>
      <c r="V19" s="121">
        <v>2015</v>
      </c>
      <c r="W19" s="121">
        <v>2016</v>
      </c>
      <c r="X19" s="121">
        <v>2015</v>
      </c>
      <c r="Y19" s="121"/>
      <c r="Z19" s="121"/>
      <c r="AA19" s="138">
        <v>2014</v>
      </c>
      <c r="AB19" s="121">
        <v>2016</v>
      </c>
      <c r="AC19" s="138">
        <v>2016</v>
      </c>
      <c r="AD19" s="121">
        <v>2013</v>
      </c>
      <c r="AE19" s="121">
        <v>2015</v>
      </c>
      <c r="AF19" s="121">
        <v>2014</v>
      </c>
      <c r="AG19" s="121">
        <v>2016</v>
      </c>
      <c r="AH19" s="121">
        <v>2011</v>
      </c>
      <c r="AI19" s="121">
        <v>2010</v>
      </c>
      <c r="AJ19" s="121">
        <v>2016</v>
      </c>
      <c r="AK19" s="121">
        <v>2016</v>
      </c>
      <c r="AL19" s="121">
        <v>2015</v>
      </c>
      <c r="AM19" s="121">
        <v>2015</v>
      </c>
      <c r="AN19" s="121">
        <v>2016</v>
      </c>
      <c r="AO19" s="121">
        <v>2014</v>
      </c>
      <c r="AP19" s="121">
        <v>2014</v>
      </c>
      <c r="AQ19" s="121">
        <v>2014</v>
      </c>
      <c r="AR19" s="121">
        <v>2015</v>
      </c>
      <c r="AS19" s="121">
        <v>2015</v>
      </c>
      <c r="AT19" s="120">
        <v>2014</v>
      </c>
      <c r="AU19" s="120"/>
      <c r="AV19" s="121">
        <v>2015</v>
      </c>
      <c r="AW19" s="121">
        <v>2016</v>
      </c>
      <c r="AX19" s="121">
        <v>2017</v>
      </c>
      <c r="AY19" s="123" t="s">
        <v>418</v>
      </c>
      <c r="AZ19" s="123" t="s">
        <v>418</v>
      </c>
      <c r="BA19" s="121">
        <v>2016</v>
      </c>
      <c r="BB19" s="121">
        <v>2015</v>
      </c>
      <c r="BC19" s="121">
        <v>2016</v>
      </c>
      <c r="BD19" s="121">
        <v>2014</v>
      </c>
      <c r="BE19" s="121">
        <v>2014</v>
      </c>
      <c r="BF19" s="121">
        <v>2016</v>
      </c>
      <c r="BG19" s="121">
        <v>2014</v>
      </c>
      <c r="BH19" s="121">
        <v>2014</v>
      </c>
      <c r="BI19" s="121">
        <v>2009</v>
      </c>
      <c r="BJ19" s="121">
        <v>2008</v>
      </c>
      <c r="BK19" s="121">
        <v>2015</v>
      </c>
      <c r="BL19" s="121">
        <v>2016</v>
      </c>
      <c r="BM19" s="83">
        <v>2012</v>
      </c>
      <c r="BN19" s="83">
        <v>2015</v>
      </c>
      <c r="BO19" s="83">
        <v>2014</v>
      </c>
      <c r="BP19" s="83">
        <v>2017</v>
      </c>
      <c r="BQ19" s="121">
        <v>2014</v>
      </c>
      <c r="BR19" s="121">
        <v>2015</v>
      </c>
      <c r="BS19" s="121">
        <v>2015</v>
      </c>
      <c r="BT19" s="121">
        <v>2014</v>
      </c>
      <c r="BU19" s="129">
        <v>2015</v>
      </c>
      <c r="BV19" s="129">
        <v>2015</v>
      </c>
      <c r="BW19" s="129">
        <v>2013</v>
      </c>
      <c r="BX19" s="129">
        <v>2013</v>
      </c>
      <c r="BY19" s="142">
        <v>2014</v>
      </c>
      <c r="BZ19" s="124">
        <v>2014</v>
      </c>
      <c r="CA19" s="142">
        <v>2013</v>
      </c>
      <c r="CB19" s="142">
        <v>2015</v>
      </c>
      <c r="CC19" s="142">
        <v>2015</v>
      </c>
      <c r="CD19" s="121">
        <v>2016</v>
      </c>
      <c r="CE19" s="121">
        <v>2015</v>
      </c>
      <c r="CF19" s="121">
        <v>2014</v>
      </c>
      <c r="CG19" s="121">
        <v>2014</v>
      </c>
      <c r="CH19" s="83"/>
    </row>
    <row r="20" spans="1:86" x14ac:dyDescent="0.25">
      <c r="A20" s="3" t="str">
        <f>VLOOKUP(C20,Regiones!B$3:H$35,7,FALSE)</f>
        <v>Central America</v>
      </c>
      <c r="B20" s="99" t="s">
        <v>32</v>
      </c>
      <c r="C20" s="86" t="s">
        <v>31</v>
      </c>
      <c r="D20" s="119">
        <v>2014</v>
      </c>
      <c r="E20" s="119">
        <v>2014</v>
      </c>
      <c r="F20" s="119">
        <v>2014</v>
      </c>
      <c r="G20" s="119">
        <v>2014</v>
      </c>
      <c r="H20" s="119">
        <v>2014</v>
      </c>
      <c r="I20" s="119">
        <v>2014</v>
      </c>
      <c r="J20" s="119">
        <v>2014</v>
      </c>
      <c r="K20" s="119">
        <v>2016</v>
      </c>
      <c r="L20" s="119">
        <v>2016</v>
      </c>
      <c r="M20" s="119">
        <v>2015</v>
      </c>
      <c r="N20" s="119">
        <v>2011</v>
      </c>
      <c r="O20" s="119">
        <v>2011</v>
      </c>
      <c r="P20" s="119"/>
      <c r="Q20" s="121">
        <v>2017</v>
      </c>
      <c r="R20" s="121">
        <v>2017</v>
      </c>
      <c r="S20" s="121">
        <v>2016</v>
      </c>
      <c r="T20" s="121">
        <v>2016</v>
      </c>
      <c r="U20" s="121">
        <v>2014</v>
      </c>
      <c r="V20" s="121">
        <v>2014</v>
      </c>
      <c r="W20" s="121">
        <v>2016</v>
      </c>
      <c r="X20" s="121">
        <v>2015</v>
      </c>
      <c r="Y20" s="121"/>
      <c r="Z20" s="121"/>
      <c r="AA20" s="138">
        <v>2014</v>
      </c>
      <c r="AB20" s="121">
        <v>2016</v>
      </c>
      <c r="AC20" s="138">
        <v>2016</v>
      </c>
      <c r="AD20" s="121">
        <v>2012</v>
      </c>
      <c r="AE20" s="121">
        <v>2015</v>
      </c>
      <c r="AF20" s="121">
        <v>2015</v>
      </c>
      <c r="AG20" s="121">
        <v>2016</v>
      </c>
      <c r="AH20" s="121">
        <v>2008</v>
      </c>
      <c r="AI20" s="121">
        <v>2009</v>
      </c>
      <c r="AJ20" s="121">
        <v>2016</v>
      </c>
      <c r="AK20" s="121">
        <v>2016</v>
      </c>
      <c r="AL20" s="121">
        <v>2015</v>
      </c>
      <c r="AM20" s="121">
        <v>2015</v>
      </c>
      <c r="AN20" s="121">
        <v>2016</v>
      </c>
      <c r="AO20" s="121">
        <v>2014</v>
      </c>
      <c r="AP20" s="121">
        <v>2014</v>
      </c>
      <c r="AQ20" s="121">
        <v>2014</v>
      </c>
      <c r="AR20" s="121">
        <v>2015</v>
      </c>
      <c r="AS20" s="121">
        <v>2015</v>
      </c>
      <c r="AT20" s="120">
        <v>2014</v>
      </c>
      <c r="AU20" s="120">
        <v>2014</v>
      </c>
      <c r="AV20" s="121">
        <v>2015</v>
      </c>
      <c r="AW20" s="121">
        <v>2016</v>
      </c>
      <c r="AX20" s="121">
        <v>2017</v>
      </c>
      <c r="AY20" s="123" t="s">
        <v>418</v>
      </c>
      <c r="AZ20" s="123" t="s">
        <v>418</v>
      </c>
      <c r="BA20" s="121">
        <v>2016</v>
      </c>
      <c r="BB20" s="121">
        <v>2015</v>
      </c>
      <c r="BC20" s="121">
        <v>2016</v>
      </c>
      <c r="BD20" s="121">
        <v>2014</v>
      </c>
      <c r="BE20" s="121">
        <v>2014</v>
      </c>
      <c r="BF20" s="121">
        <v>2016</v>
      </c>
      <c r="BG20" s="121">
        <v>2014</v>
      </c>
      <c r="BH20" s="121">
        <v>2014</v>
      </c>
      <c r="BI20" s="121">
        <v>2015</v>
      </c>
      <c r="BJ20" s="121">
        <v>2013</v>
      </c>
      <c r="BK20" s="121">
        <v>2015</v>
      </c>
      <c r="BL20" s="121">
        <v>2016</v>
      </c>
      <c r="BM20" s="83">
        <v>2011</v>
      </c>
      <c r="BN20" s="83">
        <v>2015</v>
      </c>
      <c r="BO20" s="83">
        <v>2014</v>
      </c>
      <c r="BP20" s="83">
        <v>2017</v>
      </c>
      <c r="BQ20" s="121">
        <v>2014</v>
      </c>
      <c r="BR20" s="121">
        <v>2015</v>
      </c>
      <c r="BS20" s="121">
        <v>2015</v>
      </c>
      <c r="BT20" s="121">
        <v>2014</v>
      </c>
      <c r="BU20" s="129">
        <v>2015</v>
      </c>
      <c r="BV20" s="129">
        <v>2015</v>
      </c>
      <c r="BW20" s="129">
        <v>2013</v>
      </c>
      <c r="BX20" s="129">
        <v>2013</v>
      </c>
      <c r="BY20" s="142">
        <v>2014</v>
      </c>
      <c r="BZ20" s="124">
        <v>2014</v>
      </c>
      <c r="CA20" s="142">
        <v>2014</v>
      </c>
      <c r="CB20" s="142">
        <v>2015</v>
      </c>
      <c r="CC20" s="142">
        <v>2015</v>
      </c>
      <c r="CD20" s="121">
        <v>2016</v>
      </c>
      <c r="CE20" s="121">
        <v>2015</v>
      </c>
      <c r="CF20" s="121">
        <v>2014</v>
      </c>
      <c r="CG20" s="121">
        <v>2014</v>
      </c>
      <c r="CH20" s="83"/>
    </row>
    <row r="21" spans="1:86" x14ac:dyDescent="0.25">
      <c r="A21" s="3" t="str">
        <f>VLOOKUP(C21,Regiones!B$3:H$35,7,FALSE)</f>
        <v>Central America</v>
      </c>
      <c r="B21" s="99" t="s">
        <v>38</v>
      </c>
      <c r="C21" s="86" t="s">
        <v>37</v>
      </c>
      <c r="D21" s="119">
        <v>2014</v>
      </c>
      <c r="E21" s="119">
        <v>2014</v>
      </c>
      <c r="F21" s="119">
        <v>2014</v>
      </c>
      <c r="G21" s="119">
        <v>2014</v>
      </c>
      <c r="H21" s="119">
        <v>2014</v>
      </c>
      <c r="I21" s="119">
        <v>2014</v>
      </c>
      <c r="J21" s="119">
        <v>2014</v>
      </c>
      <c r="K21" s="119">
        <v>2016</v>
      </c>
      <c r="L21" s="119">
        <v>2016</v>
      </c>
      <c r="M21" s="119">
        <v>2015</v>
      </c>
      <c r="N21" s="119">
        <v>2011</v>
      </c>
      <c r="O21" s="119">
        <v>2011</v>
      </c>
      <c r="P21" s="119"/>
      <c r="Q21" s="121">
        <v>2017</v>
      </c>
      <c r="R21" s="121">
        <v>2017</v>
      </c>
      <c r="S21" s="121">
        <v>2016</v>
      </c>
      <c r="T21" s="121">
        <v>2016</v>
      </c>
      <c r="U21" s="121">
        <v>2015</v>
      </c>
      <c r="V21" s="121">
        <v>2015</v>
      </c>
      <c r="W21" s="121">
        <v>2016</v>
      </c>
      <c r="X21" s="121">
        <v>2015</v>
      </c>
      <c r="Y21" s="121">
        <v>2012</v>
      </c>
      <c r="Z21" s="121">
        <v>2012</v>
      </c>
      <c r="AA21" s="138">
        <v>2014</v>
      </c>
      <c r="AB21" s="121">
        <v>2016</v>
      </c>
      <c r="AC21" s="138">
        <v>2016</v>
      </c>
      <c r="AD21" s="121">
        <v>2015</v>
      </c>
      <c r="AE21" s="121">
        <v>2015</v>
      </c>
      <c r="AF21" s="121">
        <v>2012</v>
      </c>
      <c r="AG21" s="121">
        <v>2016</v>
      </c>
      <c r="AH21" s="121">
        <v>2011</v>
      </c>
      <c r="AI21" s="121" t="s">
        <v>234</v>
      </c>
      <c r="AJ21" s="121">
        <v>2016</v>
      </c>
      <c r="AK21" s="121">
        <v>2016</v>
      </c>
      <c r="AL21" s="121">
        <v>2015</v>
      </c>
      <c r="AM21" s="121">
        <v>2015</v>
      </c>
      <c r="AN21" s="121">
        <v>2016</v>
      </c>
      <c r="AO21" s="121">
        <v>2014</v>
      </c>
      <c r="AP21" s="121">
        <v>2014</v>
      </c>
      <c r="AQ21" s="121">
        <v>2014</v>
      </c>
      <c r="AR21" s="121">
        <v>2015</v>
      </c>
      <c r="AS21" s="121">
        <v>2015</v>
      </c>
      <c r="AT21" s="120">
        <v>2014</v>
      </c>
      <c r="AU21" s="120">
        <v>2014</v>
      </c>
      <c r="AV21" s="121">
        <v>2015</v>
      </c>
      <c r="AW21" s="121">
        <v>2016</v>
      </c>
      <c r="AX21" s="121">
        <v>2017</v>
      </c>
      <c r="AY21" s="123" t="s">
        <v>418</v>
      </c>
      <c r="AZ21" s="123" t="s">
        <v>418</v>
      </c>
      <c r="BA21" s="121">
        <v>2016</v>
      </c>
      <c r="BB21" s="121">
        <v>2015</v>
      </c>
      <c r="BC21" s="121">
        <v>2016</v>
      </c>
      <c r="BD21" s="121">
        <v>2014</v>
      </c>
      <c r="BE21" s="121">
        <v>2014</v>
      </c>
      <c r="BF21" s="121">
        <v>2016</v>
      </c>
      <c r="BG21" s="121">
        <v>2014</v>
      </c>
      <c r="BH21" s="121">
        <v>2014</v>
      </c>
      <c r="BI21" s="121">
        <v>2011</v>
      </c>
      <c r="BJ21" s="121"/>
      <c r="BK21" s="121">
        <v>2015</v>
      </c>
      <c r="BL21" s="121">
        <v>2016</v>
      </c>
      <c r="BM21" s="83">
        <v>2011</v>
      </c>
      <c r="BN21" s="83">
        <v>2015</v>
      </c>
      <c r="BO21" s="83">
        <v>2014</v>
      </c>
      <c r="BP21" s="83">
        <v>2017</v>
      </c>
      <c r="BQ21" s="121">
        <v>2014</v>
      </c>
      <c r="BR21" s="121">
        <v>2015</v>
      </c>
      <c r="BS21" s="121">
        <v>2015</v>
      </c>
      <c r="BT21" s="121">
        <v>2014</v>
      </c>
      <c r="BU21" s="129">
        <v>2015</v>
      </c>
      <c r="BV21" s="129">
        <v>2015</v>
      </c>
      <c r="BW21" s="129">
        <v>2013</v>
      </c>
      <c r="BX21" s="129">
        <v>2013</v>
      </c>
      <c r="BY21" s="142">
        <v>2014</v>
      </c>
      <c r="BZ21" s="124">
        <v>2014</v>
      </c>
      <c r="CA21" s="142">
        <v>2014</v>
      </c>
      <c r="CB21" s="142">
        <v>2015</v>
      </c>
      <c r="CC21" s="142">
        <v>2015</v>
      </c>
      <c r="CD21" s="121">
        <v>2016</v>
      </c>
      <c r="CE21" s="121">
        <v>2015</v>
      </c>
      <c r="CF21" s="121">
        <v>2014</v>
      </c>
      <c r="CG21" s="121">
        <v>2014</v>
      </c>
      <c r="CH21" s="83"/>
    </row>
    <row r="22" spans="1:86" x14ac:dyDescent="0.25">
      <c r="A22" s="3" t="str">
        <f>VLOOKUP(C22,Regiones!B$3:H$35,7,FALSE)</f>
        <v>Central America</v>
      </c>
      <c r="B22" s="99" t="s">
        <v>42</v>
      </c>
      <c r="C22" s="86" t="s">
        <v>41</v>
      </c>
      <c r="D22" s="119">
        <v>2014</v>
      </c>
      <c r="E22" s="119">
        <v>2014</v>
      </c>
      <c r="F22" s="119">
        <v>2014</v>
      </c>
      <c r="G22" s="119">
        <v>2014</v>
      </c>
      <c r="H22" s="119">
        <v>2014</v>
      </c>
      <c r="I22" s="119">
        <v>2014</v>
      </c>
      <c r="J22" s="119">
        <v>2014</v>
      </c>
      <c r="K22" s="119">
        <v>2016</v>
      </c>
      <c r="L22" s="119">
        <v>2016</v>
      </c>
      <c r="M22" s="119">
        <v>2015</v>
      </c>
      <c r="N22" s="119">
        <v>2011</v>
      </c>
      <c r="O22" s="119">
        <v>2011</v>
      </c>
      <c r="P22" s="119">
        <v>2011</v>
      </c>
      <c r="Q22" s="121">
        <v>2017</v>
      </c>
      <c r="R22" s="121">
        <v>2017</v>
      </c>
      <c r="S22" s="121">
        <v>2016</v>
      </c>
      <c r="T22" s="121">
        <v>2016</v>
      </c>
      <c r="U22" s="121">
        <v>2015</v>
      </c>
      <c r="V22" s="121">
        <v>2015</v>
      </c>
      <c r="W22" s="121">
        <v>2016</v>
      </c>
      <c r="X22" s="121">
        <v>2015</v>
      </c>
      <c r="Y22" s="121">
        <v>2012</v>
      </c>
      <c r="Z22" s="121">
        <v>2012</v>
      </c>
      <c r="AA22" s="138">
        <v>2014</v>
      </c>
      <c r="AB22" s="121">
        <v>2016</v>
      </c>
      <c r="AC22" s="138">
        <v>2016</v>
      </c>
      <c r="AD22" s="121">
        <v>2016</v>
      </c>
      <c r="AE22" s="121">
        <v>2015</v>
      </c>
      <c r="AF22" s="121">
        <v>2015</v>
      </c>
      <c r="AG22" s="121">
        <v>2016</v>
      </c>
      <c r="AH22" s="121">
        <v>2012</v>
      </c>
      <c r="AI22" s="121">
        <v>2011</v>
      </c>
      <c r="AJ22" s="121">
        <v>2016</v>
      </c>
      <c r="AK22" s="121">
        <v>2016</v>
      </c>
      <c r="AL22" s="121">
        <v>2015</v>
      </c>
      <c r="AM22" s="121">
        <v>2015</v>
      </c>
      <c r="AN22" s="121">
        <v>2016</v>
      </c>
      <c r="AO22" s="121">
        <v>2014</v>
      </c>
      <c r="AP22" s="121">
        <v>2014</v>
      </c>
      <c r="AQ22" s="121">
        <v>2014</v>
      </c>
      <c r="AR22" s="121">
        <v>2015</v>
      </c>
      <c r="AS22" s="121">
        <v>2015</v>
      </c>
      <c r="AT22" s="120">
        <v>2014</v>
      </c>
      <c r="AU22" s="120">
        <v>2014</v>
      </c>
      <c r="AV22" s="121">
        <v>2015</v>
      </c>
      <c r="AW22" s="121">
        <v>2016</v>
      </c>
      <c r="AX22" s="121">
        <v>2017</v>
      </c>
      <c r="AY22" s="123" t="s">
        <v>418</v>
      </c>
      <c r="AZ22" s="123" t="s">
        <v>418</v>
      </c>
      <c r="BA22" s="121">
        <v>2016</v>
      </c>
      <c r="BB22" s="121">
        <v>2015</v>
      </c>
      <c r="BC22" s="121">
        <v>2016</v>
      </c>
      <c r="BD22" s="121">
        <v>2014</v>
      </c>
      <c r="BE22" s="121">
        <v>2014</v>
      </c>
      <c r="BF22" s="121">
        <v>2016</v>
      </c>
      <c r="BG22" s="121">
        <v>2014</v>
      </c>
      <c r="BH22" s="121">
        <v>2014</v>
      </c>
      <c r="BI22" s="121">
        <v>2015</v>
      </c>
      <c r="BJ22" s="121">
        <v>2013</v>
      </c>
      <c r="BK22" s="121">
        <v>2015</v>
      </c>
      <c r="BL22" s="121">
        <v>2016</v>
      </c>
      <c r="BM22" s="83">
        <v>2012</v>
      </c>
      <c r="BN22" s="83">
        <v>2015</v>
      </c>
      <c r="BO22" s="83">
        <v>2014</v>
      </c>
      <c r="BP22" s="83">
        <v>2017</v>
      </c>
      <c r="BQ22" s="121">
        <v>2014</v>
      </c>
      <c r="BR22" s="121">
        <v>2015</v>
      </c>
      <c r="BS22" s="121">
        <v>2015</v>
      </c>
      <c r="BT22" s="121">
        <v>2014</v>
      </c>
      <c r="BU22" s="129">
        <v>2015</v>
      </c>
      <c r="BV22" s="129">
        <v>2015</v>
      </c>
      <c r="BW22" s="129">
        <v>2013</v>
      </c>
      <c r="BX22" s="129">
        <v>2013</v>
      </c>
      <c r="BY22" s="142">
        <v>2013</v>
      </c>
      <c r="BZ22" s="124">
        <v>2013</v>
      </c>
      <c r="CA22" s="142">
        <v>2015</v>
      </c>
      <c r="CB22" s="142">
        <v>2015</v>
      </c>
      <c r="CC22" s="142">
        <v>2014</v>
      </c>
      <c r="CD22" s="121">
        <v>2016</v>
      </c>
      <c r="CE22" s="121">
        <v>2015</v>
      </c>
      <c r="CF22" s="121">
        <v>2014</v>
      </c>
      <c r="CG22" s="121">
        <v>2014</v>
      </c>
      <c r="CH22" s="83"/>
    </row>
    <row r="23" spans="1:86" x14ac:dyDescent="0.25">
      <c r="A23" s="3" t="str">
        <f>VLOOKUP(C23,Regiones!B$3:H$35,7,FALSE)</f>
        <v>Central America</v>
      </c>
      <c r="B23" s="99" t="s">
        <v>44</v>
      </c>
      <c r="C23" s="86" t="s">
        <v>43</v>
      </c>
      <c r="D23" s="119">
        <v>2014</v>
      </c>
      <c r="E23" s="119">
        <v>2014</v>
      </c>
      <c r="F23" s="119">
        <v>2014</v>
      </c>
      <c r="G23" s="119">
        <v>2014</v>
      </c>
      <c r="H23" s="119">
        <v>2014</v>
      </c>
      <c r="I23" s="119">
        <v>2014</v>
      </c>
      <c r="J23" s="119">
        <v>2014</v>
      </c>
      <c r="K23" s="119">
        <v>2016</v>
      </c>
      <c r="L23" s="119">
        <v>2016</v>
      </c>
      <c r="M23" s="119">
        <v>2015</v>
      </c>
      <c r="N23" s="119">
        <v>2011</v>
      </c>
      <c r="O23" s="119">
        <v>2011</v>
      </c>
      <c r="P23" s="119">
        <v>2011</v>
      </c>
      <c r="Q23" s="121">
        <v>2017</v>
      </c>
      <c r="R23" s="121">
        <v>2017</v>
      </c>
      <c r="S23" s="121">
        <v>2016</v>
      </c>
      <c r="T23" s="121">
        <v>2016</v>
      </c>
      <c r="U23" s="121">
        <v>2012</v>
      </c>
      <c r="V23" s="121">
        <v>2012</v>
      </c>
      <c r="W23" s="121">
        <v>2016</v>
      </c>
      <c r="X23" s="121">
        <v>2015</v>
      </c>
      <c r="Y23" s="121">
        <v>2011</v>
      </c>
      <c r="Z23" s="121">
        <v>2011</v>
      </c>
      <c r="AA23" s="138">
        <v>2014</v>
      </c>
      <c r="AB23" s="121">
        <v>2016</v>
      </c>
      <c r="AC23" s="138">
        <v>2016</v>
      </c>
      <c r="AD23" s="121" t="s">
        <v>234</v>
      </c>
      <c r="AE23" s="121">
        <v>2015</v>
      </c>
      <c r="AF23" s="121">
        <v>2006</v>
      </c>
      <c r="AG23" s="121">
        <v>2016</v>
      </c>
      <c r="AH23" s="121">
        <v>2011</v>
      </c>
      <c r="AI23" s="121">
        <v>2012</v>
      </c>
      <c r="AJ23" s="121">
        <v>2016</v>
      </c>
      <c r="AK23" s="121">
        <v>2016</v>
      </c>
      <c r="AL23" s="121">
        <v>2015</v>
      </c>
      <c r="AM23" s="121">
        <v>2015</v>
      </c>
      <c r="AN23" s="121">
        <v>2016</v>
      </c>
      <c r="AO23" s="121">
        <v>2014</v>
      </c>
      <c r="AP23" s="121">
        <v>2014</v>
      </c>
      <c r="AQ23" s="121">
        <v>2014</v>
      </c>
      <c r="AR23" s="121">
        <v>2015</v>
      </c>
      <c r="AS23" s="121">
        <v>2015</v>
      </c>
      <c r="AT23" s="120">
        <v>2014</v>
      </c>
      <c r="AU23" s="120"/>
      <c r="AV23" s="121">
        <v>2015</v>
      </c>
      <c r="AW23" s="121">
        <v>2016</v>
      </c>
      <c r="AX23" s="121">
        <v>2017</v>
      </c>
      <c r="AY23" s="123"/>
      <c r="AZ23" s="123" t="s">
        <v>418</v>
      </c>
      <c r="BA23" s="121">
        <v>2016</v>
      </c>
      <c r="BB23" s="121">
        <v>2015</v>
      </c>
      <c r="BC23" s="121">
        <v>2016</v>
      </c>
      <c r="BD23" s="121">
        <v>2014</v>
      </c>
      <c r="BE23" s="121">
        <v>2014</v>
      </c>
      <c r="BF23" s="121">
        <v>2016</v>
      </c>
      <c r="BG23" s="121">
        <v>2014</v>
      </c>
      <c r="BH23" s="121">
        <v>2014</v>
      </c>
      <c r="BI23" s="121">
        <v>2009</v>
      </c>
      <c r="BJ23" s="121">
        <v>2013</v>
      </c>
      <c r="BK23" s="121">
        <v>2015</v>
      </c>
      <c r="BL23" s="121">
        <v>2016</v>
      </c>
      <c r="BM23" s="83">
        <v>2009</v>
      </c>
      <c r="BN23" s="83">
        <v>2015</v>
      </c>
      <c r="BO23" s="83">
        <v>2014</v>
      </c>
      <c r="BP23" s="83">
        <v>2017</v>
      </c>
      <c r="BQ23" s="121">
        <v>2014</v>
      </c>
      <c r="BR23" s="121">
        <v>2015</v>
      </c>
      <c r="BS23" s="121">
        <v>2015</v>
      </c>
      <c r="BT23" s="121">
        <v>2014</v>
      </c>
      <c r="BU23" s="129">
        <v>2015</v>
      </c>
      <c r="BV23" s="129">
        <v>2015</v>
      </c>
      <c r="BW23" s="129">
        <v>2013</v>
      </c>
      <c r="BX23" s="129">
        <v>2013</v>
      </c>
      <c r="BY23" s="129"/>
      <c r="BZ23" s="212"/>
      <c r="CA23" s="129"/>
      <c r="CB23" s="142">
        <v>2015</v>
      </c>
      <c r="CC23" s="142">
        <v>2010</v>
      </c>
      <c r="CD23" s="121">
        <v>2016</v>
      </c>
      <c r="CE23" s="121">
        <v>2015</v>
      </c>
      <c r="CF23" s="121">
        <v>2014</v>
      </c>
      <c r="CG23" s="121">
        <v>2014</v>
      </c>
      <c r="CH23" s="83"/>
    </row>
    <row r="24" spans="1:86" x14ac:dyDescent="0.25">
      <c r="A24" s="3" t="str">
        <f>VLOOKUP(C24,Regiones!B$3:H$35,7,FALSE)</f>
        <v>Central America</v>
      </c>
      <c r="B24" s="99" t="s">
        <v>46</v>
      </c>
      <c r="C24" s="86" t="s">
        <v>45</v>
      </c>
      <c r="D24" s="119">
        <v>2014</v>
      </c>
      <c r="E24" s="119">
        <v>2014</v>
      </c>
      <c r="F24" s="119">
        <v>2014</v>
      </c>
      <c r="G24" s="119">
        <v>2014</v>
      </c>
      <c r="H24" s="119">
        <v>2014</v>
      </c>
      <c r="I24" s="119">
        <v>2014</v>
      </c>
      <c r="J24" s="119">
        <v>2014</v>
      </c>
      <c r="K24" s="119">
        <v>2016</v>
      </c>
      <c r="L24" s="119">
        <v>2016</v>
      </c>
      <c r="M24" s="119">
        <v>2015</v>
      </c>
      <c r="N24" s="119">
        <v>2011</v>
      </c>
      <c r="O24" s="119">
        <v>2011</v>
      </c>
      <c r="P24" s="119">
        <v>2010</v>
      </c>
      <c r="Q24" s="121">
        <v>2017</v>
      </c>
      <c r="R24" s="121">
        <v>2017</v>
      </c>
      <c r="S24" s="121">
        <v>2016</v>
      </c>
      <c r="T24" s="121">
        <v>2016</v>
      </c>
      <c r="U24" s="121">
        <v>2015</v>
      </c>
      <c r="V24" s="121">
        <v>2015</v>
      </c>
      <c r="W24" s="121">
        <v>2016</v>
      </c>
      <c r="X24" s="121">
        <v>2015</v>
      </c>
      <c r="Y24" s="121"/>
      <c r="Z24" s="121"/>
      <c r="AA24" s="138">
        <v>2015</v>
      </c>
      <c r="AB24" s="121">
        <v>2016</v>
      </c>
      <c r="AC24" s="138">
        <v>2016</v>
      </c>
      <c r="AD24" s="121">
        <v>2014</v>
      </c>
      <c r="AE24" s="121">
        <v>2015</v>
      </c>
      <c r="AF24" s="121">
        <v>2008</v>
      </c>
      <c r="AG24" s="121">
        <v>2016</v>
      </c>
      <c r="AH24" s="121">
        <v>2011</v>
      </c>
      <c r="AI24" s="121">
        <v>2012</v>
      </c>
      <c r="AJ24" s="121">
        <v>2016</v>
      </c>
      <c r="AK24" s="121">
        <v>2016</v>
      </c>
      <c r="AL24" s="121">
        <v>2015</v>
      </c>
      <c r="AM24" s="121">
        <v>2015</v>
      </c>
      <c r="AN24" s="121">
        <v>2016</v>
      </c>
      <c r="AO24" s="121">
        <v>2014</v>
      </c>
      <c r="AP24" s="121">
        <v>2014</v>
      </c>
      <c r="AQ24" s="121">
        <v>2014</v>
      </c>
      <c r="AR24" s="121">
        <v>2015</v>
      </c>
      <c r="AS24" s="121">
        <v>2015</v>
      </c>
      <c r="AT24" s="120">
        <v>2014</v>
      </c>
      <c r="AU24" s="120">
        <v>2014</v>
      </c>
      <c r="AV24" s="121">
        <v>2015</v>
      </c>
      <c r="AW24" s="121">
        <v>2016</v>
      </c>
      <c r="AX24" s="121">
        <v>2017</v>
      </c>
      <c r="AY24" s="123"/>
      <c r="AZ24" s="123" t="s">
        <v>418</v>
      </c>
      <c r="BA24" s="121">
        <v>2016</v>
      </c>
      <c r="BB24" s="121">
        <v>2015</v>
      </c>
      <c r="BC24" s="121">
        <v>2016</v>
      </c>
      <c r="BD24" s="121">
        <v>2014</v>
      </c>
      <c r="BE24" s="121">
        <v>2014</v>
      </c>
      <c r="BF24" s="121">
        <v>2016</v>
      </c>
      <c r="BG24" s="121">
        <v>2014</v>
      </c>
      <c r="BH24" s="121">
        <v>2014</v>
      </c>
      <c r="BI24" s="121">
        <v>2011</v>
      </c>
      <c r="BJ24" s="121">
        <v>2008</v>
      </c>
      <c r="BK24" s="121">
        <v>2015</v>
      </c>
      <c r="BL24" s="121">
        <v>2016</v>
      </c>
      <c r="BM24" s="83">
        <v>2012</v>
      </c>
      <c r="BN24" s="83">
        <v>2015</v>
      </c>
      <c r="BO24" s="83">
        <v>2014</v>
      </c>
      <c r="BP24" s="83">
        <v>2017</v>
      </c>
      <c r="BQ24" s="121">
        <v>2014</v>
      </c>
      <c r="BR24" s="121">
        <v>2015</v>
      </c>
      <c r="BS24" s="121">
        <v>2015</v>
      </c>
      <c r="BT24" s="121">
        <v>2014</v>
      </c>
      <c r="BU24" s="129">
        <v>2015</v>
      </c>
      <c r="BV24" s="129">
        <v>2015</v>
      </c>
      <c r="BW24" s="129">
        <v>2013</v>
      </c>
      <c r="BX24" s="129">
        <v>2013</v>
      </c>
      <c r="BY24" s="142">
        <v>2013</v>
      </c>
      <c r="BZ24" s="124">
        <v>2011</v>
      </c>
      <c r="CA24" s="142">
        <v>2010</v>
      </c>
      <c r="CB24" s="142">
        <v>2015</v>
      </c>
      <c r="CC24" s="142">
        <v>2014</v>
      </c>
      <c r="CD24" s="121">
        <v>2016</v>
      </c>
      <c r="CE24" s="121">
        <v>2015</v>
      </c>
      <c r="CF24" s="121">
        <v>2014</v>
      </c>
      <c r="CG24" s="121">
        <v>2014</v>
      </c>
      <c r="CH24" s="83"/>
    </row>
    <row r="25" spans="1:86" x14ac:dyDescent="0.25">
      <c r="A25" s="3" t="str">
        <f>VLOOKUP(C25,Regiones!B$3:H$35,7,FALSE)</f>
        <v>South America</v>
      </c>
      <c r="B25" s="99" t="s">
        <v>3</v>
      </c>
      <c r="C25" s="86" t="s">
        <v>2</v>
      </c>
      <c r="D25" s="119">
        <v>2014</v>
      </c>
      <c r="E25" s="119">
        <v>2014</v>
      </c>
      <c r="F25" s="119">
        <v>2014</v>
      </c>
      <c r="G25" s="119">
        <v>2014</v>
      </c>
      <c r="H25" s="119">
        <v>2014</v>
      </c>
      <c r="I25" s="119">
        <v>2014</v>
      </c>
      <c r="J25" s="119">
        <v>2014</v>
      </c>
      <c r="K25" s="119">
        <v>2016</v>
      </c>
      <c r="L25" s="119">
        <v>2016</v>
      </c>
      <c r="M25" s="119">
        <v>2015</v>
      </c>
      <c r="N25" s="119">
        <v>2011</v>
      </c>
      <c r="O25" s="119">
        <v>2011</v>
      </c>
      <c r="P25" s="119">
        <v>2011</v>
      </c>
      <c r="Q25" s="121">
        <v>2017</v>
      </c>
      <c r="R25" s="121">
        <v>2017</v>
      </c>
      <c r="S25" s="121">
        <v>2016</v>
      </c>
      <c r="T25" s="121">
        <v>2016</v>
      </c>
      <c r="U25" s="121">
        <v>2015</v>
      </c>
      <c r="V25" s="121">
        <v>2015</v>
      </c>
      <c r="W25" s="121">
        <v>2016</v>
      </c>
      <c r="X25" s="121">
        <v>2015</v>
      </c>
      <c r="Y25" s="121">
        <v>2005</v>
      </c>
      <c r="Z25" s="121">
        <v>2005</v>
      </c>
      <c r="AA25" s="121"/>
      <c r="AB25" s="121">
        <v>2016</v>
      </c>
      <c r="AC25" s="138">
        <v>2016</v>
      </c>
      <c r="AD25" s="121">
        <v>2014</v>
      </c>
      <c r="AE25" s="121">
        <v>2015</v>
      </c>
      <c r="AF25" s="121">
        <v>2005</v>
      </c>
      <c r="AG25" s="121">
        <v>2016</v>
      </c>
      <c r="AH25" s="121">
        <v>2011</v>
      </c>
      <c r="AI25" s="121">
        <v>2013</v>
      </c>
      <c r="AJ25" s="121">
        <v>2016</v>
      </c>
      <c r="AK25" s="121">
        <v>2016</v>
      </c>
      <c r="AL25" s="121">
        <v>2015</v>
      </c>
      <c r="AM25" s="121">
        <v>2015</v>
      </c>
      <c r="AN25" s="121">
        <v>2016</v>
      </c>
      <c r="AO25" s="121">
        <v>2014</v>
      </c>
      <c r="AP25" s="121">
        <v>2014</v>
      </c>
      <c r="AQ25" s="121">
        <v>2014</v>
      </c>
      <c r="AR25" s="121">
        <v>2015</v>
      </c>
      <c r="AS25" s="121">
        <v>2015</v>
      </c>
      <c r="AT25" s="120">
        <v>2014</v>
      </c>
      <c r="AU25" s="120">
        <v>2014</v>
      </c>
      <c r="AV25" s="121">
        <v>2015</v>
      </c>
      <c r="AW25" s="121">
        <v>2016</v>
      </c>
      <c r="AX25" s="121">
        <v>2017</v>
      </c>
      <c r="AY25" s="123"/>
      <c r="AZ25" s="123" t="s">
        <v>418</v>
      </c>
      <c r="BA25" s="121">
        <v>2016</v>
      </c>
      <c r="BB25" s="121">
        <v>2015</v>
      </c>
      <c r="BC25" s="121">
        <v>2016</v>
      </c>
      <c r="BD25" s="121">
        <v>2014</v>
      </c>
      <c r="BE25" s="121">
        <v>2014</v>
      </c>
      <c r="BF25" s="121">
        <v>2016</v>
      </c>
      <c r="BG25" s="121" t="s">
        <v>234</v>
      </c>
      <c r="BH25" s="121" t="s">
        <v>234</v>
      </c>
      <c r="BI25" s="121">
        <v>2015</v>
      </c>
      <c r="BJ25" s="121">
        <v>2013</v>
      </c>
      <c r="BK25" s="121">
        <v>2015</v>
      </c>
      <c r="BL25" s="121">
        <v>2016</v>
      </c>
      <c r="BM25" s="83">
        <v>2012</v>
      </c>
      <c r="BN25" s="83">
        <v>2015</v>
      </c>
      <c r="BO25" s="83">
        <v>2014</v>
      </c>
      <c r="BP25" s="83">
        <v>2017</v>
      </c>
      <c r="BQ25" s="121">
        <v>2014</v>
      </c>
      <c r="BR25" s="121">
        <v>2015</v>
      </c>
      <c r="BS25" s="121">
        <v>2015</v>
      </c>
      <c r="BT25" s="121">
        <v>2014</v>
      </c>
      <c r="BU25" s="129">
        <v>2015</v>
      </c>
      <c r="BV25" s="129">
        <v>2015</v>
      </c>
      <c r="BW25" s="129">
        <v>2013</v>
      </c>
      <c r="BX25" s="129">
        <v>2013</v>
      </c>
      <c r="BY25" s="142">
        <v>2013</v>
      </c>
      <c r="BZ25" s="124">
        <v>2013</v>
      </c>
      <c r="CA25" s="129">
        <v>2012</v>
      </c>
      <c r="CB25" s="142">
        <v>2015</v>
      </c>
      <c r="CC25" s="129"/>
      <c r="CD25" s="121">
        <v>2016</v>
      </c>
      <c r="CE25" s="121">
        <v>2015</v>
      </c>
      <c r="CF25" s="121">
        <v>2014</v>
      </c>
      <c r="CG25" s="121">
        <v>2014</v>
      </c>
      <c r="CH25" s="83"/>
    </row>
    <row r="26" spans="1:86" x14ac:dyDescent="0.25">
      <c r="A26" s="3" t="str">
        <f>VLOOKUP(C26,Regiones!B$3:H$35,7,FALSE)</f>
        <v>South America</v>
      </c>
      <c r="B26" s="99" t="s">
        <v>196</v>
      </c>
      <c r="C26" s="86" t="s">
        <v>10</v>
      </c>
      <c r="D26" s="119">
        <v>2014</v>
      </c>
      <c r="E26" s="119">
        <v>2014</v>
      </c>
      <c r="F26" s="119">
        <v>2014</v>
      </c>
      <c r="G26" s="119">
        <v>2014</v>
      </c>
      <c r="H26" s="119">
        <v>2014</v>
      </c>
      <c r="I26" s="119">
        <v>2014</v>
      </c>
      <c r="J26" s="119">
        <v>2014</v>
      </c>
      <c r="K26" s="119">
        <v>2016</v>
      </c>
      <c r="L26" s="119">
        <v>2016</v>
      </c>
      <c r="M26" s="119">
        <v>2015</v>
      </c>
      <c r="N26" s="119">
        <v>2011</v>
      </c>
      <c r="O26" s="119">
        <v>2011</v>
      </c>
      <c r="P26" s="119">
        <v>2008</v>
      </c>
      <c r="Q26" s="121">
        <v>2017</v>
      </c>
      <c r="R26" s="121">
        <v>2017</v>
      </c>
      <c r="S26" s="121">
        <v>2016</v>
      </c>
      <c r="T26" s="121">
        <v>2016</v>
      </c>
      <c r="U26" s="121">
        <v>2012</v>
      </c>
      <c r="V26" s="121">
        <v>2012</v>
      </c>
      <c r="W26" s="121">
        <v>2016</v>
      </c>
      <c r="X26" s="121">
        <v>2015</v>
      </c>
      <c r="Y26" s="121">
        <v>2008</v>
      </c>
      <c r="Z26" s="121">
        <v>2008</v>
      </c>
      <c r="AA26" s="138">
        <v>2015</v>
      </c>
      <c r="AB26" s="121">
        <v>2016</v>
      </c>
      <c r="AC26" s="138">
        <v>2016</v>
      </c>
      <c r="AD26" s="121">
        <v>2014</v>
      </c>
      <c r="AE26" s="121">
        <v>2015</v>
      </c>
      <c r="AF26" s="121">
        <v>2012</v>
      </c>
      <c r="AG26" s="121">
        <v>2016</v>
      </c>
      <c r="AH26" s="121">
        <v>2008</v>
      </c>
      <c r="AI26" s="121">
        <v>2012</v>
      </c>
      <c r="AJ26" s="121">
        <v>2016</v>
      </c>
      <c r="AK26" s="121">
        <v>2016</v>
      </c>
      <c r="AL26" s="121">
        <v>2015</v>
      </c>
      <c r="AM26" s="121">
        <v>2015</v>
      </c>
      <c r="AN26" s="121">
        <v>2016</v>
      </c>
      <c r="AO26" s="121">
        <v>2014</v>
      </c>
      <c r="AP26" s="121">
        <v>2014</v>
      </c>
      <c r="AQ26" s="121">
        <v>2014</v>
      </c>
      <c r="AR26" s="121">
        <v>2015</v>
      </c>
      <c r="AS26" s="121">
        <v>2015</v>
      </c>
      <c r="AT26" s="120">
        <v>2014</v>
      </c>
      <c r="AU26" s="120">
        <v>2014</v>
      </c>
      <c r="AV26" s="121">
        <v>2015</v>
      </c>
      <c r="AW26" s="121">
        <v>2016</v>
      </c>
      <c r="AX26" s="121">
        <v>2017</v>
      </c>
      <c r="AY26" s="123"/>
      <c r="AZ26" s="123" t="s">
        <v>418</v>
      </c>
      <c r="BA26" s="121">
        <v>2016</v>
      </c>
      <c r="BB26" s="121">
        <v>2015</v>
      </c>
      <c r="BC26" s="121">
        <v>2016</v>
      </c>
      <c r="BD26" s="121">
        <v>2014</v>
      </c>
      <c r="BE26" s="121">
        <v>2014</v>
      </c>
      <c r="BF26" s="121">
        <v>2016</v>
      </c>
      <c r="BG26" s="121">
        <v>2014</v>
      </c>
      <c r="BH26" s="121">
        <v>2014</v>
      </c>
      <c r="BI26" s="121">
        <v>2011</v>
      </c>
      <c r="BJ26" s="121">
        <v>2013</v>
      </c>
      <c r="BK26" s="121">
        <v>2015</v>
      </c>
      <c r="BL26" s="121">
        <v>2016</v>
      </c>
      <c r="BM26" s="83">
        <v>2012</v>
      </c>
      <c r="BN26" s="83">
        <v>2015</v>
      </c>
      <c r="BO26" s="83">
        <v>2014</v>
      </c>
      <c r="BP26" s="83">
        <v>2017</v>
      </c>
      <c r="BQ26" s="121">
        <v>2014</v>
      </c>
      <c r="BR26" s="121">
        <v>2015</v>
      </c>
      <c r="BS26" s="121">
        <v>2015</v>
      </c>
      <c r="BT26" s="121">
        <v>2014</v>
      </c>
      <c r="BU26" s="129">
        <v>2015</v>
      </c>
      <c r="BV26" s="129">
        <v>2015</v>
      </c>
      <c r="BW26" s="129">
        <v>2013</v>
      </c>
      <c r="BX26" s="129">
        <v>2013</v>
      </c>
      <c r="BY26" s="142">
        <v>2014</v>
      </c>
      <c r="BZ26" s="124">
        <v>2014</v>
      </c>
      <c r="CA26" s="142">
        <v>2012</v>
      </c>
      <c r="CB26" s="142">
        <v>2015</v>
      </c>
      <c r="CC26" s="142">
        <v>2015</v>
      </c>
      <c r="CD26" s="121">
        <v>2016</v>
      </c>
      <c r="CE26" s="121">
        <v>2015</v>
      </c>
      <c r="CF26" s="121">
        <v>2014</v>
      </c>
      <c r="CG26" s="121">
        <v>2014</v>
      </c>
      <c r="CH26" s="83"/>
    </row>
    <row r="27" spans="1:86" x14ac:dyDescent="0.25">
      <c r="A27" s="3" t="str">
        <f>VLOOKUP(C27,Regiones!B$3:H$35,7,FALSE)</f>
        <v>South America</v>
      </c>
      <c r="B27" s="99" t="s">
        <v>12</v>
      </c>
      <c r="C27" s="86" t="s">
        <v>11</v>
      </c>
      <c r="D27" s="119">
        <v>2014</v>
      </c>
      <c r="E27" s="119">
        <v>2014</v>
      </c>
      <c r="F27" s="119">
        <v>2014</v>
      </c>
      <c r="G27" s="119">
        <v>2014</v>
      </c>
      <c r="H27" s="119">
        <v>2014</v>
      </c>
      <c r="I27" s="119">
        <v>2014</v>
      </c>
      <c r="J27" s="119">
        <v>2014</v>
      </c>
      <c r="K27" s="119">
        <v>2016</v>
      </c>
      <c r="L27" s="119">
        <v>2016</v>
      </c>
      <c r="M27" s="119">
        <v>2015</v>
      </c>
      <c r="N27" s="119">
        <v>2011</v>
      </c>
      <c r="O27" s="119">
        <v>2011</v>
      </c>
      <c r="P27" s="119">
        <v>2010</v>
      </c>
      <c r="Q27" s="121">
        <v>2017</v>
      </c>
      <c r="R27" s="121">
        <v>2017</v>
      </c>
      <c r="S27" s="121">
        <v>2016</v>
      </c>
      <c r="T27" s="121">
        <v>2016</v>
      </c>
      <c r="U27" s="121">
        <v>2015</v>
      </c>
      <c r="V27" s="121">
        <v>2015</v>
      </c>
      <c r="W27" s="121">
        <v>2016</v>
      </c>
      <c r="X27" s="121">
        <v>2015</v>
      </c>
      <c r="Y27" s="121">
        <v>2014</v>
      </c>
      <c r="Z27" s="121">
        <v>2014</v>
      </c>
      <c r="AA27" s="138">
        <v>2014</v>
      </c>
      <c r="AB27" s="121">
        <v>2016</v>
      </c>
      <c r="AC27" s="138">
        <v>2016</v>
      </c>
      <c r="AD27" s="121">
        <v>2014</v>
      </c>
      <c r="AE27" s="121">
        <v>2015</v>
      </c>
      <c r="AF27" s="121">
        <v>2007</v>
      </c>
      <c r="AG27" s="121">
        <v>2016</v>
      </c>
      <c r="AH27" s="121">
        <v>2011</v>
      </c>
      <c r="AI27" s="121">
        <v>2013</v>
      </c>
      <c r="AJ27" s="121">
        <v>2016</v>
      </c>
      <c r="AK27" s="121">
        <v>2016</v>
      </c>
      <c r="AL27" s="121">
        <v>2015</v>
      </c>
      <c r="AM27" s="121">
        <v>2015</v>
      </c>
      <c r="AN27" s="121">
        <v>2016</v>
      </c>
      <c r="AO27" s="121">
        <v>2014</v>
      </c>
      <c r="AP27" s="121">
        <v>2014</v>
      </c>
      <c r="AQ27" s="121">
        <v>2014</v>
      </c>
      <c r="AR27" s="121">
        <v>2015</v>
      </c>
      <c r="AS27" s="121">
        <v>2015</v>
      </c>
      <c r="AT27" s="120">
        <v>2014</v>
      </c>
      <c r="AU27" s="120">
        <v>2014</v>
      </c>
      <c r="AV27" s="121">
        <v>2015</v>
      </c>
      <c r="AW27" s="121">
        <v>2016</v>
      </c>
      <c r="AX27" s="121">
        <v>2017</v>
      </c>
      <c r="AY27" s="123"/>
      <c r="AZ27" s="123" t="s">
        <v>418</v>
      </c>
      <c r="BA27" s="121">
        <v>2016</v>
      </c>
      <c r="BB27" s="121">
        <v>2015</v>
      </c>
      <c r="BC27" s="121">
        <v>2016</v>
      </c>
      <c r="BD27" s="121">
        <v>2014</v>
      </c>
      <c r="BE27" s="121">
        <v>2014</v>
      </c>
      <c r="BF27" s="121">
        <v>2016</v>
      </c>
      <c r="BG27" s="121">
        <v>2014</v>
      </c>
      <c r="BH27" s="121">
        <v>2014</v>
      </c>
      <c r="BI27" s="121">
        <v>2011</v>
      </c>
      <c r="BJ27" s="121"/>
      <c r="BK27" s="121">
        <v>2015</v>
      </c>
      <c r="BL27" s="121">
        <v>2016</v>
      </c>
      <c r="BM27" s="83">
        <v>2012</v>
      </c>
      <c r="BN27" s="83">
        <v>2015</v>
      </c>
      <c r="BO27" s="83">
        <v>2014</v>
      </c>
      <c r="BP27" s="83">
        <v>2017</v>
      </c>
      <c r="BQ27" s="121">
        <v>2014</v>
      </c>
      <c r="BR27" s="121">
        <v>2015</v>
      </c>
      <c r="BS27" s="121">
        <v>2015</v>
      </c>
      <c r="BT27" s="121">
        <v>2014</v>
      </c>
      <c r="BU27" s="129">
        <v>2015</v>
      </c>
      <c r="BV27" s="129">
        <v>2015</v>
      </c>
      <c r="BW27" s="129">
        <v>2013</v>
      </c>
      <c r="BX27" s="129">
        <v>2013</v>
      </c>
      <c r="BY27" s="129"/>
      <c r="BZ27" s="212"/>
      <c r="CA27" s="142">
        <v>2014</v>
      </c>
      <c r="CB27" s="142">
        <v>2015</v>
      </c>
      <c r="CC27" s="142">
        <v>2014</v>
      </c>
      <c r="CD27" s="121">
        <v>2016</v>
      </c>
      <c r="CE27" s="121">
        <v>2015</v>
      </c>
      <c r="CF27" s="121">
        <v>2014</v>
      </c>
      <c r="CG27" s="121">
        <v>2014</v>
      </c>
      <c r="CH27" s="83"/>
    </row>
    <row r="28" spans="1:86" x14ac:dyDescent="0.25">
      <c r="A28" s="3" t="str">
        <f>VLOOKUP(C28,Regiones!B$3:H$35,7,FALSE)</f>
        <v>South America</v>
      </c>
      <c r="B28" s="99" t="s">
        <v>14</v>
      </c>
      <c r="C28" s="86" t="s">
        <v>13</v>
      </c>
      <c r="D28" s="119">
        <v>2014</v>
      </c>
      <c r="E28" s="119">
        <v>2014</v>
      </c>
      <c r="F28" s="119">
        <v>2014</v>
      </c>
      <c r="G28" s="119">
        <v>2014</v>
      </c>
      <c r="H28" s="119">
        <v>2014</v>
      </c>
      <c r="I28" s="119">
        <v>2014</v>
      </c>
      <c r="J28" s="119">
        <v>2014</v>
      </c>
      <c r="K28" s="119">
        <v>2016</v>
      </c>
      <c r="L28" s="119">
        <v>2016</v>
      </c>
      <c r="M28" s="119">
        <v>2015</v>
      </c>
      <c r="N28" s="119">
        <v>2011</v>
      </c>
      <c r="O28" s="119">
        <v>2011</v>
      </c>
      <c r="P28" s="119"/>
      <c r="Q28" s="121">
        <v>2017</v>
      </c>
      <c r="R28" s="121">
        <v>2017</v>
      </c>
      <c r="S28" s="121">
        <v>2016</v>
      </c>
      <c r="T28" s="121">
        <v>2016</v>
      </c>
      <c r="U28" s="121">
        <v>2014</v>
      </c>
      <c r="V28" s="121">
        <v>2014</v>
      </c>
      <c r="W28" s="121">
        <v>2016</v>
      </c>
      <c r="X28" s="121">
        <v>2015</v>
      </c>
      <c r="Y28" s="121"/>
      <c r="Z28" s="121"/>
      <c r="AA28" s="138">
        <v>2013</v>
      </c>
      <c r="AB28" s="121">
        <v>2016</v>
      </c>
      <c r="AC28" s="138">
        <v>2016</v>
      </c>
      <c r="AD28" s="121">
        <v>2015</v>
      </c>
      <c r="AE28" s="121">
        <v>2015</v>
      </c>
      <c r="AF28" s="121">
        <v>2014</v>
      </c>
      <c r="AG28" s="121">
        <v>2016</v>
      </c>
      <c r="AH28" s="121">
        <v>2011</v>
      </c>
      <c r="AI28" s="121">
        <v>2010</v>
      </c>
      <c r="AJ28" s="121">
        <v>2016</v>
      </c>
      <c r="AK28" s="121">
        <v>2016</v>
      </c>
      <c r="AL28" s="121">
        <v>2015</v>
      </c>
      <c r="AM28" s="121">
        <v>2015</v>
      </c>
      <c r="AN28" s="121">
        <v>2016</v>
      </c>
      <c r="AO28" s="121">
        <v>2014</v>
      </c>
      <c r="AP28" s="121">
        <v>2014</v>
      </c>
      <c r="AQ28" s="121">
        <v>2014</v>
      </c>
      <c r="AR28" s="121">
        <v>2015</v>
      </c>
      <c r="AS28" s="121">
        <v>2015</v>
      </c>
      <c r="AT28" s="120">
        <v>2013</v>
      </c>
      <c r="AU28" s="120"/>
      <c r="AV28" s="121">
        <v>2015</v>
      </c>
      <c r="AW28" s="121">
        <v>2016</v>
      </c>
      <c r="AX28" s="121">
        <v>2017</v>
      </c>
      <c r="AY28" s="123"/>
      <c r="AZ28" s="123" t="s">
        <v>418</v>
      </c>
      <c r="BA28" s="121">
        <v>2016</v>
      </c>
      <c r="BB28" s="121">
        <v>2015</v>
      </c>
      <c r="BC28" s="121">
        <v>2016</v>
      </c>
      <c r="BD28" s="121">
        <v>2014</v>
      </c>
      <c r="BE28" s="121">
        <v>2014</v>
      </c>
      <c r="BF28" s="121">
        <v>2016</v>
      </c>
      <c r="BG28" s="121">
        <v>2014</v>
      </c>
      <c r="BH28" s="121">
        <v>2014</v>
      </c>
      <c r="BI28" s="121">
        <v>2011</v>
      </c>
      <c r="BJ28" s="121">
        <v>2013</v>
      </c>
      <c r="BK28" s="121">
        <v>2015</v>
      </c>
      <c r="BL28" s="121">
        <v>2016</v>
      </c>
      <c r="BM28" s="83">
        <v>2013</v>
      </c>
      <c r="BN28" s="83">
        <v>2015</v>
      </c>
      <c r="BO28" s="83">
        <v>2014</v>
      </c>
      <c r="BP28" s="83">
        <v>2017</v>
      </c>
      <c r="BQ28" s="121">
        <v>2014</v>
      </c>
      <c r="BR28" s="121">
        <v>2015</v>
      </c>
      <c r="BS28" s="121">
        <v>2015</v>
      </c>
      <c r="BT28" s="121">
        <v>2014</v>
      </c>
      <c r="BU28" s="129">
        <v>2015</v>
      </c>
      <c r="BV28" s="129">
        <v>2015</v>
      </c>
      <c r="BW28" s="129">
        <v>2013</v>
      </c>
      <c r="BX28" s="129">
        <v>2013</v>
      </c>
      <c r="BY28" s="142">
        <v>2014</v>
      </c>
      <c r="BZ28" s="124">
        <v>2014</v>
      </c>
      <c r="CA28" s="142">
        <v>2013</v>
      </c>
      <c r="CB28" s="142">
        <v>2015</v>
      </c>
      <c r="CC28" s="142">
        <v>2013</v>
      </c>
      <c r="CD28" s="121">
        <v>2016</v>
      </c>
      <c r="CE28" s="121">
        <v>2015</v>
      </c>
      <c r="CF28" s="121">
        <v>2014</v>
      </c>
      <c r="CG28" s="121">
        <v>2014</v>
      </c>
      <c r="CH28" s="83"/>
    </row>
    <row r="29" spans="1:86" x14ac:dyDescent="0.25">
      <c r="A29" s="3" t="str">
        <f>VLOOKUP(C29,Regiones!B$3:H$35,7,FALSE)</f>
        <v>South America</v>
      </c>
      <c r="B29" s="99" t="s">
        <v>16</v>
      </c>
      <c r="C29" s="86" t="s">
        <v>15</v>
      </c>
      <c r="D29" s="119">
        <v>2014</v>
      </c>
      <c r="E29" s="119">
        <v>2014</v>
      </c>
      <c r="F29" s="119">
        <v>2014</v>
      </c>
      <c r="G29" s="119">
        <v>2014</v>
      </c>
      <c r="H29" s="119">
        <v>2014</v>
      </c>
      <c r="I29" s="119">
        <v>2014</v>
      </c>
      <c r="J29" s="119">
        <v>2014</v>
      </c>
      <c r="K29" s="119">
        <v>2016</v>
      </c>
      <c r="L29" s="119">
        <v>2016</v>
      </c>
      <c r="M29" s="119">
        <v>2015</v>
      </c>
      <c r="N29" s="119">
        <v>2011</v>
      </c>
      <c r="O29" s="119">
        <v>2011</v>
      </c>
      <c r="P29" s="119">
        <v>2008</v>
      </c>
      <c r="Q29" s="121">
        <v>2017</v>
      </c>
      <c r="R29" s="121">
        <v>2017</v>
      </c>
      <c r="S29" s="121">
        <v>2016</v>
      </c>
      <c r="T29" s="121">
        <v>2016</v>
      </c>
      <c r="U29" s="121">
        <v>2015</v>
      </c>
      <c r="V29" s="121">
        <v>2015</v>
      </c>
      <c r="W29" s="121">
        <v>2016</v>
      </c>
      <c r="X29" s="121">
        <v>2015</v>
      </c>
      <c r="Y29" s="121">
        <v>2010</v>
      </c>
      <c r="Z29" s="121">
        <v>2010</v>
      </c>
      <c r="AA29" s="138">
        <v>2015</v>
      </c>
      <c r="AB29" s="121">
        <v>2016</v>
      </c>
      <c r="AC29" s="138">
        <v>2016</v>
      </c>
      <c r="AD29" s="121">
        <v>2015</v>
      </c>
      <c r="AE29" s="121">
        <v>2015</v>
      </c>
      <c r="AF29" s="121">
        <v>2010</v>
      </c>
      <c r="AG29" s="121">
        <v>2016</v>
      </c>
      <c r="AH29" s="121">
        <v>2012</v>
      </c>
      <c r="AI29" s="121">
        <v>2010</v>
      </c>
      <c r="AJ29" s="121">
        <v>2016</v>
      </c>
      <c r="AK29" s="121">
        <v>2016</v>
      </c>
      <c r="AL29" s="121">
        <v>2015</v>
      </c>
      <c r="AM29" s="121">
        <v>2015</v>
      </c>
      <c r="AN29" s="121">
        <v>2016</v>
      </c>
      <c r="AO29" s="121">
        <v>2014</v>
      </c>
      <c r="AP29" s="121">
        <v>2014</v>
      </c>
      <c r="AQ29" s="121">
        <v>2014</v>
      </c>
      <c r="AR29" s="121">
        <v>2015</v>
      </c>
      <c r="AS29" s="121">
        <v>2015</v>
      </c>
      <c r="AT29" s="120">
        <v>2014</v>
      </c>
      <c r="AU29" s="120">
        <v>2014</v>
      </c>
      <c r="AV29" s="121">
        <v>2015</v>
      </c>
      <c r="AW29" s="121">
        <v>2016</v>
      </c>
      <c r="AX29" s="121">
        <v>2017</v>
      </c>
      <c r="AY29" s="123" t="s">
        <v>418</v>
      </c>
      <c r="AZ29" s="123" t="s">
        <v>418</v>
      </c>
      <c r="BA29" s="121">
        <v>2016</v>
      </c>
      <c r="BB29" s="121">
        <v>2015</v>
      </c>
      <c r="BC29" s="121">
        <v>2016</v>
      </c>
      <c r="BD29" s="121">
        <v>2014</v>
      </c>
      <c r="BE29" s="121">
        <v>2014</v>
      </c>
      <c r="BF29" s="121">
        <v>2016</v>
      </c>
      <c r="BG29" s="121">
        <v>2014</v>
      </c>
      <c r="BH29" s="121">
        <v>2014</v>
      </c>
      <c r="BI29" s="121">
        <v>2015</v>
      </c>
      <c r="BJ29" s="121">
        <v>2013</v>
      </c>
      <c r="BK29" s="121">
        <v>2015</v>
      </c>
      <c r="BL29" s="121">
        <v>2016</v>
      </c>
      <c r="BM29" s="83">
        <v>2012</v>
      </c>
      <c r="BN29" s="83">
        <v>2015</v>
      </c>
      <c r="BO29" s="83">
        <v>2014</v>
      </c>
      <c r="BP29" s="83">
        <v>2017</v>
      </c>
      <c r="BQ29" s="121">
        <v>2014</v>
      </c>
      <c r="BR29" s="121">
        <v>2015</v>
      </c>
      <c r="BS29" s="121">
        <v>2015</v>
      </c>
      <c r="BT29" s="121">
        <v>2014</v>
      </c>
      <c r="BU29" s="129">
        <v>2015</v>
      </c>
      <c r="BV29" s="129">
        <v>2015</v>
      </c>
      <c r="BW29" s="129">
        <v>2013</v>
      </c>
      <c r="BX29" s="129">
        <v>2013</v>
      </c>
      <c r="BY29" s="142">
        <v>2014</v>
      </c>
      <c r="BZ29" s="124">
        <v>2014</v>
      </c>
      <c r="CA29" s="142">
        <v>2015</v>
      </c>
      <c r="CB29" s="142">
        <v>2015</v>
      </c>
      <c r="CC29" s="142">
        <v>2015</v>
      </c>
      <c r="CD29" s="121">
        <v>2016</v>
      </c>
      <c r="CE29" s="121">
        <v>2015</v>
      </c>
      <c r="CF29" s="121">
        <v>2014</v>
      </c>
      <c r="CG29" s="121">
        <v>2014</v>
      </c>
      <c r="CH29" s="83"/>
    </row>
    <row r="30" spans="1:86" x14ac:dyDescent="0.25">
      <c r="A30" s="3" t="str">
        <f>VLOOKUP(C30,Regiones!B$3:H$35,7,FALSE)</f>
        <v>South America</v>
      </c>
      <c r="B30" s="99" t="s">
        <v>26</v>
      </c>
      <c r="C30" s="86" t="s">
        <v>25</v>
      </c>
      <c r="D30" s="119">
        <v>2014</v>
      </c>
      <c r="E30" s="119">
        <v>2014</v>
      </c>
      <c r="F30" s="119">
        <v>2014</v>
      </c>
      <c r="G30" s="119">
        <v>2014</v>
      </c>
      <c r="H30" s="119">
        <v>2014</v>
      </c>
      <c r="I30" s="119">
        <v>2014</v>
      </c>
      <c r="J30" s="119">
        <v>2014</v>
      </c>
      <c r="K30" s="119">
        <v>2016</v>
      </c>
      <c r="L30" s="119">
        <v>2016</v>
      </c>
      <c r="M30" s="119">
        <v>2015</v>
      </c>
      <c r="N30" s="119">
        <v>2011</v>
      </c>
      <c r="O30" s="119">
        <v>2011</v>
      </c>
      <c r="P30" s="119"/>
      <c r="Q30" s="121">
        <v>2017</v>
      </c>
      <c r="R30" s="121">
        <v>2017</v>
      </c>
      <c r="S30" s="121">
        <v>2016</v>
      </c>
      <c r="T30" s="121">
        <v>2016</v>
      </c>
      <c r="U30" s="121">
        <v>2014</v>
      </c>
      <c r="V30" s="121">
        <v>2014</v>
      </c>
      <c r="W30" s="121">
        <v>2016</v>
      </c>
      <c r="X30" s="121">
        <v>2015</v>
      </c>
      <c r="Y30" s="121">
        <v>2014</v>
      </c>
      <c r="Z30" s="121">
        <v>2014</v>
      </c>
      <c r="AA30" s="138">
        <v>2015</v>
      </c>
      <c r="AB30" s="121">
        <v>2016</v>
      </c>
      <c r="AC30" s="138">
        <v>2016</v>
      </c>
      <c r="AD30" s="121">
        <v>2015</v>
      </c>
      <c r="AE30" s="121">
        <v>2015</v>
      </c>
      <c r="AF30" s="121">
        <v>2012</v>
      </c>
      <c r="AG30" s="121">
        <v>2016</v>
      </c>
      <c r="AH30" s="121">
        <v>2012</v>
      </c>
      <c r="AI30" s="121">
        <v>2011</v>
      </c>
      <c r="AJ30" s="121">
        <v>2016</v>
      </c>
      <c r="AK30" s="121">
        <v>2016</v>
      </c>
      <c r="AL30" s="121">
        <v>2015</v>
      </c>
      <c r="AM30" s="121">
        <v>2015</v>
      </c>
      <c r="AN30" s="121">
        <v>2016</v>
      </c>
      <c r="AO30" s="121">
        <v>2014</v>
      </c>
      <c r="AP30" s="121">
        <v>2014</v>
      </c>
      <c r="AQ30" s="121">
        <v>2014</v>
      </c>
      <c r="AR30" s="121">
        <v>2015</v>
      </c>
      <c r="AS30" s="121">
        <v>2015</v>
      </c>
      <c r="AT30" s="120">
        <v>2014</v>
      </c>
      <c r="AU30" s="120">
        <v>2014</v>
      </c>
      <c r="AV30" s="121">
        <v>2015</v>
      </c>
      <c r="AW30" s="121">
        <v>2016</v>
      </c>
      <c r="AX30" s="121">
        <v>2017</v>
      </c>
      <c r="AY30" s="123"/>
      <c r="AZ30" s="123" t="s">
        <v>418</v>
      </c>
      <c r="BA30" s="121">
        <v>2016</v>
      </c>
      <c r="BB30" s="121">
        <v>2015</v>
      </c>
      <c r="BC30" s="121">
        <v>2016</v>
      </c>
      <c r="BD30" s="121">
        <v>2014</v>
      </c>
      <c r="BE30" s="121">
        <v>2014</v>
      </c>
      <c r="BF30" s="121">
        <v>2016</v>
      </c>
      <c r="BG30" s="121">
        <v>2014</v>
      </c>
      <c r="BH30" s="121">
        <v>2014</v>
      </c>
      <c r="BI30" s="121">
        <v>2015</v>
      </c>
      <c r="BJ30" s="121">
        <v>2008</v>
      </c>
      <c r="BK30" s="121">
        <v>2015</v>
      </c>
      <c r="BL30" s="121">
        <v>2016</v>
      </c>
      <c r="BM30" s="83">
        <v>2012</v>
      </c>
      <c r="BN30" s="83">
        <v>2015</v>
      </c>
      <c r="BO30" s="83">
        <v>2014</v>
      </c>
      <c r="BP30" s="83">
        <v>2017</v>
      </c>
      <c r="BQ30" s="121">
        <v>2014</v>
      </c>
      <c r="BR30" s="121">
        <v>2015</v>
      </c>
      <c r="BS30" s="121">
        <v>2015</v>
      </c>
      <c r="BT30" s="121">
        <v>2014</v>
      </c>
      <c r="BU30" s="129">
        <v>2015</v>
      </c>
      <c r="BV30" s="129">
        <v>2015</v>
      </c>
      <c r="BW30" s="129">
        <v>2013</v>
      </c>
      <c r="BX30" s="129">
        <v>2013</v>
      </c>
      <c r="BY30" s="142">
        <v>2015</v>
      </c>
      <c r="BZ30" s="124">
        <v>2015</v>
      </c>
      <c r="CA30" s="142">
        <v>2015</v>
      </c>
      <c r="CB30" s="142">
        <v>2015</v>
      </c>
      <c r="CC30" s="142">
        <v>2016</v>
      </c>
      <c r="CD30" s="121">
        <v>2016</v>
      </c>
      <c r="CE30" s="121">
        <v>2015</v>
      </c>
      <c r="CF30" s="121">
        <v>2014</v>
      </c>
      <c r="CG30" s="121">
        <v>2014</v>
      </c>
      <c r="CH30" s="83"/>
    </row>
    <row r="31" spans="1:86" x14ac:dyDescent="0.25">
      <c r="A31" s="3" t="str">
        <f>VLOOKUP(C31,Regiones!B$3:H$35,7,FALSE)</f>
        <v>South America</v>
      </c>
      <c r="B31" s="99" t="s">
        <v>34</v>
      </c>
      <c r="C31" s="86" t="s">
        <v>33</v>
      </c>
      <c r="D31" s="119">
        <v>2014</v>
      </c>
      <c r="E31" s="119">
        <v>2014</v>
      </c>
      <c r="F31" s="119">
        <v>2014</v>
      </c>
      <c r="G31" s="119">
        <v>2014</v>
      </c>
      <c r="H31" s="119">
        <v>2014</v>
      </c>
      <c r="I31" s="119">
        <v>2014</v>
      </c>
      <c r="J31" s="119">
        <v>2014</v>
      </c>
      <c r="K31" s="119">
        <v>2016</v>
      </c>
      <c r="L31" s="119">
        <v>2016</v>
      </c>
      <c r="M31" s="119">
        <v>2015</v>
      </c>
      <c r="N31" s="119">
        <v>2011</v>
      </c>
      <c r="O31" s="119">
        <v>2011</v>
      </c>
      <c r="P31" s="119">
        <v>2010</v>
      </c>
      <c r="Q31" s="121">
        <v>2017</v>
      </c>
      <c r="R31" s="121">
        <v>2017</v>
      </c>
      <c r="S31" s="121">
        <v>2016</v>
      </c>
      <c r="T31" s="121">
        <v>2016</v>
      </c>
      <c r="U31" s="121">
        <v>2015</v>
      </c>
      <c r="V31" s="121">
        <v>2015</v>
      </c>
      <c r="W31" s="121">
        <v>2016</v>
      </c>
      <c r="X31" s="121">
        <v>2015</v>
      </c>
      <c r="Y31" s="121">
        <v>2009</v>
      </c>
      <c r="Z31" s="121">
        <v>2009</v>
      </c>
      <c r="AA31" s="121">
        <v>2006</v>
      </c>
      <c r="AB31" s="121">
        <v>2016</v>
      </c>
      <c r="AC31" s="138">
        <v>2016</v>
      </c>
      <c r="AD31" s="121" t="s">
        <v>234</v>
      </c>
      <c r="AE31" s="121">
        <v>2015</v>
      </c>
      <c r="AF31" s="121">
        <v>2014</v>
      </c>
      <c r="AG31" s="121">
        <v>2016</v>
      </c>
      <c r="AH31" s="121">
        <v>2009</v>
      </c>
      <c r="AI31" s="121">
        <v>2010</v>
      </c>
      <c r="AJ31" s="121">
        <v>2016</v>
      </c>
      <c r="AK31" s="121">
        <v>2016</v>
      </c>
      <c r="AL31" s="121">
        <v>2015</v>
      </c>
      <c r="AM31" s="121">
        <v>2015</v>
      </c>
      <c r="AN31" s="121">
        <v>2016</v>
      </c>
      <c r="AO31" s="121">
        <v>2014</v>
      </c>
      <c r="AP31" s="121">
        <v>2014</v>
      </c>
      <c r="AQ31" s="121">
        <v>2014</v>
      </c>
      <c r="AR31" s="121">
        <v>2015</v>
      </c>
      <c r="AS31" s="121">
        <v>2015</v>
      </c>
      <c r="AT31" s="120">
        <v>2006</v>
      </c>
      <c r="AU31" s="120">
        <v>2014</v>
      </c>
      <c r="AV31" s="121">
        <v>2015</v>
      </c>
      <c r="AW31" s="121">
        <v>2016</v>
      </c>
      <c r="AX31" s="121">
        <v>2017</v>
      </c>
      <c r="AY31" s="123"/>
      <c r="AZ31" s="123" t="s">
        <v>418</v>
      </c>
      <c r="BA31" s="121">
        <v>2016</v>
      </c>
      <c r="BB31" s="121">
        <v>2015</v>
      </c>
      <c r="BC31" s="121">
        <v>2016</v>
      </c>
      <c r="BD31" s="121">
        <v>2014</v>
      </c>
      <c r="BE31" s="121">
        <v>2014</v>
      </c>
      <c r="BF31" s="121">
        <v>2016</v>
      </c>
      <c r="BG31" s="121" t="s">
        <v>234</v>
      </c>
      <c r="BH31" s="121" t="s">
        <v>234</v>
      </c>
      <c r="BI31" s="121" t="s">
        <v>234</v>
      </c>
      <c r="BJ31" s="121"/>
      <c r="BK31" s="121">
        <v>2015</v>
      </c>
      <c r="BL31" s="121">
        <v>2016</v>
      </c>
      <c r="BM31" s="83"/>
      <c r="BN31" s="83"/>
      <c r="BO31" s="83">
        <v>2014</v>
      </c>
      <c r="BP31" s="83">
        <v>2017</v>
      </c>
      <c r="BQ31" s="121">
        <v>2014</v>
      </c>
      <c r="BR31" s="121">
        <v>2015</v>
      </c>
      <c r="BS31" s="121">
        <v>2015</v>
      </c>
      <c r="BT31" s="121">
        <v>2014</v>
      </c>
      <c r="BU31" s="129">
        <v>2015</v>
      </c>
      <c r="BV31" s="129">
        <v>2015</v>
      </c>
      <c r="BW31" s="129">
        <v>2013</v>
      </c>
      <c r="BX31" s="129">
        <v>2013</v>
      </c>
      <c r="BY31" s="142">
        <v>2014</v>
      </c>
      <c r="BZ31" s="212"/>
      <c r="CA31" s="129">
        <v>2009</v>
      </c>
      <c r="CB31" s="142">
        <v>2015</v>
      </c>
      <c r="CC31" s="142">
        <v>2012</v>
      </c>
      <c r="CD31" s="121">
        <v>2016</v>
      </c>
      <c r="CE31" s="121">
        <v>2015</v>
      </c>
      <c r="CF31" s="121">
        <v>2014</v>
      </c>
      <c r="CG31" s="121">
        <v>2014</v>
      </c>
      <c r="CH31" s="83"/>
    </row>
    <row r="32" spans="1:86" x14ac:dyDescent="0.25">
      <c r="A32" s="3" t="str">
        <f>VLOOKUP(C32,Regiones!B$3:H$35,7,FALSE)</f>
        <v>South America</v>
      </c>
      <c r="B32" s="99" t="s">
        <v>48</v>
      </c>
      <c r="C32" s="86" t="s">
        <v>47</v>
      </c>
      <c r="D32" s="119">
        <v>2014</v>
      </c>
      <c r="E32" s="119">
        <v>2014</v>
      </c>
      <c r="F32" s="119">
        <v>2014</v>
      </c>
      <c r="G32" s="119">
        <v>2014</v>
      </c>
      <c r="H32" s="119">
        <v>2014</v>
      </c>
      <c r="I32" s="119">
        <v>2014</v>
      </c>
      <c r="J32" s="119">
        <v>2014</v>
      </c>
      <c r="K32" s="119">
        <v>2016</v>
      </c>
      <c r="L32" s="119">
        <v>2016</v>
      </c>
      <c r="M32" s="119">
        <v>2015</v>
      </c>
      <c r="N32" s="119">
        <v>2011</v>
      </c>
      <c r="O32" s="119">
        <v>2011</v>
      </c>
      <c r="P32" s="119">
        <v>2012</v>
      </c>
      <c r="Q32" s="121">
        <v>2017</v>
      </c>
      <c r="R32" s="121">
        <v>2017</v>
      </c>
      <c r="S32" s="121">
        <v>2016</v>
      </c>
      <c r="T32" s="121">
        <v>2016</v>
      </c>
      <c r="U32" s="121">
        <v>2015</v>
      </c>
      <c r="V32" s="121">
        <v>2015</v>
      </c>
      <c r="W32" s="121">
        <v>2016</v>
      </c>
      <c r="X32" s="121">
        <v>2015</v>
      </c>
      <c r="Y32" s="121"/>
      <c r="Z32" s="121"/>
      <c r="AA32" s="138">
        <v>2015</v>
      </c>
      <c r="AB32" s="121">
        <v>2016</v>
      </c>
      <c r="AC32" s="138">
        <v>2016</v>
      </c>
      <c r="AD32" s="121">
        <v>2015</v>
      </c>
      <c r="AE32" s="121">
        <v>2015</v>
      </c>
      <c r="AF32" s="121">
        <v>2012</v>
      </c>
      <c r="AG32" s="121">
        <v>2016</v>
      </c>
      <c r="AH32" s="121">
        <v>2009</v>
      </c>
      <c r="AI32" s="121">
        <v>2012</v>
      </c>
      <c r="AJ32" s="121">
        <v>2016</v>
      </c>
      <c r="AK32" s="121">
        <v>2016</v>
      </c>
      <c r="AL32" s="121">
        <v>2015</v>
      </c>
      <c r="AM32" s="121">
        <v>2015</v>
      </c>
      <c r="AN32" s="121">
        <v>2016</v>
      </c>
      <c r="AO32" s="121">
        <v>2014</v>
      </c>
      <c r="AP32" s="121">
        <v>2014</v>
      </c>
      <c r="AQ32" s="121">
        <v>2014</v>
      </c>
      <c r="AR32" s="121">
        <v>2015</v>
      </c>
      <c r="AS32" s="121">
        <v>2015</v>
      </c>
      <c r="AT32" s="120">
        <v>2014</v>
      </c>
      <c r="AU32" s="120"/>
      <c r="AV32" s="121">
        <v>2015</v>
      </c>
      <c r="AW32" s="121">
        <v>2016</v>
      </c>
      <c r="AX32" s="121">
        <v>2017</v>
      </c>
      <c r="AY32" s="123"/>
      <c r="AZ32" s="123" t="s">
        <v>418</v>
      </c>
      <c r="BA32" s="121">
        <v>2016</v>
      </c>
      <c r="BB32" s="121">
        <v>2015</v>
      </c>
      <c r="BC32" s="121">
        <v>2016</v>
      </c>
      <c r="BD32" s="121">
        <v>2014</v>
      </c>
      <c r="BE32" s="121">
        <v>2014</v>
      </c>
      <c r="BF32" s="121">
        <v>2016</v>
      </c>
      <c r="BG32" s="121">
        <v>2013</v>
      </c>
      <c r="BH32" s="121">
        <v>2013</v>
      </c>
      <c r="BI32" s="121">
        <v>2009</v>
      </c>
      <c r="BJ32" s="121">
        <v>2010</v>
      </c>
      <c r="BK32" s="121">
        <v>2015</v>
      </c>
      <c r="BL32" s="121">
        <v>2016</v>
      </c>
      <c r="BM32" s="83">
        <v>2011</v>
      </c>
      <c r="BN32" s="83">
        <v>2015</v>
      </c>
      <c r="BO32" s="83">
        <v>2014</v>
      </c>
      <c r="BP32" s="83">
        <v>2017</v>
      </c>
      <c r="BQ32" s="121">
        <v>2014</v>
      </c>
      <c r="BR32" s="121">
        <v>2015</v>
      </c>
      <c r="BS32" s="121">
        <v>2015</v>
      </c>
      <c r="BT32" s="121">
        <v>2014</v>
      </c>
      <c r="BU32" s="129">
        <v>2015</v>
      </c>
      <c r="BV32" s="129">
        <v>2015</v>
      </c>
      <c r="BW32" s="129">
        <v>2013</v>
      </c>
      <c r="BX32" s="129">
        <v>2013</v>
      </c>
      <c r="BY32" s="142">
        <v>2011</v>
      </c>
      <c r="BZ32" s="124">
        <v>2011</v>
      </c>
      <c r="CA32" s="142">
        <v>2015</v>
      </c>
      <c r="CB32" s="142">
        <v>2015</v>
      </c>
      <c r="CC32" s="142">
        <v>2012</v>
      </c>
      <c r="CD32" s="121">
        <v>2016</v>
      </c>
      <c r="CE32" s="121">
        <v>2015</v>
      </c>
      <c r="CF32" s="121">
        <v>2014</v>
      </c>
      <c r="CG32" s="121">
        <v>2014</v>
      </c>
      <c r="CH32" s="83"/>
    </row>
    <row r="33" spans="1:86" x14ac:dyDescent="0.25">
      <c r="A33" s="3" t="str">
        <f>VLOOKUP(C33,Regiones!B$3:H$35,7,FALSE)</f>
        <v>South America</v>
      </c>
      <c r="B33" s="99" t="s">
        <v>50</v>
      </c>
      <c r="C33" s="86" t="s">
        <v>49</v>
      </c>
      <c r="D33" s="119">
        <v>2014</v>
      </c>
      <c r="E33" s="119">
        <v>2014</v>
      </c>
      <c r="F33" s="119">
        <v>2014</v>
      </c>
      <c r="G33" s="119">
        <v>2014</v>
      </c>
      <c r="H33" s="119">
        <v>2014</v>
      </c>
      <c r="I33" s="119">
        <v>2014</v>
      </c>
      <c r="J33" s="119">
        <v>2014</v>
      </c>
      <c r="K33" s="119">
        <v>2016</v>
      </c>
      <c r="L33" s="119">
        <v>2016</v>
      </c>
      <c r="M33" s="119">
        <v>2015</v>
      </c>
      <c r="N33" s="119">
        <v>2011</v>
      </c>
      <c r="O33" s="119">
        <v>2011</v>
      </c>
      <c r="P33" s="119">
        <v>2008</v>
      </c>
      <c r="Q33" s="121">
        <v>2017</v>
      </c>
      <c r="R33" s="121">
        <v>2017</v>
      </c>
      <c r="S33" s="121">
        <v>2016</v>
      </c>
      <c r="T33" s="121">
        <v>2016</v>
      </c>
      <c r="U33" s="121">
        <v>2015</v>
      </c>
      <c r="V33" s="121">
        <v>2015</v>
      </c>
      <c r="W33" s="121">
        <v>2016</v>
      </c>
      <c r="X33" s="121">
        <v>2015</v>
      </c>
      <c r="Y33" s="121">
        <v>2012</v>
      </c>
      <c r="Z33" s="121">
        <v>2012</v>
      </c>
      <c r="AA33" s="138">
        <v>2014</v>
      </c>
      <c r="AB33" s="121">
        <v>2016</v>
      </c>
      <c r="AC33" s="138">
        <v>2016</v>
      </c>
      <c r="AD33" s="121">
        <v>2015</v>
      </c>
      <c r="AE33" s="121">
        <v>2015</v>
      </c>
      <c r="AF33" s="121">
        <v>2014</v>
      </c>
      <c r="AG33" s="121">
        <v>2016</v>
      </c>
      <c r="AH33" s="121">
        <v>2011</v>
      </c>
      <c r="AI33" s="121">
        <v>2012</v>
      </c>
      <c r="AJ33" s="121">
        <v>2016</v>
      </c>
      <c r="AK33" s="121">
        <v>2016</v>
      </c>
      <c r="AL33" s="121">
        <v>2015</v>
      </c>
      <c r="AM33" s="121">
        <v>2015</v>
      </c>
      <c r="AN33" s="121">
        <v>2016</v>
      </c>
      <c r="AO33" s="121">
        <v>2014</v>
      </c>
      <c r="AP33" s="121">
        <v>2014</v>
      </c>
      <c r="AQ33" s="121">
        <v>2014</v>
      </c>
      <c r="AR33" s="121">
        <v>2015</v>
      </c>
      <c r="AS33" s="121">
        <v>2015</v>
      </c>
      <c r="AT33" s="120">
        <v>2014</v>
      </c>
      <c r="AU33" s="120">
        <v>2014</v>
      </c>
      <c r="AV33" s="121">
        <v>2015</v>
      </c>
      <c r="AW33" s="121">
        <v>2016</v>
      </c>
      <c r="AX33" s="121">
        <v>2017</v>
      </c>
      <c r="AY33" s="123" t="s">
        <v>418</v>
      </c>
      <c r="AZ33" s="123" t="s">
        <v>418</v>
      </c>
      <c r="BA33" s="121">
        <v>2016</v>
      </c>
      <c r="BB33" s="121">
        <v>2015</v>
      </c>
      <c r="BC33" s="121">
        <v>2016</v>
      </c>
      <c r="BD33" s="121">
        <v>2014</v>
      </c>
      <c r="BE33" s="121">
        <v>2014</v>
      </c>
      <c r="BF33" s="121">
        <v>2016</v>
      </c>
      <c r="BG33" s="121">
        <v>2014</v>
      </c>
      <c r="BH33" s="121">
        <v>2014</v>
      </c>
      <c r="BI33" s="121">
        <v>2015</v>
      </c>
      <c r="BJ33" s="121">
        <v>2013</v>
      </c>
      <c r="BK33" s="121">
        <v>2015</v>
      </c>
      <c r="BL33" s="121">
        <v>2016</v>
      </c>
      <c r="BM33" s="83">
        <v>2012</v>
      </c>
      <c r="BN33" s="83">
        <v>2015</v>
      </c>
      <c r="BO33" s="83">
        <v>2014</v>
      </c>
      <c r="BP33" s="83">
        <v>2017</v>
      </c>
      <c r="BQ33" s="121">
        <v>2014</v>
      </c>
      <c r="BR33" s="121">
        <v>2015</v>
      </c>
      <c r="BS33" s="121">
        <v>2015</v>
      </c>
      <c r="BT33" s="121">
        <v>2014</v>
      </c>
      <c r="BU33" s="129">
        <v>2015</v>
      </c>
      <c r="BV33" s="129">
        <v>2015</v>
      </c>
      <c r="BW33" s="129">
        <v>2013</v>
      </c>
      <c r="BX33" s="129">
        <v>2013</v>
      </c>
      <c r="BY33" s="142">
        <v>2013</v>
      </c>
      <c r="BZ33" s="124">
        <v>2014</v>
      </c>
      <c r="CA33" s="142">
        <v>2015</v>
      </c>
      <c r="CB33" s="142">
        <v>2015</v>
      </c>
      <c r="CC33" s="142">
        <v>2015</v>
      </c>
      <c r="CD33" s="121">
        <v>2016</v>
      </c>
      <c r="CE33" s="121">
        <v>2015</v>
      </c>
      <c r="CF33" s="121">
        <v>2014</v>
      </c>
      <c r="CG33" s="121">
        <v>2014</v>
      </c>
      <c r="CH33" s="83"/>
    </row>
    <row r="34" spans="1:86" x14ac:dyDescent="0.25">
      <c r="A34" s="3" t="str">
        <f>VLOOKUP(C34,Regiones!B$3:H$35,7,FALSE)</f>
        <v>South America</v>
      </c>
      <c r="B34" s="99" t="s">
        <v>58</v>
      </c>
      <c r="C34" s="86" t="s">
        <v>57</v>
      </c>
      <c r="D34" s="119">
        <v>2014</v>
      </c>
      <c r="E34" s="119">
        <v>2014</v>
      </c>
      <c r="F34" s="119">
        <v>2014</v>
      </c>
      <c r="G34" s="119">
        <v>2014</v>
      </c>
      <c r="H34" s="119">
        <v>2014</v>
      </c>
      <c r="I34" s="119">
        <v>2014</v>
      </c>
      <c r="J34" s="119">
        <v>2014</v>
      </c>
      <c r="K34" s="119">
        <v>2016</v>
      </c>
      <c r="L34" s="119">
        <v>2016</v>
      </c>
      <c r="M34" s="119">
        <v>2015</v>
      </c>
      <c r="N34" s="119">
        <v>2011</v>
      </c>
      <c r="O34" s="119">
        <v>2011</v>
      </c>
      <c r="P34" s="119"/>
      <c r="Q34" s="121">
        <v>2017</v>
      </c>
      <c r="R34" s="121">
        <v>2017</v>
      </c>
      <c r="S34" s="121">
        <v>2016</v>
      </c>
      <c r="T34" s="121">
        <v>2016</v>
      </c>
      <c r="U34" s="121">
        <v>2015</v>
      </c>
      <c r="V34" s="121">
        <v>2015</v>
      </c>
      <c r="W34" s="121">
        <v>2016</v>
      </c>
      <c r="X34" s="121">
        <v>2015</v>
      </c>
      <c r="Y34" s="121">
        <v>2010</v>
      </c>
      <c r="Z34" s="121">
        <v>2010</v>
      </c>
      <c r="AA34" s="121">
        <v>2010</v>
      </c>
      <c r="AB34" s="121">
        <v>2016</v>
      </c>
      <c r="AC34" s="138">
        <v>2016</v>
      </c>
      <c r="AD34" s="121">
        <v>2014</v>
      </c>
      <c r="AE34" s="121">
        <v>2015</v>
      </c>
      <c r="AF34" s="121">
        <v>2010</v>
      </c>
      <c r="AG34" s="121">
        <v>2016</v>
      </c>
      <c r="AH34" s="121">
        <v>2010</v>
      </c>
      <c r="AI34" s="121">
        <v>2012</v>
      </c>
      <c r="AJ34" s="121">
        <v>2016</v>
      </c>
      <c r="AK34" s="121">
        <v>2016</v>
      </c>
      <c r="AL34" s="121">
        <v>2015</v>
      </c>
      <c r="AM34" s="121">
        <v>2015</v>
      </c>
      <c r="AN34" s="121">
        <v>2016</v>
      </c>
      <c r="AO34" s="121">
        <v>2014</v>
      </c>
      <c r="AP34" s="121">
        <v>2014</v>
      </c>
      <c r="AQ34" s="121">
        <v>2014</v>
      </c>
      <c r="AR34" s="121">
        <v>2015</v>
      </c>
      <c r="AS34" s="121">
        <v>2015</v>
      </c>
      <c r="AT34" s="120" t="s">
        <v>234</v>
      </c>
      <c r="AU34" s="120">
        <v>2014</v>
      </c>
      <c r="AV34" s="121">
        <v>2015</v>
      </c>
      <c r="AW34" s="121">
        <v>2016</v>
      </c>
      <c r="AX34" s="121">
        <v>2017</v>
      </c>
      <c r="AY34" s="123"/>
      <c r="AZ34" s="123" t="s">
        <v>418</v>
      </c>
      <c r="BA34" s="121">
        <v>2016</v>
      </c>
      <c r="BB34" s="121">
        <v>2015</v>
      </c>
      <c r="BC34" s="121">
        <v>2016</v>
      </c>
      <c r="BD34" s="121">
        <v>2014</v>
      </c>
      <c r="BE34" s="121">
        <v>2014</v>
      </c>
      <c r="BF34" s="121">
        <v>2016</v>
      </c>
      <c r="BG34" s="121">
        <v>2013</v>
      </c>
      <c r="BH34" s="121">
        <v>2013</v>
      </c>
      <c r="BI34" s="121" t="s">
        <v>234</v>
      </c>
      <c r="BJ34" s="121"/>
      <c r="BK34" s="121">
        <v>2015</v>
      </c>
      <c r="BL34" s="121">
        <v>2016</v>
      </c>
      <c r="BM34" s="83"/>
      <c r="BN34" s="83"/>
      <c r="BO34" s="83"/>
      <c r="BP34" s="83"/>
      <c r="BQ34" s="121">
        <v>2014</v>
      </c>
      <c r="BR34" s="121">
        <v>2015</v>
      </c>
      <c r="BS34" s="121">
        <v>2015</v>
      </c>
      <c r="BT34" s="121">
        <v>2014</v>
      </c>
      <c r="BU34" s="129">
        <v>2015</v>
      </c>
      <c r="BV34" s="129">
        <v>2015</v>
      </c>
      <c r="BW34" s="129">
        <v>2013</v>
      </c>
      <c r="BX34" s="129">
        <v>2013</v>
      </c>
      <c r="BY34" s="142">
        <v>2014</v>
      </c>
      <c r="BZ34" s="124">
        <v>2014</v>
      </c>
      <c r="CA34" s="142">
        <v>2012</v>
      </c>
      <c r="CB34" s="142">
        <v>2015</v>
      </c>
      <c r="CC34" s="142">
        <v>2015</v>
      </c>
      <c r="CD34" s="121">
        <v>2016</v>
      </c>
      <c r="CE34" s="121">
        <v>2015</v>
      </c>
      <c r="CF34" s="121">
        <v>2014</v>
      </c>
      <c r="CG34" s="121">
        <v>2014</v>
      </c>
      <c r="CH34" s="83"/>
    </row>
    <row r="35" spans="1:86" x14ac:dyDescent="0.25">
      <c r="A35" s="3" t="str">
        <f>VLOOKUP(C35,Regiones!B$3:H$35,7,FALSE)</f>
        <v>South America</v>
      </c>
      <c r="B35" s="99" t="s">
        <v>62</v>
      </c>
      <c r="C35" s="86" t="s">
        <v>61</v>
      </c>
      <c r="D35" s="119">
        <v>2014</v>
      </c>
      <c r="E35" s="119">
        <v>2014</v>
      </c>
      <c r="F35" s="119">
        <v>2014</v>
      </c>
      <c r="G35" s="119">
        <v>2014</v>
      </c>
      <c r="H35" s="119">
        <v>2014</v>
      </c>
      <c r="I35" s="119">
        <v>2014</v>
      </c>
      <c r="J35" s="119">
        <v>2014</v>
      </c>
      <c r="K35" s="119">
        <v>2016</v>
      </c>
      <c r="L35" s="119">
        <v>2016</v>
      </c>
      <c r="M35" s="119">
        <v>2015</v>
      </c>
      <c r="N35" s="119">
        <v>2011</v>
      </c>
      <c r="O35" s="119">
        <v>2011</v>
      </c>
      <c r="P35" s="119"/>
      <c r="Q35" s="121">
        <v>2017</v>
      </c>
      <c r="R35" s="121">
        <v>2017</v>
      </c>
      <c r="S35" s="121">
        <v>2016</v>
      </c>
      <c r="T35" s="121">
        <v>2016</v>
      </c>
      <c r="U35" s="121">
        <v>2015</v>
      </c>
      <c r="V35" s="121">
        <v>2015</v>
      </c>
      <c r="W35" s="121">
        <v>2016</v>
      </c>
      <c r="X35" s="121">
        <v>2015</v>
      </c>
      <c r="Y35" s="121"/>
      <c r="Z35" s="121"/>
      <c r="AA35" s="138">
        <v>2015</v>
      </c>
      <c r="AB35" s="121">
        <v>2016</v>
      </c>
      <c r="AC35" s="138">
        <v>2016</v>
      </c>
      <c r="AD35" s="121">
        <v>2014</v>
      </c>
      <c r="AE35" s="121">
        <v>2015</v>
      </c>
      <c r="AF35" s="121">
        <v>2011</v>
      </c>
      <c r="AG35" s="121">
        <v>2016</v>
      </c>
      <c r="AH35" s="121">
        <v>2012</v>
      </c>
      <c r="AI35" s="121">
        <v>2010</v>
      </c>
      <c r="AJ35" s="121">
        <v>2016</v>
      </c>
      <c r="AK35" s="121">
        <v>2016</v>
      </c>
      <c r="AL35" s="121">
        <v>2015</v>
      </c>
      <c r="AM35" s="121">
        <v>2015</v>
      </c>
      <c r="AN35" s="121">
        <v>2016</v>
      </c>
      <c r="AO35" s="121">
        <v>2014</v>
      </c>
      <c r="AP35" s="121">
        <v>2014</v>
      </c>
      <c r="AQ35" s="121">
        <v>2014</v>
      </c>
      <c r="AR35" s="121">
        <v>2015</v>
      </c>
      <c r="AS35" s="121">
        <v>2015</v>
      </c>
      <c r="AT35" s="120">
        <v>2014</v>
      </c>
      <c r="AU35" s="120"/>
      <c r="AV35" s="121">
        <v>2015</v>
      </c>
      <c r="AW35" s="121">
        <v>2016</v>
      </c>
      <c r="AX35" s="121">
        <v>2017</v>
      </c>
      <c r="AY35" s="123"/>
      <c r="AZ35" s="123" t="s">
        <v>418</v>
      </c>
      <c r="BA35" s="121">
        <v>2016</v>
      </c>
      <c r="BB35" s="121">
        <v>2015</v>
      </c>
      <c r="BC35" s="121">
        <v>2016</v>
      </c>
      <c r="BD35" s="121">
        <v>2014</v>
      </c>
      <c r="BE35" s="121">
        <v>2014</v>
      </c>
      <c r="BF35" s="121">
        <v>2016</v>
      </c>
      <c r="BG35" s="121">
        <v>2014</v>
      </c>
      <c r="BH35" s="121">
        <v>2014</v>
      </c>
      <c r="BI35" s="121">
        <v>2011</v>
      </c>
      <c r="BJ35" s="121">
        <v>2010</v>
      </c>
      <c r="BK35" s="121">
        <v>2015</v>
      </c>
      <c r="BL35" s="121">
        <v>2016</v>
      </c>
      <c r="BM35" s="83">
        <v>2012</v>
      </c>
      <c r="BN35" s="83">
        <v>2015</v>
      </c>
      <c r="BO35" s="83">
        <v>2014</v>
      </c>
      <c r="BP35" s="83">
        <v>2017</v>
      </c>
      <c r="BQ35" s="121">
        <v>2014</v>
      </c>
      <c r="BR35" s="121">
        <v>2015</v>
      </c>
      <c r="BS35" s="121">
        <v>2015</v>
      </c>
      <c r="BT35" s="121">
        <v>2014</v>
      </c>
      <c r="BU35" s="129">
        <v>2015</v>
      </c>
      <c r="BV35" s="129">
        <v>2015</v>
      </c>
      <c r="BW35" s="129">
        <v>2013</v>
      </c>
      <c r="BX35" s="129">
        <v>2013</v>
      </c>
      <c r="BY35" s="142">
        <v>2013</v>
      </c>
      <c r="BZ35" s="212"/>
      <c r="CA35" s="142">
        <v>2015</v>
      </c>
      <c r="CB35" s="142">
        <v>2015</v>
      </c>
      <c r="CC35" s="142">
        <v>2014</v>
      </c>
      <c r="CD35" s="121">
        <v>2016</v>
      </c>
      <c r="CE35" s="121">
        <v>2015</v>
      </c>
      <c r="CF35" s="121">
        <v>2014</v>
      </c>
      <c r="CG35" s="121">
        <v>2014</v>
      </c>
      <c r="CH35" s="83"/>
    </row>
    <row r="36" spans="1:86" x14ac:dyDescent="0.25">
      <c r="A36" s="3" t="str">
        <f>VLOOKUP(C36,Regiones!B$3:H$35,7,FALSE)</f>
        <v>South America</v>
      </c>
      <c r="B36" s="99" t="s">
        <v>197</v>
      </c>
      <c r="C36" s="86" t="s">
        <v>63</v>
      </c>
      <c r="D36" s="119">
        <v>2014</v>
      </c>
      <c r="E36" s="119">
        <v>2014</v>
      </c>
      <c r="F36" s="119">
        <v>2014</v>
      </c>
      <c r="G36" s="119">
        <v>2014</v>
      </c>
      <c r="H36" s="119">
        <v>2014</v>
      </c>
      <c r="I36" s="119">
        <v>2014</v>
      </c>
      <c r="J36" s="119">
        <v>2014</v>
      </c>
      <c r="K36" s="119">
        <v>2016</v>
      </c>
      <c r="L36" s="119">
        <v>2016</v>
      </c>
      <c r="M36" s="119">
        <v>2015</v>
      </c>
      <c r="N36" s="119">
        <v>2011</v>
      </c>
      <c r="O36" s="119">
        <v>2011</v>
      </c>
      <c r="P36" s="119">
        <v>2008</v>
      </c>
      <c r="Q36" s="121">
        <v>2017</v>
      </c>
      <c r="R36" s="121">
        <v>2017</v>
      </c>
      <c r="S36" s="121">
        <v>2016</v>
      </c>
      <c r="T36" s="121">
        <v>2016</v>
      </c>
      <c r="U36" s="121">
        <v>2015</v>
      </c>
      <c r="V36" s="121">
        <v>2015</v>
      </c>
      <c r="W36" s="121">
        <v>2016</v>
      </c>
      <c r="X36" s="121">
        <v>2015</v>
      </c>
      <c r="Y36" s="121"/>
      <c r="Z36" s="121"/>
      <c r="AA36" s="138">
        <v>2015</v>
      </c>
      <c r="AB36" s="121">
        <v>2016</v>
      </c>
      <c r="AC36" s="138">
        <v>2013</v>
      </c>
      <c r="AD36" s="121">
        <v>2013</v>
      </c>
      <c r="AE36" s="121">
        <v>2015</v>
      </c>
      <c r="AF36" s="121">
        <v>2009</v>
      </c>
      <c r="AG36" s="121">
        <v>2016</v>
      </c>
      <c r="AH36" s="121">
        <v>2011</v>
      </c>
      <c r="AI36" s="121" t="s">
        <v>234</v>
      </c>
      <c r="AJ36" s="121">
        <v>2016</v>
      </c>
      <c r="AK36" s="121">
        <v>2016</v>
      </c>
      <c r="AL36" s="121">
        <v>2015</v>
      </c>
      <c r="AM36" s="121">
        <v>2015</v>
      </c>
      <c r="AN36" s="121">
        <v>2016</v>
      </c>
      <c r="AO36" s="121">
        <v>2014</v>
      </c>
      <c r="AP36" s="121">
        <v>2014</v>
      </c>
      <c r="AQ36" s="121">
        <v>2014</v>
      </c>
      <c r="AR36" s="121">
        <v>2015</v>
      </c>
      <c r="AS36" s="121">
        <v>2015</v>
      </c>
      <c r="AT36" s="120">
        <v>2006</v>
      </c>
      <c r="AU36" s="120"/>
      <c r="AV36" s="121">
        <v>2015</v>
      </c>
      <c r="AW36" s="121">
        <v>2016</v>
      </c>
      <c r="AX36" s="121">
        <v>2017</v>
      </c>
      <c r="AY36" s="123"/>
      <c r="AZ36" s="123" t="s">
        <v>418</v>
      </c>
      <c r="BA36" s="121">
        <v>2016</v>
      </c>
      <c r="BB36" s="121">
        <v>2015</v>
      </c>
      <c r="BC36" s="121">
        <v>2016</v>
      </c>
      <c r="BD36" s="121">
        <v>2014</v>
      </c>
      <c r="BE36" s="121">
        <v>2014</v>
      </c>
      <c r="BF36" s="121">
        <v>2016</v>
      </c>
      <c r="BG36" s="121">
        <v>2014</v>
      </c>
      <c r="BH36" s="121">
        <v>2014</v>
      </c>
      <c r="BI36" s="121">
        <v>2015</v>
      </c>
      <c r="BJ36" s="121">
        <v>2013</v>
      </c>
      <c r="BK36" s="121">
        <v>2015</v>
      </c>
      <c r="BL36" s="121">
        <v>2016</v>
      </c>
      <c r="BM36" s="83"/>
      <c r="BN36" s="83">
        <v>2015</v>
      </c>
      <c r="BO36" s="83">
        <v>2014</v>
      </c>
      <c r="BP36" s="83">
        <v>2017</v>
      </c>
      <c r="BQ36" s="121">
        <v>2014</v>
      </c>
      <c r="BR36" s="121">
        <v>2015</v>
      </c>
      <c r="BS36" s="121">
        <v>2015</v>
      </c>
      <c r="BT36" s="121">
        <v>2014</v>
      </c>
      <c r="BU36" s="129">
        <v>2015</v>
      </c>
      <c r="BV36" s="129">
        <v>2015</v>
      </c>
      <c r="BW36" s="129">
        <v>2013</v>
      </c>
      <c r="BX36" s="129">
        <v>2013</v>
      </c>
      <c r="BY36" s="142">
        <v>2014</v>
      </c>
      <c r="BZ36" s="124">
        <v>2014</v>
      </c>
      <c r="CA36" s="142">
        <v>2015</v>
      </c>
      <c r="CB36" s="142">
        <v>2015</v>
      </c>
      <c r="CC36" s="129"/>
      <c r="CD36" s="121">
        <v>2013</v>
      </c>
      <c r="CE36" s="121">
        <v>2015</v>
      </c>
      <c r="CF36" s="121">
        <v>2014</v>
      </c>
      <c r="CG36" s="121">
        <v>2014</v>
      </c>
      <c r="CH36" s="83"/>
    </row>
  </sheetData>
  <sortState ref="A4:BG194">
    <sortCondition ref="A4:A194"/>
    <sortCondition ref="B4:B194"/>
  </sortState>
  <mergeCells count="1">
    <mergeCell ref="A1:CG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7"/>
  <sheetViews>
    <sheetView showGridLines="0" zoomScaleNormal="100" workbookViewId="0">
      <pane xSplit="3" ySplit="4" topLeftCell="D5" activePane="bottomRight" state="frozen"/>
      <selection activeCell="AG16" sqref="AG16"/>
      <selection pane="topRight" activeCell="AG16" sqref="AG16"/>
      <selection pane="bottomLeft" activeCell="AG16" sqref="AG16"/>
      <selection pane="bottomRight" activeCell="A5" sqref="A5:XFD5"/>
    </sheetView>
  </sheetViews>
  <sheetFormatPr defaultColWidth="9.140625" defaultRowHeight="15" x14ac:dyDescent="0.25"/>
  <cols>
    <col min="1" max="1" width="18.5703125" style="3" customWidth="1"/>
    <col min="2" max="2" width="49.42578125" style="3" bestFit="1" customWidth="1"/>
    <col min="3" max="3" width="5.5703125" style="3" bestFit="1" customWidth="1"/>
    <col min="4" max="53" width="11.42578125" style="3" customWidth="1"/>
    <col min="54" max="54" width="27.5703125" style="3" customWidth="1"/>
    <col min="55" max="61" width="11.42578125" style="3" customWidth="1"/>
    <col min="62" max="62" width="13" style="3" customWidth="1"/>
    <col min="63" max="84" width="11.42578125" style="3" customWidth="1"/>
    <col min="85" max="16384" width="9.140625" style="3"/>
  </cols>
  <sheetData>
    <row r="1" spans="1:86" x14ac:dyDescent="0.25">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row>
    <row r="2" spans="1:86" ht="126.75" customHeight="1" thickBot="1" x14ac:dyDescent="0.3">
      <c r="A2" s="97" t="s">
        <v>941</v>
      </c>
      <c r="B2" s="97" t="s">
        <v>942</v>
      </c>
      <c r="C2" s="227" t="s">
        <v>64</v>
      </c>
      <c r="D2" s="105" t="s">
        <v>993</v>
      </c>
      <c r="E2" s="105" t="s">
        <v>994</v>
      </c>
      <c r="F2" s="105" t="s">
        <v>1072</v>
      </c>
      <c r="G2" s="105" t="s">
        <v>971</v>
      </c>
      <c r="H2" s="105" t="s">
        <v>972</v>
      </c>
      <c r="I2" s="105" t="s">
        <v>973</v>
      </c>
      <c r="J2" s="105" t="s">
        <v>1073</v>
      </c>
      <c r="K2" s="105" t="s">
        <v>1074</v>
      </c>
      <c r="L2" s="105" t="s">
        <v>991</v>
      </c>
      <c r="M2" s="105" t="s">
        <v>757</v>
      </c>
      <c r="N2" s="105" t="s">
        <v>1075</v>
      </c>
      <c r="O2" s="105" t="s">
        <v>1076</v>
      </c>
      <c r="P2" s="105" t="s">
        <v>765</v>
      </c>
      <c r="Q2" s="105" t="s">
        <v>1077</v>
      </c>
      <c r="R2" s="105" t="s">
        <v>1078</v>
      </c>
      <c r="S2" s="105" t="s">
        <v>1079</v>
      </c>
      <c r="T2" s="105" t="s">
        <v>1080</v>
      </c>
      <c r="U2" s="105" t="s">
        <v>773</v>
      </c>
      <c r="V2" s="105" t="s">
        <v>1016</v>
      </c>
      <c r="W2" s="105" t="s">
        <v>1019</v>
      </c>
      <c r="X2" s="105" t="s">
        <v>583</v>
      </c>
      <c r="Y2" s="105" t="s">
        <v>794</v>
      </c>
      <c r="Z2" s="105" t="s">
        <v>1081</v>
      </c>
      <c r="AA2" s="105" t="s">
        <v>1082</v>
      </c>
      <c r="AB2" s="105" t="s">
        <v>816</v>
      </c>
      <c r="AC2" s="105" t="s">
        <v>821</v>
      </c>
      <c r="AD2" s="105" t="s">
        <v>826</v>
      </c>
      <c r="AE2" s="105" t="s">
        <v>1083</v>
      </c>
      <c r="AF2" s="105" t="s">
        <v>1033</v>
      </c>
      <c r="AG2" s="105" t="s">
        <v>1143</v>
      </c>
      <c r="AH2" s="105" t="s">
        <v>843</v>
      </c>
      <c r="AI2" s="105" t="s">
        <v>716</v>
      </c>
      <c r="AJ2" s="105" t="s">
        <v>1084</v>
      </c>
      <c r="AK2" s="105" t="s">
        <v>899</v>
      </c>
      <c r="AL2" s="105" t="s">
        <v>1031</v>
      </c>
      <c r="AM2" s="105" t="s">
        <v>1137</v>
      </c>
      <c r="AN2" s="105" t="s">
        <v>1085</v>
      </c>
      <c r="AO2" s="105" t="s">
        <v>1086</v>
      </c>
      <c r="AP2" s="105" t="s">
        <v>1061</v>
      </c>
      <c r="AQ2" s="105" t="s">
        <v>1062</v>
      </c>
      <c r="AR2" s="105" t="s">
        <v>721</v>
      </c>
      <c r="AS2" s="105" t="s">
        <v>593</v>
      </c>
      <c r="AT2" s="105" t="s">
        <v>1087</v>
      </c>
      <c r="AU2" s="105" t="s">
        <v>1024</v>
      </c>
      <c r="AV2" s="105" t="s">
        <v>1088</v>
      </c>
      <c r="AW2" s="105" t="s">
        <v>1088</v>
      </c>
      <c r="AX2" s="105" t="s">
        <v>1088</v>
      </c>
      <c r="AY2" s="105" t="s">
        <v>1089</v>
      </c>
      <c r="AZ2" s="105" t="s">
        <v>602</v>
      </c>
      <c r="BA2" s="105" t="s">
        <v>1090</v>
      </c>
      <c r="BB2" s="105" t="s">
        <v>1034</v>
      </c>
      <c r="BC2" s="105" t="s">
        <v>1035</v>
      </c>
      <c r="BD2" s="105" t="s">
        <v>1091</v>
      </c>
      <c r="BE2" s="105" t="s">
        <v>648</v>
      </c>
      <c r="BF2" s="105" t="s">
        <v>1039</v>
      </c>
      <c r="BG2" s="105" t="s">
        <v>654</v>
      </c>
      <c r="BH2" s="105" t="s">
        <v>658</v>
      </c>
      <c r="BI2" s="105" t="s">
        <v>1092</v>
      </c>
      <c r="BJ2" s="105" t="s">
        <v>860</v>
      </c>
      <c r="BK2" s="105" t="s">
        <v>1046</v>
      </c>
      <c r="BL2" s="105" t="s">
        <v>1045</v>
      </c>
      <c r="BM2" s="105" t="s">
        <v>1093</v>
      </c>
      <c r="BN2" s="105" t="s">
        <v>874</v>
      </c>
      <c r="BO2" s="105" t="s">
        <v>1047</v>
      </c>
      <c r="BP2" s="105" t="s">
        <v>885</v>
      </c>
      <c r="BQ2" s="105" t="s">
        <v>1051</v>
      </c>
      <c r="BR2" s="105" t="s">
        <v>1094</v>
      </c>
      <c r="BS2" s="105" t="s">
        <v>1052</v>
      </c>
      <c r="BT2" s="105" t="s">
        <v>1095</v>
      </c>
      <c r="BU2" s="105" t="s">
        <v>694</v>
      </c>
      <c r="BV2" s="105" t="s">
        <v>699</v>
      </c>
      <c r="BW2" s="105" t="s">
        <v>1096</v>
      </c>
      <c r="BX2" s="105" t="s">
        <v>1055</v>
      </c>
      <c r="BY2" s="105" t="s">
        <v>915</v>
      </c>
      <c r="BZ2" s="105" t="s">
        <v>1065</v>
      </c>
      <c r="CA2" s="105" t="s">
        <v>925</v>
      </c>
      <c r="CB2" s="105" t="s">
        <v>930</v>
      </c>
      <c r="CC2" s="105" t="s">
        <v>1068</v>
      </c>
      <c r="CD2" s="105" t="s">
        <v>1097</v>
      </c>
      <c r="CE2" s="105" t="s">
        <v>731</v>
      </c>
      <c r="CF2" s="105" t="s">
        <v>1098</v>
      </c>
      <c r="CG2" s="105" t="s">
        <v>1099</v>
      </c>
    </row>
    <row r="3" spans="1:86" ht="15.75" thickTop="1" x14ac:dyDescent="0.25">
      <c r="B3" s="100" t="s">
        <v>1173</v>
      </c>
      <c r="C3" s="86"/>
      <c r="D3" s="118">
        <v>2014</v>
      </c>
      <c r="E3" s="118">
        <v>2014</v>
      </c>
      <c r="F3" s="118">
        <v>2014</v>
      </c>
      <c r="G3" s="118">
        <v>2014</v>
      </c>
      <c r="H3" s="118">
        <v>2014</v>
      </c>
      <c r="I3" s="118">
        <v>2014</v>
      </c>
      <c r="J3" s="118">
        <v>2014</v>
      </c>
      <c r="K3" s="118" t="s">
        <v>415</v>
      </c>
      <c r="L3" s="118" t="s">
        <v>415</v>
      </c>
      <c r="M3" s="118" t="s">
        <v>270</v>
      </c>
      <c r="N3" s="118">
        <v>2011</v>
      </c>
      <c r="O3" s="118">
        <v>2011</v>
      </c>
      <c r="P3" s="118" t="s">
        <v>219</v>
      </c>
      <c r="Q3" s="118">
        <v>2017</v>
      </c>
      <c r="R3" s="118">
        <v>2017</v>
      </c>
      <c r="S3" s="118">
        <v>2016</v>
      </c>
      <c r="T3" s="118">
        <v>2016</v>
      </c>
      <c r="U3" s="118" t="s">
        <v>419</v>
      </c>
      <c r="V3" s="118" t="s">
        <v>419</v>
      </c>
      <c r="W3" s="118">
        <v>2016</v>
      </c>
      <c r="X3" s="118">
        <v>2015</v>
      </c>
      <c r="Y3" s="118" t="s">
        <v>282</v>
      </c>
      <c r="Z3" s="118" t="s">
        <v>282</v>
      </c>
      <c r="AA3" s="118" t="s">
        <v>294</v>
      </c>
      <c r="AB3" s="118">
        <v>2016</v>
      </c>
      <c r="AC3" s="118" t="s">
        <v>420</v>
      </c>
      <c r="AD3" s="118" t="s">
        <v>421</v>
      </c>
      <c r="AE3" s="118">
        <v>2015</v>
      </c>
      <c r="AF3" s="118" t="s">
        <v>294</v>
      </c>
      <c r="AG3" s="118">
        <v>2016</v>
      </c>
      <c r="AH3" s="118" t="s">
        <v>293</v>
      </c>
      <c r="AI3" s="118" t="s">
        <v>416</v>
      </c>
      <c r="AJ3" s="118">
        <v>2016</v>
      </c>
      <c r="AK3" s="118">
        <v>2016</v>
      </c>
      <c r="AL3" s="118">
        <v>2015</v>
      </c>
      <c r="AM3" s="118">
        <v>2015</v>
      </c>
      <c r="AN3" s="118">
        <v>2016</v>
      </c>
      <c r="AO3" s="118">
        <v>2014</v>
      </c>
      <c r="AP3" s="118">
        <v>2014</v>
      </c>
      <c r="AQ3" s="118">
        <v>2014</v>
      </c>
      <c r="AR3" s="118">
        <v>2015</v>
      </c>
      <c r="AS3" s="118">
        <v>2015</v>
      </c>
      <c r="AT3" s="118" t="s">
        <v>417</v>
      </c>
      <c r="AU3" s="118">
        <v>2014</v>
      </c>
      <c r="AV3" s="118">
        <v>2015</v>
      </c>
      <c r="AW3" s="118">
        <v>2016</v>
      </c>
      <c r="AX3" s="118">
        <v>2017</v>
      </c>
      <c r="AY3" s="118">
        <v>2017</v>
      </c>
      <c r="AZ3" s="118">
        <v>2017</v>
      </c>
      <c r="BA3" s="118">
        <v>2016</v>
      </c>
      <c r="BB3" s="118">
        <v>2015</v>
      </c>
      <c r="BC3" s="118">
        <v>2016</v>
      </c>
      <c r="BD3" s="118" t="s">
        <v>216</v>
      </c>
      <c r="BE3" s="118" t="s">
        <v>216</v>
      </c>
      <c r="BF3" s="118">
        <v>2016</v>
      </c>
      <c r="BG3" s="118" t="s">
        <v>263</v>
      </c>
      <c r="BH3" s="118" t="s">
        <v>264</v>
      </c>
      <c r="BI3" s="118" t="s">
        <v>230</v>
      </c>
      <c r="BJ3" s="118" t="s">
        <v>292</v>
      </c>
      <c r="BK3" s="118">
        <v>2015</v>
      </c>
      <c r="BL3" s="118">
        <v>2016</v>
      </c>
      <c r="BM3" s="118" t="s">
        <v>296</v>
      </c>
      <c r="BN3" s="118">
        <v>2015</v>
      </c>
      <c r="BO3" s="118" t="s">
        <v>326</v>
      </c>
      <c r="BP3" s="118">
        <v>2017</v>
      </c>
      <c r="BQ3" s="118">
        <v>2014</v>
      </c>
      <c r="BR3" s="118">
        <v>2015</v>
      </c>
      <c r="BS3" s="118">
        <v>2015</v>
      </c>
      <c r="BT3" s="118">
        <v>2014</v>
      </c>
      <c r="BU3" s="118">
        <v>2015</v>
      </c>
      <c r="BV3" s="118">
        <v>2015</v>
      </c>
      <c r="BW3" s="118">
        <v>2013</v>
      </c>
      <c r="BX3" s="118">
        <v>2013</v>
      </c>
      <c r="BY3" s="118" t="s">
        <v>422</v>
      </c>
      <c r="BZ3" s="118" t="s">
        <v>419</v>
      </c>
      <c r="CA3" s="118" t="s">
        <v>423</v>
      </c>
      <c r="CB3" s="118">
        <v>2015</v>
      </c>
      <c r="CC3" s="118" t="s">
        <v>424</v>
      </c>
      <c r="CD3" s="118">
        <v>2016</v>
      </c>
      <c r="CE3" s="118">
        <v>2016</v>
      </c>
      <c r="CF3" s="118">
        <v>2014</v>
      </c>
      <c r="CG3" s="118">
        <v>2014</v>
      </c>
    </row>
    <row r="4" spans="1:86" x14ac:dyDescent="0.25">
      <c r="B4" s="101" t="s">
        <v>1117</v>
      </c>
      <c r="D4" s="87" t="s">
        <v>1118</v>
      </c>
      <c r="E4" s="87" t="s">
        <v>1118</v>
      </c>
      <c r="F4" s="87" t="s">
        <v>1118</v>
      </c>
      <c r="G4" s="87" t="s">
        <v>1118</v>
      </c>
      <c r="H4" s="87" t="s">
        <v>1118</v>
      </c>
      <c r="I4" s="87" t="s">
        <v>1118</v>
      </c>
      <c r="J4" s="87" t="s">
        <v>1118</v>
      </c>
      <c r="K4" s="87" t="s">
        <v>1118</v>
      </c>
      <c r="L4" s="87" t="s">
        <v>1118</v>
      </c>
      <c r="M4" s="87" t="s">
        <v>1118</v>
      </c>
      <c r="N4" s="87" t="s">
        <v>1118</v>
      </c>
      <c r="O4" s="87" t="s">
        <v>1118</v>
      </c>
      <c r="P4" s="87" t="s">
        <v>1118</v>
      </c>
      <c r="Q4" s="87" t="s">
        <v>1118</v>
      </c>
      <c r="R4" s="87" t="s">
        <v>1118</v>
      </c>
      <c r="S4" s="87" t="s">
        <v>1118</v>
      </c>
      <c r="T4" s="87" t="s">
        <v>1118</v>
      </c>
      <c r="U4" s="87" t="s">
        <v>1118</v>
      </c>
      <c r="V4" s="87" t="s">
        <v>1118</v>
      </c>
      <c r="W4" s="87" t="s">
        <v>1118</v>
      </c>
      <c r="X4" s="87" t="s">
        <v>1118</v>
      </c>
      <c r="Y4" s="87" t="s">
        <v>1118</v>
      </c>
      <c r="Z4" s="87" t="s">
        <v>1118</v>
      </c>
      <c r="AA4" s="87" t="s">
        <v>1118</v>
      </c>
      <c r="AB4" s="87" t="s">
        <v>1118</v>
      </c>
      <c r="AC4" s="87" t="s">
        <v>1118</v>
      </c>
      <c r="AD4" s="87" t="s">
        <v>1118</v>
      </c>
      <c r="AE4" s="87" t="s">
        <v>1118</v>
      </c>
      <c r="AF4" s="87" t="s">
        <v>1118</v>
      </c>
      <c r="AG4" s="87" t="s">
        <v>1118</v>
      </c>
      <c r="AH4" s="87" t="s">
        <v>1118</v>
      </c>
      <c r="AI4" s="87" t="s">
        <v>1118</v>
      </c>
      <c r="AJ4" s="87" t="s">
        <v>1118</v>
      </c>
      <c r="AK4" s="87" t="s">
        <v>1118</v>
      </c>
      <c r="AL4" s="87" t="s">
        <v>1118</v>
      </c>
      <c r="AM4" s="87" t="s">
        <v>1118</v>
      </c>
      <c r="AN4" s="87" t="s">
        <v>1118</v>
      </c>
      <c r="AO4" s="87" t="s">
        <v>1118</v>
      </c>
      <c r="AP4" s="87" t="s">
        <v>1118</v>
      </c>
      <c r="AQ4" s="87" t="s">
        <v>1118</v>
      </c>
      <c r="AR4" s="87" t="s">
        <v>1118</v>
      </c>
      <c r="AS4" s="87" t="s">
        <v>1118</v>
      </c>
      <c r="AT4" s="87" t="s">
        <v>1118</v>
      </c>
      <c r="AU4" s="87" t="s">
        <v>1118</v>
      </c>
      <c r="AV4" s="87" t="s">
        <v>1118</v>
      </c>
      <c r="AW4" s="87" t="s">
        <v>1118</v>
      </c>
      <c r="AX4" s="87" t="s">
        <v>1118</v>
      </c>
      <c r="AY4" s="87" t="s">
        <v>1118</v>
      </c>
      <c r="AZ4" s="87" t="s">
        <v>1118</v>
      </c>
      <c r="BA4" s="87" t="s">
        <v>1118</v>
      </c>
      <c r="BB4" s="87" t="s">
        <v>1118</v>
      </c>
      <c r="BC4" s="87" t="s">
        <v>1118</v>
      </c>
      <c r="BD4" s="87" t="s">
        <v>1118</v>
      </c>
      <c r="BE4" s="87" t="s">
        <v>1118</v>
      </c>
      <c r="BF4" s="87" t="s">
        <v>1118</v>
      </c>
      <c r="BG4" s="87" t="s">
        <v>1118</v>
      </c>
      <c r="BH4" s="87" t="s">
        <v>1118</v>
      </c>
      <c r="BI4" s="87" t="s">
        <v>1118</v>
      </c>
      <c r="BJ4" s="87" t="s">
        <v>1118</v>
      </c>
      <c r="BK4" s="87" t="s">
        <v>1118</v>
      </c>
      <c r="BL4" s="87" t="s">
        <v>1118</v>
      </c>
      <c r="BM4" s="87" t="s">
        <v>1118</v>
      </c>
      <c r="BN4" s="87" t="s">
        <v>1118</v>
      </c>
      <c r="BO4" s="87" t="s">
        <v>1118</v>
      </c>
      <c r="BP4" s="87" t="s">
        <v>1118</v>
      </c>
      <c r="BQ4" s="87" t="s">
        <v>1118</v>
      </c>
      <c r="BR4" s="87" t="s">
        <v>1118</v>
      </c>
      <c r="BS4" s="87" t="s">
        <v>1118</v>
      </c>
      <c r="BT4" s="87" t="s">
        <v>1118</v>
      </c>
      <c r="BU4" s="87" t="s">
        <v>1118</v>
      </c>
      <c r="BV4" s="87" t="s">
        <v>1118</v>
      </c>
      <c r="BW4" s="87" t="s">
        <v>1118</v>
      </c>
      <c r="BX4" s="87" t="s">
        <v>1118</v>
      </c>
      <c r="BY4" s="87" t="s">
        <v>1118</v>
      </c>
      <c r="BZ4" s="87" t="s">
        <v>1118</v>
      </c>
      <c r="CA4" s="87" t="s">
        <v>1118</v>
      </c>
      <c r="CB4" s="87" t="s">
        <v>1118</v>
      </c>
      <c r="CC4" s="87" t="s">
        <v>1118</v>
      </c>
      <c r="CD4" s="87" t="s">
        <v>1118</v>
      </c>
      <c r="CE4" s="87" t="s">
        <v>1118</v>
      </c>
      <c r="CF4" s="87" t="s">
        <v>1118</v>
      </c>
      <c r="CG4" s="87" t="s">
        <v>1118</v>
      </c>
    </row>
    <row r="5" spans="1:86" x14ac:dyDescent="0.25">
      <c r="A5" s="3" t="str">
        <f>VLOOKUP(C5,Regiones!B$3:H$35,7,FALSE)</f>
        <v>Caribbean</v>
      </c>
      <c r="B5" s="99" t="s">
        <v>1</v>
      </c>
      <c r="C5" s="86" t="s">
        <v>0</v>
      </c>
      <c r="D5" s="122" t="s">
        <v>251</v>
      </c>
      <c r="E5" s="122" t="s">
        <v>251</v>
      </c>
      <c r="F5" s="122" t="s">
        <v>251</v>
      </c>
      <c r="G5" s="122" t="s">
        <v>251</v>
      </c>
      <c r="H5" s="122" t="s">
        <v>251</v>
      </c>
      <c r="I5" s="122" t="s">
        <v>251</v>
      </c>
      <c r="J5" s="122" t="s">
        <v>251</v>
      </c>
      <c r="K5" s="122" t="s">
        <v>248</v>
      </c>
      <c r="L5" s="122" t="s">
        <v>248</v>
      </c>
      <c r="M5" s="122" t="s">
        <v>127</v>
      </c>
      <c r="N5" s="122" t="s">
        <v>324</v>
      </c>
      <c r="O5" s="122" t="s">
        <v>324</v>
      </c>
      <c r="P5" s="119" t="s">
        <v>127</v>
      </c>
      <c r="Q5" s="122" t="s">
        <v>245</v>
      </c>
      <c r="R5" s="122" t="s">
        <v>245</v>
      </c>
      <c r="S5" s="122" t="s">
        <v>252</v>
      </c>
      <c r="T5" s="122" t="s">
        <v>252</v>
      </c>
      <c r="U5" s="122" t="s">
        <v>325</v>
      </c>
      <c r="V5" s="122" t="s">
        <v>325</v>
      </c>
      <c r="W5" s="122" t="s">
        <v>247</v>
      </c>
      <c r="X5" s="122" t="s">
        <v>249</v>
      </c>
      <c r="Y5" s="122" t="s">
        <v>249</v>
      </c>
      <c r="Z5" s="122" t="s">
        <v>249</v>
      </c>
      <c r="AA5" s="122" t="s">
        <v>392</v>
      </c>
      <c r="AB5" s="122" t="s">
        <v>133</v>
      </c>
      <c r="AC5" s="122" t="s">
        <v>133</v>
      </c>
      <c r="AD5" s="122" t="s">
        <v>133</v>
      </c>
      <c r="AE5" s="122" t="s">
        <v>239</v>
      </c>
      <c r="AF5" s="122" t="s">
        <v>307</v>
      </c>
      <c r="AG5" s="122" t="s">
        <v>133</v>
      </c>
      <c r="AH5" s="122" t="s">
        <v>307</v>
      </c>
      <c r="AI5" s="122" t="s">
        <v>239</v>
      </c>
      <c r="AJ5" s="122" t="s">
        <v>239</v>
      </c>
      <c r="AK5" s="122" t="s">
        <v>308</v>
      </c>
      <c r="AL5" s="122" t="s">
        <v>239</v>
      </c>
      <c r="AM5" s="122" t="s">
        <v>234</v>
      </c>
      <c r="AN5" s="122" t="s">
        <v>308</v>
      </c>
      <c r="AO5" s="122" t="s">
        <v>239</v>
      </c>
      <c r="AP5" s="122" t="s">
        <v>308</v>
      </c>
      <c r="AQ5" s="122" t="s">
        <v>308</v>
      </c>
      <c r="AR5" s="84" t="s">
        <v>250</v>
      </c>
      <c r="AS5" s="122" t="s">
        <v>249</v>
      </c>
      <c r="AT5" s="122" t="s">
        <v>393</v>
      </c>
      <c r="AU5" s="122" t="s">
        <v>327</v>
      </c>
      <c r="AV5" s="122" t="s">
        <v>248</v>
      </c>
      <c r="AW5" s="122" t="s">
        <v>248</v>
      </c>
      <c r="AX5" s="122" t="s">
        <v>248</v>
      </c>
      <c r="AY5" s="124" t="s">
        <v>234</v>
      </c>
      <c r="AZ5" s="122" t="s">
        <v>247</v>
      </c>
      <c r="BA5" s="122" t="s">
        <v>247</v>
      </c>
      <c r="BB5" s="122" t="s">
        <v>288</v>
      </c>
      <c r="BC5" s="122" t="s">
        <v>287</v>
      </c>
      <c r="BD5" s="122" t="s">
        <v>127</v>
      </c>
      <c r="BE5" s="122" t="s">
        <v>127</v>
      </c>
      <c r="BF5" s="122" t="s">
        <v>239</v>
      </c>
      <c r="BG5" s="122" t="s">
        <v>127</v>
      </c>
      <c r="BH5" s="122" t="s">
        <v>127</v>
      </c>
      <c r="BI5" s="122" t="s">
        <v>243</v>
      </c>
      <c r="BJ5" s="122" t="s">
        <v>291</v>
      </c>
      <c r="BK5" s="122" t="s">
        <v>133</v>
      </c>
      <c r="BL5" s="122" t="s">
        <v>244</v>
      </c>
      <c r="BM5" s="122" t="s">
        <v>297</v>
      </c>
      <c r="BN5" s="122" t="s">
        <v>302</v>
      </c>
      <c r="BO5" s="122" t="s">
        <v>303</v>
      </c>
      <c r="BP5" s="122" t="s">
        <v>304</v>
      </c>
      <c r="BQ5" s="122" t="s">
        <v>133</v>
      </c>
      <c r="BR5" s="122" t="s">
        <v>133</v>
      </c>
      <c r="BS5" s="122" t="s">
        <v>133</v>
      </c>
      <c r="BT5" s="122" t="s">
        <v>235</v>
      </c>
      <c r="BU5" s="122" t="s">
        <v>246</v>
      </c>
      <c r="BV5" s="122" t="s">
        <v>246</v>
      </c>
      <c r="BW5" s="122" t="s">
        <v>307</v>
      </c>
      <c r="BX5" s="122" t="s">
        <v>307</v>
      </c>
      <c r="BY5" s="122" t="s">
        <v>132</v>
      </c>
      <c r="BZ5" s="122" t="s">
        <v>132</v>
      </c>
      <c r="CA5" s="122" t="s">
        <v>132</v>
      </c>
      <c r="CB5" s="122" t="s">
        <v>133</v>
      </c>
      <c r="CC5" s="122" t="s">
        <v>132</v>
      </c>
      <c r="CD5" s="122" t="s">
        <v>133</v>
      </c>
      <c r="CE5" s="122" t="s">
        <v>133</v>
      </c>
      <c r="CF5" s="122" t="s">
        <v>245</v>
      </c>
      <c r="CG5" s="122" t="s">
        <v>133</v>
      </c>
      <c r="CH5" s="83"/>
    </row>
    <row r="6" spans="1:86" x14ac:dyDescent="0.25">
      <c r="A6" s="3" t="str">
        <f>VLOOKUP(C6,Regiones!B$3:H$35,7,FALSE)</f>
        <v>Caribbean</v>
      </c>
      <c r="B6" s="99" t="s">
        <v>5</v>
      </c>
      <c r="C6" s="86" t="s">
        <v>4</v>
      </c>
      <c r="D6" s="122" t="s">
        <v>251</v>
      </c>
      <c r="E6" s="122" t="s">
        <v>251</v>
      </c>
      <c r="F6" s="122" t="s">
        <v>251</v>
      </c>
      <c r="G6" s="122" t="s">
        <v>251</v>
      </c>
      <c r="H6" s="122" t="s">
        <v>251</v>
      </c>
      <c r="I6" s="122" t="s">
        <v>251</v>
      </c>
      <c r="J6" s="122" t="s">
        <v>251</v>
      </c>
      <c r="K6" s="122" t="s">
        <v>248</v>
      </c>
      <c r="L6" s="122" t="s">
        <v>248</v>
      </c>
      <c r="M6" s="122" t="s">
        <v>127</v>
      </c>
      <c r="N6" s="122" t="s">
        <v>324</v>
      </c>
      <c r="O6" s="122" t="s">
        <v>324</v>
      </c>
      <c r="P6" s="119"/>
      <c r="Q6" s="122" t="s">
        <v>245</v>
      </c>
      <c r="R6" s="122" t="s">
        <v>245</v>
      </c>
      <c r="S6" s="122" t="s">
        <v>252</v>
      </c>
      <c r="T6" s="122" t="s">
        <v>252</v>
      </c>
      <c r="U6" s="122" t="s">
        <v>325</v>
      </c>
      <c r="V6" s="122" t="s">
        <v>325</v>
      </c>
      <c r="W6" s="122" t="s">
        <v>247</v>
      </c>
      <c r="X6" s="122" t="s">
        <v>249</v>
      </c>
      <c r="Y6" s="122" t="s">
        <v>249</v>
      </c>
      <c r="Z6" s="122" t="s">
        <v>249</v>
      </c>
      <c r="AA6" s="122" t="s">
        <v>392</v>
      </c>
      <c r="AB6" s="122" t="s">
        <v>133</v>
      </c>
      <c r="AC6" s="122" t="s">
        <v>133</v>
      </c>
      <c r="AD6" s="122" t="s">
        <v>133</v>
      </c>
      <c r="AE6" s="122" t="s">
        <v>239</v>
      </c>
      <c r="AF6" s="122" t="s">
        <v>307</v>
      </c>
      <c r="AG6" s="122" t="s">
        <v>133</v>
      </c>
      <c r="AH6" s="122" t="s">
        <v>307</v>
      </c>
      <c r="AI6" s="122" t="s">
        <v>239</v>
      </c>
      <c r="AJ6" s="122" t="s">
        <v>239</v>
      </c>
      <c r="AK6" s="122" t="s">
        <v>308</v>
      </c>
      <c r="AL6" s="122" t="s">
        <v>239</v>
      </c>
      <c r="AM6" s="122" t="s">
        <v>239</v>
      </c>
      <c r="AN6" s="122" t="s">
        <v>308</v>
      </c>
      <c r="AO6" s="122" t="s">
        <v>239</v>
      </c>
      <c r="AP6" s="122" t="s">
        <v>308</v>
      </c>
      <c r="AQ6" s="122" t="s">
        <v>308</v>
      </c>
      <c r="AR6" s="84" t="s">
        <v>250</v>
      </c>
      <c r="AS6" s="122" t="s">
        <v>249</v>
      </c>
      <c r="AT6" s="122" t="s">
        <v>133</v>
      </c>
      <c r="AU6" s="122" t="s">
        <v>327</v>
      </c>
      <c r="AV6" s="122" t="s">
        <v>248</v>
      </c>
      <c r="AW6" s="122" t="s">
        <v>248</v>
      </c>
      <c r="AX6" s="122" t="s">
        <v>248</v>
      </c>
      <c r="AY6" s="124" t="s">
        <v>234</v>
      </c>
      <c r="AZ6" s="122" t="s">
        <v>247</v>
      </c>
      <c r="BA6" s="122" t="s">
        <v>247</v>
      </c>
      <c r="BB6" s="122" t="s">
        <v>288</v>
      </c>
      <c r="BC6" s="122" t="s">
        <v>287</v>
      </c>
      <c r="BD6" s="122" t="s">
        <v>127</v>
      </c>
      <c r="BE6" s="122" t="s">
        <v>127</v>
      </c>
      <c r="BF6" s="122" t="s">
        <v>239</v>
      </c>
      <c r="BG6" s="122" t="s">
        <v>127</v>
      </c>
      <c r="BH6" s="122" t="s">
        <v>127</v>
      </c>
      <c r="BI6" s="122" t="s">
        <v>243</v>
      </c>
      <c r="BJ6" s="122" t="s">
        <v>291</v>
      </c>
      <c r="BK6" s="122" t="s">
        <v>133</v>
      </c>
      <c r="BL6" s="122" t="s">
        <v>244</v>
      </c>
      <c r="BM6" s="122" t="s">
        <v>297</v>
      </c>
      <c r="BN6" s="122" t="s">
        <v>302</v>
      </c>
      <c r="BO6" s="122" t="s">
        <v>303</v>
      </c>
      <c r="BP6" s="122" t="s">
        <v>304</v>
      </c>
      <c r="BQ6" s="122" t="s">
        <v>133</v>
      </c>
      <c r="BR6" s="122" t="s">
        <v>133</v>
      </c>
      <c r="BS6" s="122" t="s">
        <v>133</v>
      </c>
      <c r="BT6" s="122" t="s">
        <v>235</v>
      </c>
      <c r="BU6" s="122" t="s">
        <v>246</v>
      </c>
      <c r="BV6" s="122" t="s">
        <v>246</v>
      </c>
      <c r="BW6" s="122" t="s">
        <v>307</v>
      </c>
      <c r="BX6" s="122" t="s">
        <v>307</v>
      </c>
      <c r="BY6" s="122" t="s">
        <v>132</v>
      </c>
      <c r="BZ6" s="122" t="s">
        <v>132</v>
      </c>
      <c r="CA6" s="122" t="s">
        <v>132</v>
      </c>
      <c r="CB6" s="122" t="s">
        <v>133</v>
      </c>
      <c r="CC6" s="122" t="s">
        <v>132</v>
      </c>
      <c r="CD6" s="122" t="s">
        <v>133</v>
      </c>
      <c r="CE6" s="122" t="s">
        <v>133</v>
      </c>
      <c r="CF6" s="122" t="s">
        <v>245</v>
      </c>
      <c r="CG6" s="122" t="s">
        <v>133</v>
      </c>
      <c r="CH6" s="83"/>
    </row>
    <row r="7" spans="1:86" x14ac:dyDescent="0.25">
      <c r="A7" s="3" t="str">
        <f>VLOOKUP(C7,Regiones!B$3:H$35,7,FALSE)</f>
        <v>Caribbean</v>
      </c>
      <c r="B7" s="99" t="s">
        <v>7</v>
      </c>
      <c r="C7" s="86" t="s">
        <v>6</v>
      </c>
      <c r="D7" s="122" t="s">
        <v>251</v>
      </c>
      <c r="E7" s="122" t="s">
        <v>251</v>
      </c>
      <c r="F7" s="122" t="s">
        <v>251</v>
      </c>
      <c r="G7" s="122" t="s">
        <v>251</v>
      </c>
      <c r="H7" s="122" t="s">
        <v>251</v>
      </c>
      <c r="I7" s="122" t="s">
        <v>251</v>
      </c>
      <c r="J7" s="122" t="s">
        <v>251</v>
      </c>
      <c r="K7" s="122" t="s">
        <v>248</v>
      </c>
      <c r="L7" s="122" t="s">
        <v>248</v>
      </c>
      <c r="M7" s="122" t="s">
        <v>127</v>
      </c>
      <c r="N7" s="122" t="s">
        <v>324</v>
      </c>
      <c r="O7" s="122" t="s">
        <v>324</v>
      </c>
      <c r="P7" s="119"/>
      <c r="Q7" s="122" t="s">
        <v>245</v>
      </c>
      <c r="R7" s="122" t="s">
        <v>245</v>
      </c>
      <c r="S7" s="122" t="s">
        <v>252</v>
      </c>
      <c r="T7" s="122" t="s">
        <v>252</v>
      </c>
      <c r="U7" s="122" t="s">
        <v>325</v>
      </c>
      <c r="V7" s="122" t="s">
        <v>325</v>
      </c>
      <c r="W7" s="122" t="s">
        <v>247</v>
      </c>
      <c r="X7" s="122" t="s">
        <v>249</v>
      </c>
      <c r="Y7" s="122" t="s">
        <v>249</v>
      </c>
      <c r="Z7" s="122" t="s">
        <v>249</v>
      </c>
      <c r="AA7" s="122" t="s">
        <v>392</v>
      </c>
      <c r="AB7" s="122" t="s">
        <v>133</v>
      </c>
      <c r="AC7" s="122" t="s">
        <v>133</v>
      </c>
      <c r="AD7" s="122" t="s">
        <v>133</v>
      </c>
      <c r="AE7" s="122" t="s">
        <v>239</v>
      </c>
      <c r="AF7" s="122" t="s">
        <v>307</v>
      </c>
      <c r="AG7" s="122" t="s">
        <v>133</v>
      </c>
      <c r="AH7" s="122" t="s">
        <v>307</v>
      </c>
      <c r="AI7" s="122" t="s">
        <v>239</v>
      </c>
      <c r="AJ7" s="122" t="s">
        <v>239</v>
      </c>
      <c r="AK7" s="122" t="s">
        <v>308</v>
      </c>
      <c r="AL7" s="122" t="s">
        <v>239</v>
      </c>
      <c r="AM7" s="122" t="s">
        <v>239</v>
      </c>
      <c r="AN7" s="122" t="s">
        <v>308</v>
      </c>
      <c r="AO7" s="122" t="s">
        <v>239</v>
      </c>
      <c r="AP7" s="122" t="s">
        <v>308</v>
      </c>
      <c r="AQ7" s="122" t="s">
        <v>308</v>
      </c>
      <c r="AR7" s="84" t="s">
        <v>250</v>
      </c>
      <c r="AS7" s="122" t="s">
        <v>249</v>
      </c>
      <c r="AT7" s="122" t="s">
        <v>393</v>
      </c>
      <c r="AU7" s="122" t="s">
        <v>327</v>
      </c>
      <c r="AV7" s="122" t="s">
        <v>248</v>
      </c>
      <c r="AW7" s="122" t="s">
        <v>248</v>
      </c>
      <c r="AX7" s="122" t="s">
        <v>248</v>
      </c>
      <c r="AY7" s="124" t="s">
        <v>234</v>
      </c>
      <c r="AZ7" s="122" t="s">
        <v>247</v>
      </c>
      <c r="BA7" s="122" t="s">
        <v>247</v>
      </c>
      <c r="BB7" s="122" t="s">
        <v>288</v>
      </c>
      <c r="BC7" s="122" t="s">
        <v>287</v>
      </c>
      <c r="BD7" s="122" t="s">
        <v>127</v>
      </c>
      <c r="BE7" s="122" t="s">
        <v>127</v>
      </c>
      <c r="BF7" s="122" t="s">
        <v>239</v>
      </c>
      <c r="BG7" s="122" t="s">
        <v>127</v>
      </c>
      <c r="BH7" s="122" t="s">
        <v>127</v>
      </c>
      <c r="BI7" s="122" t="s">
        <v>243</v>
      </c>
      <c r="BJ7" s="122" t="s">
        <v>291</v>
      </c>
      <c r="BK7" s="122" t="s">
        <v>133</v>
      </c>
      <c r="BL7" s="122" t="s">
        <v>244</v>
      </c>
      <c r="BM7" s="122" t="s">
        <v>297</v>
      </c>
      <c r="BN7" s="122" t="s">
        <v>302</v>
      </c>
      <c r="BO7" s="122" t="s">
        <v>303</v>
      </c>
      <c r="BP7" s="122" t="s">
        <v>304</v>
      </c>
      <c r="BQ7" s="122" t="s">
        <v>133</v>
      </c>
      <c r="BR7" s="122" t="s">
        <v>133</v>
      </c>
      <c r="BS7" s="122" t="s">
        <v>133</v>
      </c>
      <c r="BT7" s="122" t="s">
        <v>235</v>
      </c>
      <c r="BU7" s="122" t="s">
        <v>246</v>
      </c>
      <c r="BV7" s="122" t="s">
        <v>246</v>
      </c>
      <c r="BW7" s="122" t="s">
        <v>307</v>
      </c>
      <c r="BX7" s="122" t="s">
        <v>307</v>
      </c>
      <c r="BY7" s="122" t="s">
        <v>132</v>
      </c>
      <c r="BZ7" s="122" t="s">
        <v>132</v>
      </c>
      <c r="CA7" s="122" t="s">
        <v>307</v>
      </c>
      <c r="CB7" s="122" t="s">
        <v>133</v>
      </c>
      <c r="CC7" s="122" t="s">
        <v>132</v>
      </c>
      <c r="CD7" s="122" t="s">
        <v>133</v>
      </c>
      <c r="CE7" s="122" t="s">
        <v>133</v>
      </c>
      <c r="CF7" s="122" t="s">
        <v>245</v>
      </c>
      <c r="CG7" s="122" t="s">
        <v>133</v>
      </c>
      <c r="CH7" s="83"/>
    </row>
    <row r="8" spans="1:86" x14ac:dyDescent="0.25">
      <c r="A8" s="3" t="str">
        <f>VLOOKUP(C8,Regiones!B$3:H$35,7,FALSE)</f>
        <v>Caribbean</v>
      </c>
      <c r="B8" s="99" t="s">
        <v>20</v>
      </c>
      <c r="C8" s="86" t="s">
        <v>19</v>
      </c>
      <c r="D8" s="122" t="s">
        <v>251</v>
      </c>
      <c r="E8" s="122" t="s">
        <v>251</v>
      </c>
      <c r="F8" s="122" t="s">
        <v>251</v>
      </c>
      <c r="G8" s="122" t="s">
        <v>251</v>
      </c>
      <c r="H8" s="122" t="s">
        <v>251</v>
      </c>
      <c r="I8" s="122" t="s">
        <v>251</v>
      </c>
      <c r="J8" s="122" t="s">
        <v>251</v>
      </c>
      <c r="K8" s="122" t="s">
        <v>248</v>
      </c>
      <c r="L8" s="122" t="s">
        <v>248</v>
      </c>
      <c r="M8" s="122" t="s">
        <v>127</v>
      </c>
      <c r="N8" s="122" t="s">
        <v>324</v>
      </c>
      <c r="O8" s="122" t="s">
        <v>324</v>
      </c>
      <c r="P8" s="119" t="s">
        <v>127</v>
      </c>
      <c r="Q8" s="122" t="s">
        <v>245</v>
      </c>
      <c r="R8" s="122" t="s">
        <v>245</v>
      </c>
      <c r="S8" s="122" t="s">
        <v>252</v>
      </c>
      <c r="T8" s="122" t="s">
        <v>252</v>
      </c>
      <c r="U8" s="122" t="s">
        <v>325</v>
      </c>
      <c r="V8" s="122" t="s">
        <v>325</v>
      </c>
      <c r="W8" s="122" t="s">
        <v>247</v>
      </c>
      <c r="X8" s="122" t="s">
        <v>249</v>
      </c>
      <c r="Y8" s="122" t="s">
        <v>249</v>
      </c>
      <c r="Z8" s="122" t="s">
        <v>249</v>
      </c>
      <c r="AA8" s="122" t="s">
        <v>133</v>
      </c>
      <c r="AB8" s="122" t="s">
        <v>133</v>
      </c>
      <c r="AC8" s="122" t="s">
        <v>133</v>
      </c>
      <c r="AD8" s="122" t="s">
        <v>133</v>
      </c>
      <c r="AE8" s="122" t="s">
        <v>239</v>
      </c>
      <c r="AF8" s="122" t="s">
        <v>307</v>
      </c>
      <c r="AG8" s="122" t="s">
        <v>133</v>
      </c>
      <c r="AH8" s="122" t="s">
        <v>307</v>
      </c>
      <c r="AI8" s="122" t="s">
        <v>239</v>
      </c>
      <c r="AJ8" s="122" t="s">
        <v>239</v>
      </c>
      <c r="AK8" s="122" t="s">
        <v>308</v>
      </c>
      <c r="AL8" s="122" t="s">
        <v>239</v>
      </c>
      <c r="AM8" s="122" t="s">
        <v>242</v>
      </c>
      <c r="AN8" s="122" t="s">
        <v>308</v>
      </c>
      <c r="AO8" s="122" t="s">
        <v>239</v>
      </c>
      <c r="AP8" s="122" t="s">
        <v>308</v>
      </c>
      <c r="AQ8" s="122" t="s">
        <v>308</v>
      </c>
      <c r="AR8" s="84" t="s">
        <v>250</v>
      </c>
      <c r="AS8" s="122" t="s">
        <v>249</v>
      </c>
      <c r="AT8" s="122" t="s">
        <v>133</v>
      </c>
      <c r="AU8" s="122" t="s">
        <v>327</v>
      </c>
      <c r="AV8" s="122" t="s">
        <v>248</v>
      </c>
      <c r="AW8" s="122" t="s">
        <v>248</v>
      </c>
      <c r="AX8" s="122" t="s">
        <v>248</v>
      </c>
      <c r="AY8" s="124" t="s">
        <v>234</v>
      </c>
      <c r="AZ8" s="122" t="s">
        <v>247</v>
      </c>
      <c r="BA8" s="122" t="s">
        <v>247</v>
      </c>
      <c r="BB8" s="122" t="s">
        <v>288</v>
      </c>
      <c r="BC8" s="122" t="s">
        <v>287</v>
      </c>
      <c r="BD8" s="122" t="s">
        <v>127</v>
      </c>
      <c r="BE8" s="122" t="s">
        <v>127</v>
      </c>
      <c r="BF8" s="122" t="s">
        <v>239</v>
      </c>
      <c r="BG8" s="122" t="s">
        <v>127</v>
      </c>
      <c r="BH8" s="122" t="s">
        <v>127</v>
      </c>
      <c r="BI8" s="122" t="s">
        <v>243</v>
      </c>
      <c r="BJ8" s="122" t="s">
        <v>291</v>
      </c>
      <c r="BK8" s="122" t="s">
        <v>133</v>
      </c>
      <c r="BL8" s="122" t="s">
        <v>244</v>
      </c>
      <c r="BM8" s="122" t="s">
        <v>297</v>
      </c>
      <c r="BN8" s="122" t="s">
        <v>302</v>
      </c>
      <c r="BO8" s="122" t="s">
        <v>303</v>
      </c>
      <c r="BP8" s="122" t="s">
        <v>304</v>
      </c>
      <c r="BQ8" s="122" t="s">
        <v>133</v>
      </c>
      <c r="BR8" s="122" t="s">
        <v>133</v>
      </c>
      <c r="BS8" s="122" t="s">
        <v>133</v>
      </c>
      <c r="BT8" s="122" t="s">
        <v>235</v>
      </c>
      <c r="BU8" s="122" t="s">
        <v>246</v>
      </c>
      <c r="BV8" s="122" t="s">
        <v>246</v>
      </c>
      <c r="BW8" s="122" t="s">
        <v>307</v>
      </c>
      <c r="BX8" s="122" t="s">
        <v>307</v>
      </c>
      <c r="BY8" s="122" t="s">
        <v>132</v>
      </c>
      <c r="BZ8" s="122" t="s">
        <v>132</v>
      </c>
      <c r="CA8" s="122" t="s">
        <v>132</v>
      </c>
      <c r="CB8" s="122" t="s">
        <v>133</v>
      </c>
      <c r="CC8" s="122" t="s">
        <v>132</v>
      </c>
      <c r="CD8" s="122" t="s">
        <v>133</v>
      </c>
      <c r="CE8" s="122" t="s">
        <v>133</v>
      </c>
      <c r="CF8" s="122" t="s">
        <v>245</v>
      </c>
      <c r="CG8" s="122" t="s">
        <v>133</v>
      </c>
      <c r="CH8" s="83"/>
    </row>
    <row r="9" spans="1:86" x14ac:dyDescent="0.25">
      <c r="A9" s="3" t="str">
        <f>VLOOKUP(C9,Regiones!B$3:H$35,7,FALSE)</f>
        <v>Caribbean</v>
      </c>
      <c r="B9" s="99" t="s">
        <v>22</v>
      </c>
      <c r="C9" s="86" t="s">
        <v>21</v>
      </c>
      <c r="D9" s="122" t="s">
        <v>251</v>
      </c>
      <c r="E9" s="122" t="s">
        <v>251</v>
      </c>
      <c r="F9" s="122" t="s">
        <v>251</v>
      </c>
      <c r="G9" s="122" t="s">
        <v>251</v>
      </c>
      <c r="H9" s="122" t="s">
        <v>251</v>
      </c>
      <c r="I9" s="122" t="s">
        <v>251</v>
      </c>
      <c r="J9" s="122" t="s">
        <v>251</v>
      </c>
      <c r="K9" s="122" t="s">
        <v>248</v>
      </c>
      <c r="L9" s="122" t="s">
        <v>248</v>
      </c>
      <c r="M9" s="122" t="s">
        <v>127</v>
      </c>
      <c r="N9" s="122" t="s">
        <v>324</v>
      </c>
      <c r="O9" s="122" t="s">
        <v>324</v>
      </c>
      <c r="P9" s="119" t="s">
        <v>127</v>
      </c>
      <c r="Q9" s="122" t="s">
        <v>245</v>
      </c>
      <c r="R9" s="122" t="s">
        <v>245</v>
      </c>
      <c r="S9" s="122" t="s">
        <v>252</v>
      </c>
      <c r="T9" s="122" t="s">
        <v>252</v>
      </c>
      <c r="U9" s="122" t="s">
        <v>325</v>
      </c>
      <c r="V9" s="122" t="s">
        <v>325</v>
      </c>
      <c r="W9" s="122" t="s">
        <v>247</v>
      </c>
      <c r="X9" s="122" t="s">
        <v>249</v>
      </c>
      <c r="Y9" s="122" t="s">
        <v>249</v>
      </c>
      <c r="Z9" s="122" t="s">
        <v>249</v>
      </c>
      <c r="AA9" s="122" t="s">
        <v>392</v>
      </c>
      <c r="AB9" s="122" t="s">
        <v>133</v>
      </c>
      <c r="AC9" s="122" t="s">
        <v>133</v>
      </c>
      <c r="AD9" s="122" t="s">
        <v>133</v>
      </c>
      <c r="AE9" s="122" t="s">
        <v>239</v>
      </c>
      <c r="AF9" s="122" t="s">
        <v>307</v>
      </c>
      <c r="AG9" s="122" t="s">
        <v>133</v>
      </c>
      <c r="AH9" s="122" t="s">
        <v>307</v>
      </c>
      <c r="AI9" s="122" t="s">
        <v>239</v>
      </c>
      <c r="AJ9" s="122" t="s">
        <v>239</v>
      </c>
      <c r="AK9" s="122" t="s">
        <v>308</v>
      </c>
      <c r="AL9" s="122" t="s">
        <v>239</v>
      </c>
      <c r="AM9" s="122" t="s">
        <v>234</v>
      </c>
      <c r="AN9" s="122" t="s">
        <v>308</v>
      </c>
      <c r="AO9" s="122" t="s">
        <v>239</v>
      </c>
      <c r="AP9" s="122" t="s">
        <v>308</v>
      </c>
      <c r="AQ9" s="122" t="s">
        <v>308</v>
      </c>
      <c r="AR9" s="84" t="s">
        <v>250</v>
      </c>
      <c r="AS9" s="122" t="s">
        <v>249</v>
      </c>
      <c r="AT9" s="122" t="s">
        <v>393</v>
      </c>
      <c r="AU9" s="122" t="s">
        <v>327</v>
      </c>
      <c r="AV9" s="122" t="s">
        <v>248</v>
      </c>
      <c r="AW9" s="122" t="s">
        <v>248</v>
      </c>
      <c r="AX9" s="122" t="s">
        <v>248</v>
      </c>
      <c r="AY9" s="124" t="s">
        <v>234</v>
      </c>
      <c r="AZ9" s="122" t="s">
        <v>247</v>
      </c>
      <c r="BA9" s="122" t="s">
        <v>247</v>
      </c>
      <c r="BB9" s="122" t="s">
        <v>288</v>
      </c>
      <c r="BC9" s="122" t="s">
        <v>287</v>
      </c>
      <c r="BD9" s="122" t="s">
        <v>127</v>
      </c>
      <c r="BE9" s="122" t="s">
        <v>127</v>
      </c>
      <c r="BF9" s="122" t="s">
        <v>239</v>
      </c>
      <c r="BG9" s="122" t="s">
        <v>127</v>
      </c>
      <c r="BH9" s="122" t="s">
        <v>127</v>
      </c>
      <c r="BI9" s="122" t="s">
        <v>243</v>
      </c>
      <c r="BJ9" s="122" t="s">
        <v>291</v>
      </c>
      <c r="BK9" s="122" t="s">
        <v>133</v>
      </c>
      <c r="BL9" s="122" t="s">
        <v>244</v>
      </c>
      <c r="BM9" s="122" t="s">
        <v>297</v>
      </c>
      <c r="BN9" s="122" t="s">
        <v>302</v>
      </c>
      <c r="BO9" s="122" t="s">
        <v>303</v>
      </c>
      <c r="BP9" s="122" t="s">
        <v>304</v>
      </c>
      <c r="BQ9" s="122" t="s">
        <v>133</v>
      </c>
      <c r="BR9" s="122" t="s">
        <v>133</v>
      </c>
      <c r="BS9" s="122" t="s">
        <v>133</v>
      </c>
      <c r="BT9" s="122" t="s">
        <v>235</v>
      </c>
      <c r="BU9" s="122" t="s">
        <v>246</v>
      </c>
      <c r="BV9" s="122" t="s">
        <v>246</v>
      </c>
      <c r="BW9" s="122" t="s">
        <v>307</v>
      </c>
      <c r="BX9" s="122" t="s">
        <v>307</v>
      </c>
      <c r="BY9" s="122" t="s">
        <v>132</v>
      </c>
      <c r="BZ9" s="122" t="s">
        <v>132</v>
      </c>
      <c r="CA9" s="122" t="s">
        <v>132</v>
      </c>
      <c r="CB9" s="122" t="s">
        <v>133</v>
      </c>
      <c r="CC9" s="122" t="s">
        <v>132</v>
      </c>
      <c r="CD9" s="122" t="s">
        <v>133</v>
      </c>
      <c r="CE9" s="122" t="s">
        <v>133</v>
      </c>
      <c r="CF9" s="122" t="s">
        <v>245</v>
      </c>
      <c r="CG9" s="122" t="s">
        <v>133</v>
      </c>
      <c r="CH9" s="83"/>
    </row>
    <row r="10" spans="1:86" x14ac:dyDescent="0.25">
      <c r="A10" s="3" t="str">
        <f>VLOOKUP(C10,Regiones!B$3:H$35,7,FALSE)</f>
        <v>Caribbean</v>
      </c>
      <c r="B10" s="99" t="s">
        <v>24</v>
      </c>
      <c r="C10" s="86" t="s">
        <v>23</v>
      </c>
      <c r="D10" s="122" t="s">
        <v>251</v>
      </c>
      <c r="E10" s="122" t="s">
        <v>251</v>
      </c>
      <c r="F10" s="122" t="s">
        <v>251</v>
      </c>
      <c r="G10" s="122" t="s">
        <v>251</v>
      </c>
      <c r="H10" s="122" t="s">
        <v>251</v>
      </c>
      <c r="I10" s="122" t="s">
        <v>251</v>
      </c>
      <c r="J10" s="122" t="s">
        <v>251</v>
      </c>
      <c r="K10" s="122" t="s">
        <v>248</v>
      </c>
      <c r="L10" s="122" t="s">
        <v>248</v>
      </c>
      <c r="M10" s="122" t="s">
        <v>127</v>
      </c>
      <c r="N10" s="122" t="s">
        <v>324</v>
      </c>
      <c r="O10" s="122" t="s">
        <v>324</v>
      </c>
      <c r="P10" s="119" t="s">
        <v>127</v>
      </c>
      <c r="Q10" s="122" t="s">
        <v>245</v>
      </c>
      <c r="R10" s="122" t="s">
        <v>245</v>
      </c>
      <c r="S10" s="122" t="s">
        <v>252</v>
      </c>
      <c r="T10" s="122" t="s">
        <v>252</v>
      </c>
      <c r="U10" s="122" t="s">
        <v>325</v>
      </c>
      <c r="V10" s="122" t="s">
        <v>325</v>
      </c>
      <c r="W10" s="122" t="s">
        <v>247</v>
      </c>
      <c r="X10" s="122" t="s">
        <v>249</v>
      </c>
      <c r="Y10" s="122" t="s">
        <v>249</v>
      </c>
      <c r="Z10" s="122" t="s">
        <v>249</v>
      </c>
      <c r="AA10" s="122" t="s">
        <v>133</v>
      </c>
      <c r="AB10" s="122" t="s">
        <v>133</v>
      </c>
      <c r="AC10" s="122" t="s">
        <v>133</v>
      </c>
      <c r="AD10" s="122" t="s">
        <v>133</v>
      </c>
      <c r="AE10" s="122" t="s">
        <v>239</v>
      </c>
      <c r="AF10" s="122" t="s">
        <v>307</v>
      </c>
      <c r="AG10" s="122" t="s">
        <v>133</v>
      </c>
      <c r="AH10" s="122" t="s">
        <v>307</v>
      </c>
      <c r="AI10" s="122" t="s">
        <v>239</v>
      </c>
      <c r="AJ10" s="122" t="s">
        <v>239</v>
      </c>
      <c r="AK10" s="122" t="s">
        <v>308</v>
      </c>
      <c r="AL10" s="122" t="s">
        <v>239</v>
      </c>
      <c r="AM10" s="122" t="s">
        <v>242</v>
      </c>
      <c r="AN10" s="122" t="s">
        <v>308</v>
      </c>
      <c r="AO10" s="122" t="s">
        <v>239</v>
      </c>
      <c r="AP10" s="122" t="s">
        <v>308</v>
      </c>
      <c r="AQ10" s="122" t="s">
        <v>308</v>
      </c>
      <c r="AR10" s="84" t="s">
        <v>250</v>
      </c>
      <c r="AS10" s="122" t="s">
        <v>249</v>
      </c>
      <c r="AT10" s="122" t="s">
        <v>133</v>
      </c>
      <c r="AU10" s="122" t="s">
        <v>327</v>
      </c>
      <c r="AV10" s="122" t="s">
        <v>248</v>
      </c>
      <c r="AW10" s="122" t="s">
        <v>248</v>
      </c>
      <c r="AX10" s="122" t="s">
        <v>248</v>
      </c>
      <c r="AY10" s="124" t="s">
        <v>234</v>
      </c>
      <c r="AZ10" s="122" t="s">
        <v>247</v>
      </c>
      <c r="BA10" s="122" t="s">
        <v>247</v>
      </c>
      <c r="BB10" s="122" t="s">
        <v>288</v>
      </c>
      <c r="BC10" s="122" t="s">
        <v>287</v>
      </c>
      <c r="BD10" s="122" t="s">
        <v>127</v>
      </c>
      <c r="BE10" s="122" t="s">
        <v>127</v>
      </c>
      <c r="BF10" s="122" t="s">
        <v>239</v>
      </c>
      <c r="BG10" s="122" t="s">
        <v>127</v>
      </c>
      <c r="BH10" s="122" t="s">
        <v>127</v>
      </c>
      <c r="BI10" s="122" t="s">
        <v>243</v>
      </c>
      <c r="BJ10" s="122" t="s">
        <v>291</v>
      </c>
      <c r="BK10" s="122" t="s">
        <v>133</v>
      </c>
      <c r="BL10" s="122" t="s">
        <v>244</v>
      </c>
      <c r="BM10" s="122" t="s">
        <v>297</v>
      </c>
      <c r="BN10" s="122" t="s">
        <v>302</v>
      </c>
      <c r="BO10" s="122" t="s">
        <v>303</v>
      </c>
      <c r="BP10" s="122" t="s">
        <v>304</v>
      </c>
      <c r="BQ10" s="122" t="s">
        <v>133</v>
      </c>
      <c r="BR10" s="122" t="s">
        <v>133</v>
      </c>
      <c r="BS10" s="122" t="s">
        <v>133</v>
      </c>
      <c r="BT10" s="122" t="s">
        <v>235</v>
      </c>
      <c r="BU10" s="122" t="s">
        <v>246</v>
      </c>
      <c r="BV10" s="122" t="s">
        <v>246</v>
      </c>
      <c r="BW10" s="122" t="s">
        <v>307</v>
      </c>
      <c r="BX10" s="122" t="s">
        <v>307</v>
      </c>
      <c r="BY10" s="122" t="s">
        <v>307</v>
      </c>
      <c r="BZ10" s="122" t="s">
        <v>132</v>
      </c>
      <c r="CA10" s="122" t="s">
        <v>132</v>
      </c>
      <c r="CB10" s="122" t="s">
        <v>133</v>
      </c>
      <c r="CC10" s="122" t="s">
        <v>132</v>
      </c>
      <c r="CD10" s="122" t="s">
        <v>133</v>
      </c>
      <c r="CE10" s="122" t="s">
        <v>133</v>
      </c>
      <c r="CF10" s="122" t="s">
        <v>245</v>
      </c>
      <c r="CG10" s="122" t="s">
        <v>133</v>
      </c>
      <c r="CH10" s="83"/>
    </row>
    <row r="11" spans="1:86" x14ac:dyDescent="0.25">
      <c r="A11" s="3" t="str">
        <f>VLOOKUP(C11,Regiones!B$3:H$35,7,FALSE)</f>
        <v>Caribbean</v>
      </c>
      <c r="B11" s="99" t="s">
        <v>30</v>
      </c>
      <c r="C11" s="86" t="s">
        <v>29</v>
      </c>
      <c r="D11" s="122" t="s">
        <v>251</v>
      </c>
      <c r="E11" s="122" t="s">
        <v>251</v>
      </c>
      <c r="F11" s="122" t="s">
        <v>251</v>
      </c>
      <c r="G11" s="122" t="s">
        <v>251</v>
      </c>
      <c r="H11" s="122" t="s">
        <v>251</v>
      </c>
      <c r="I11" s="122" t="s">
        <v>251</v>
      </c>
      <c r="J11" s="122" t="s">
        <v>251</v>
      </c>
      <c r="K11" s="122" t="s">
        <v>248</v>
      </c>
      <c r="L11" s="122" t="s">
        <v>248</v>
      </c>
      <c r="M11" s="122" t="s">
        <v>127</v>
      </c>
      <c r="N11" s="122" t="s">
        <v>324</v>
      </c>
      <c r="O11" s="122" t="s">
        <v>324</v>
      </c>
      <c r="P11" s="119" t="s">
        <v>127</v>
      </c>
      <c r="Q11" s="122" t="s">
        <v>245</v>
      </c>
      <c r="R11" s="122" t="s">
        <v>245</v>
      </c>
      <c r="S11" s="122" t="s">
        <v>252</v>
      </c>
      <c r="T11" s="122" t="s">
        <v>252</v>
      </c>
      <c r="U11" s="122" t="s">
        <v>325</v>
      </c>
      <c r="V11" s="122" t="s">
        <v>325</v>
      </c>
      <c r="W11" s="122" t="s">
        <v>247</v>
      </c>
      <c r="X11" s="122" t="s">
        <v>249</v>
      </c>
      <c r="Y11" s="122" t="s">
        <v>249</v>
      </c>
      <c r="Z11" s="122" t="s">
        <v>249</v>
      </c>
      <c r="AA11" s="122" t="s">
        <v>392</v>
      </c>
      <c r="AB11" s="122" t="s">
        <v>133</v>
      </c>
      <c r="AC11" s="122" t="s">
        <v>133</v>
      </c>
      <c r="AD11" s="122" t="s">
        <v>133</v>
      </c>
      <c r="AE11" s="122" t="s">
        <v>239</v>
      </c>
      <c r="AF11" s="122" t="s">
        <v>307</v>
      </c>
      <c r="AG11" s="122" t="s">
        <v>133</v>
      </c>
      <c r="AH11" s="122" t="s">
        <v>307</v>
      </c>
      <c r="AI11" s="122" t="s">
        <v>239</v>
      </c>
      <c r="AJ11" s="122" t="s">
        <v>239</v>
      </c>
      <c r="AK11" s="122" t="s">
        <v>308</v>
      </c>
      <c r="AL11" s="122" t="s">
        <v>239</v>
      </c>
      <c r="AM11" s="122" t="s">
        <v>234</v>
      </c>
      <c r="AN11" s="122" t="s">
        <v>308</v>
      </c>
      <c r="AO11" s="122" t="s">
        <v>239</v>
      </c>
      <c r="AP11" s="122" t="s">
        <v>308</v>
      </c>
      <c r="AQ11" s="122" t="s">
        <v>308</v>
      </c>
      <c r="AR11" s="84" t="s">
        <v>250</v>
      </c>
      <c r="AS11" s="122" t="s">
        <v>249</v>
      </c>
      <c r="AT11" s="122" t="s">
        <v>393</v>
      </c>
      <c r="AU11" s="122" t="s">
        <v>327</v>
      </c>
      <c r="AV11" s="122" t="s">
        <v>248</v>
      </c>
      <c r="AW11" s="122" t="s">
        <v>248</v>
      </c>
      <c r="AX11" s="122" t="s">
        <v>248</v>
      </c>
      <c r="AY11" s="124" t="s">
        <v>234</v>
      </c>
      <c r="AZ11" s="122" t="s">
        <v>247</v>
      </c>
      <c r="BA11" s="122" t="s">
        <v>247</v>
      </c>
      <c r="BB11" s="122" t="s">
        <v>288</v>
      </c>
      <c r="BC11" s="122" t="s">
        <v>287</v>
      </c>
      <c r="BD11" s="122" t="s">
        <v>127</v>
      </c>
      <c r="BE11" s="122" t="s">
        <v>127</v>
      </c>
      <c r="BF11" s="122" t="s">
        <v>239</v>
      </c>
      <c r="BG11" s="122" t="s">
        <v>127</v>
      </c>
      <c r="BH11" s="122" t="s">
        <v>127</v>
      </c>
      <c r="BI11" s="122" t="s">
        <v>243</v>
      </c>
      <c r="BJ11" s="122" t="s">
        <v>291</v>
      </c>
      <c r="BK11" s="122" t="s">
        <v>133</v>
      </c>
      <c r="BL11" s="122" t="s">
        <v>244</v>
      </c>
      <c r="BM11" s="122" t="s">
        <v>297</v>
      </c>
      <c r="BN11" s="122" t="s">
        <v>302</v>
      </c>
      <c r="BO11" s="122" t="s">
        <v>303</v>
      </c>
      <c r="BP11" s="122" t="s">
        <v>304</v>
      </c>
      <c r="BQ11" s="122" t="s">
        <v>133</v>
      </c>
      <c r="BR11" s="122" t="s">
        <v>133</v>
      </c>
      <c r="BS11" s="122" t="s">
        <v>133</v>
      </c>
      <c r="BT11" s="122" t="s">
        <v>235</v>
      </c>
      <c r="BU11" s="122" t="s">
        <v>246</v>
      </c>
      <c r="BV11" s="122" t="s">
        <v>246</v>
      </c>
      <c r="BW11" s="122" t="s">
        <v>307</v>
      </c>
      <c r="BX11" s="122" t="s">
        <v>307</v>
      </c>
      <c r="BY11" s="122" t="s">
        <v>132</v>
      </c>
      <c r="BZ11" s="122" t="s">
        <v>132</v>
      </c>
      <c r="CA11" s="122" t="s">
        <v>132</v>
      </c>
      <c r="CB11" s="122" t="s">
        <v>133</v>
      </c>
      <c r="CC11" s="122" t="s">
        <v>132</v>
      </c>
      <c r="CD11" s="122" t="s">
        <v>133</v>
      </c>
      <c r="CE11" s="122" t="s">
        <v>133</v>
      </c>
      <c r="CF11" s="122" t="s">
        <v>245</v>
      </c>
      <c r="CG11" s="122" t="s">
        <v>133</v>
      </c>
      <c r="CH11" s="83"/>
    </row>
    <row r="12" spans="1:86" x14ac:dyDescent="0.25">
      <c r="A12" s="3" t="str">
        <f>VLOOKUP(C12,Regiones!B$3:H$35,7,FALSE)</f>
        <v>Caribbean</v>
      </c>
      <c r="B12" s="99" t="s">
        <v>36</v>
      </c>
      <c r="C12" s="86" t="s">
        <v>35</v>
      </c>
      <c r="D12" s="122" t="s">
        <v>251</v>
      </c>
      <c r="E12" s="122" t="s">
        <v>251</v>
      </c>
      <c r="F12" s="122" t="s">
        <v>251</v>
      </c>
      <c r="G12" s="122" t="s">
        <v>251</v>
      </c>
      <c r="H12" s="122" t="s">
        <v>251</v>
      </c>
      <c r="I12" s="122" t="s">
        <v>251</v>
      </c>
      <c r="J12" s="122" t="s">
        <v>251</v>
      </c>
      <c r="K12" s="122" t="s">
        <v>248</v>
      </c>
      <c r="L12" s="122" t="s">
        <v>248</v>
      </c>
      <c r="M12" s="122" t="s">
        <v>127</v>
      </c>
      <c r="N12" s="122" t="s">
        <v>324</v>
      </c>
      <c r="O12" s="122" t="s">
        <v>324</v>
      </c>
      <c r="P12" s="119" t="s">
        <v>127</v>
      </c>
      <c r="Q12" s="122" t="s">
        <v>245</v>
      </c>
      <c r="R12" s="122" t="s">
        <v>245</v>
      </c>
      <c r="S12" s="122" t="s">
        <v>252</v>
      </c>
      <c r="T12" s="122" t="s">
        <v>252</v>
      </c>
      <c r="U12" s="122" t="s">
        <v>325</v>
      </c>
      <c r="V12" s="122" t="s">
        <v>325</v>
      </c>
      <c r="W12" s="122" t="s">
        <v>247</v>
      </c>
      <c r="X12" s="122" t="s">
        <v>249</v>
      </c>
      <c r="Y12" s="122" t="s">
        <v>249</v>
      </c>
      <c r="Z12" s="122" t="s">
        <v>249</v>
      </c>
      <c r="AA12" s="122" t="s">
        <v>133</v>
      </c>
      <c r="AB12" s="122" t="s">
        <v>133</v>
      </c>
      <c r="AC12" s="122" t="s">
        <v>133</v>
      </c>
      <c r="AD12" s="122" t="s">
        <v>133</v>
      </c>
      <c r="AE12" s="122" t="s">
        <v>239</v>
      </c>
      <c r="AF12" s="122" t="s">
        <v>307</v>
      </c>
      <c r="AG12" s="122" t="s">
        <v>133</v>
      </c>
      <c r="AH12" s="122" t="s">
        <v>307</v>
      </c>
      <c r="AI12" s="122" t="s">
        <v>239</v>
      </c>
      <c r="AJ12" s="122" t="s">
        <v>239</v>
      </c>
      <c r="AK12" s="122" t="s">
        <v>308</v>
      </c>
      <c r="AL12" s="122" t="s">
        <v>239</v>
      </c>
      <c r="AM12" s="122" t="s">
        <v>242</v>
      </c>
      <c r="AN12" s="122" t="s">
        <v>308</v>
      </c>
      <c r="AO12" s="122" t="s">
        <v>239</v>
      </c>
      <c r="AP12" s="122" t="s">
        <v>308</v>
      </c>
      <c r="AQ12" s="122" t="s">
        <v>308</v>
      </c>
      <c r="AR12" s="84" t="s">
        <v>250</v>
      </c>
      <c r="AS12" s="122" t="s">
        <v>249</v>
      </c>
      <c r="AT12" s="122" t="s">
        <v>133</v>
      </c>
      <c r="AU12" s="122" t="s">
        <v>327</v>
      </c>
      <c r="AV12" s="122" t="s">
        <v>248</v>
      </c>
      <c r="AW12" s="122" t="s">
        <v>248</v>
      </c>
      <c r="AX12" s="122" t="s">
        <v>248</v>
      </c>
      <c r="AY12" s="124" t="s">
        <v>237</v>
      </c>
      <c r="AZ12" s="122" t="s">
        <v>247</v>
      </c>
      <c r="BA12" s="122" t="s">
        <v>247</v>
      </c>
      <c r="BB12" s="122" t="s">
        <v>288</v>
      </c>
      <c r="BC12" s="122" t="s">
        <v>287</v>
      </c>
      <c r="BD12" s="122" t="s">
        <v>127</v>
      </c>
      <c r="BE12" s="122" t="s">
        <v>127</v>
      </c>
      <c r="BF12" s="122" t="s">
        <v>239</v>
      </c>
      <c r="BG12" s="122" t="s">
        <v>127</v>
      </c>
      <c r="BH12" s="122" t="s">
        <v>127</v>
      </c>
      <c r="BI12" s="122" t="s">
        <v>243</v>
      </c>
      <c r="BJ12" s="122" t="s">
        <v>291</v>
      </c>
      <c r="BK12" s="122" t="s">
        <v>133</v>
      </c>
      <c r="BL12" s="122" t="s">
        <v>244</v>
      </c>
      <c r="BM12" s="122" t="s">
        <v>297</v>
      </c>
      <c r="BN12" s="122" t="s">
        <v>302</v>
      </c>
      <c r="BO12" s="122" t="s">
        <v>303</v>
      </c>
      <c r="BP12" s="122" t="s">
        <v>304</v>
      </c>
      <c r="BQ12" s="122" t="s">
        <v>133</v>
      </c>
      <c r="BR12" s="122" t="s">
        <v>133</v>
      </c>
      <c r="BS12" s="122" t="s">
        <v>133</v>
      </c>
      <c r="BT12" s="122" t="s">
        <v>235</v>
      </c>
      <c r="BU12" s="122" t="s">
        <v>246</v>
      </c>
      <c r="BV12" s="122" t="s">
        <v>246</v>
      </c>
      <c r="BW12" s="122" t="s">
        <v>307</v>
      </c>
      <c r="BX12" s="122" t="s">
        <v>307</v>
      </c>
      <c r="BY12" s="122" t="s">
        <v>307</v>
      </c>
      <c r="BZ12" s="122" t="s">
        <v>132</v>
      </c>
      <c r="CA12" s="122" t="s">
        <v>307</v>
      </c>
      <c r="CB12" s="122" t="s">
        <v>133</v>
      </c>
      <c r="CC12" s="122" t="s">
        <v>132</v>
      </c>
      <c r="CD12" s="122" t="s">
        <v>133</v>
      </c>
      <c r="CE12" s="122" t="s">
        <v>133</v>
      </c>
      <c r="CF12" s="122" t="s">
        <v>245</v>
      </c>
      <c r="CG12" s="122" t="s">
        <v>133</v>
      </c>
      <c r="CH12" s="83"/>
    </row>
    <row r="13" spans="1:86" x14ac:dyDescent="0.25">
      <c r="A13" s="3" t="str">
        <f>VLOOKUP(C13,Regiones!B$3:H$35,7,FALSE)</f>
        <v>Caribbean</v>
      </c>
      <c r="B13" s="99" t="s">
        <v>40</v>
      </c>
      <c r="C13" s="86" t="s">
        <v>39</v>
      </c>
      <c r="D13" s="122" t="s">
        <v>251</v>
      </c>
      <c r="E13" s="122" t="s">
        <v>251</v>
      </c>
      <c r="F13" s="122" t="s">
        <v>251</v>
      </c>
      <c r="G13" s="122" t="s">
        <v>251</v>
      </c>
      <c r="H13" s="122" t="s">
        <v>251</v>
      </c>
      <c r="I13" s="122" t="s">
        <v>251</v>
      </c>
      <c r="J13" s="122" t="s">
        <v>251</v>
      </c>
      <c r="K13" s="122" t="s">
        <v>248</v>
      </c>
      <c r="L13" s="122" t="s">
        <v>248</v>
      </c>
      <c r="M13" s="122" t="s">
        <v>127</v>
      </c>
      <c r="N13" s="122" t="s">
        <v>324</v>
      </c>
      <c r="O13" s="122" t="s">
        <v>324</v>
      </c>
      <c r="P13" s="119" t="s">
        <v>127</v>
      </c>
      <c r="Q13" s="122" t="s">
        <v>245</v>
      </c>
      <c r="R13" s="122" t="s">
        <v>245</v>
      </c>
      <c r="S13" s="122" t="s">
        <v>252</v>
      </c>
      <c r="T13" s="122" t="s">
        <v>252</v>
      </c>
      <c r="U13" s="122" t="s">
        <v>325</v>
      </c>
      <c r="V13" s="122" t="s">
        <v>325</v>
      </c>
      <c r="W13" s="122" t="s">
        <v>247</v>
      </c>
      <c r="X13" s="122" t="s">
        <v>249</v>
      </c>
      <c r="Y13" s="122" t="s">
        <v>249</v>
      </c>
      <c r="Z13" s="122" t="s">
        <v>249</v>
      </c>
      <c r="AA13" s="122" t="s">
        <v>133</v>
      </c>
      <c r="AB13" s="122" t="s">
        <v>133</v>
      </c>
      <c r="AC13" s="122" t="s">
        <v>133</v>
      </c>
      <c r="AD13" s="122" t="s">
        <v>133</v>
      </c>
      <c r="AE13" s="122" t="s">
        <v>239</v>
      </c>
      <c r="AF13" s="122" t="s">
        <v>307</v>
      </c>
      <c r="AG13" s="122" t="s">
        <v>133</v>
      </c>
      <c r="AH13" s="122" t="s">
        <v>307</v>
      </c>
      <c r="AI13" s="122" t="s">
        <v>239</v>
      </c>
      <c r="AJ13" s="122" t="s">
        <v>239</v>
      </c>
      <c r="AK13" s="122" t="s">
        <v>308</v>
      </c>
      <c r="AL13" s="122" t="s">
        <v>239</v>
      </c>
      <c r="AM13" s="122" t="s">
        <v>242</v>
      </c>
      <c r="AN13" s="122" t="s">
        <v>308</v>
      </c>
      <c r="AO13" s="122" t="s">
        <v>239</v>
      </c>
      <c r="AP13" s="122" t="s">
        <v>308</v>
      </c>
      <c r="AQ13" s="122" t="s">
        <v>308</v>
      </c>
      <c r="AR13" s="84" t="s">
        <v>250</v>
      </c>
      <c r="AS13" s="122" t="s">
        <v>249</v>
      </c>
      <c r="AT13" s="122" t="s">
        <v>133</v>
      </c>
      <c r="AU13" s="122" t="s">
        <v>327</v>
      </c>
      <c r="AV13" s="122" t="s">
        <v>248</v>
      </c>
      <c r="AW13" s="122" t="s">
        <v>248</v>
      </c>
      <c r="AX13" s="122" t="s">
        <v>248</v>
      </c>
      <c r="AY13" s="124" t="s">
        <v>234</v>
      </c>
      <c r="AZ13" s="122" t="s">
        <v>247</v>
      </c>
      <c r="BA13" s="122" t="s">
        <v>247</v>
      </c>
      <c r="BB13" s="122" t="s">
        <v>288</v>
      </c>
      <c r="BC13" s="122" t="s">
        <v>287</v>
      </c>
      <c r="BD13" s="122" t="s">
        <v>127</v>
      </c>
      <c r="BE13" s="122" t="s">
        <v>127</v>
      </c>
      <c r="BF13" s="122" t="s">
        <v>239</v>
      </c>
      <c r="BG13" s="122" t="s">
        <v>127</v>
      </c>
      <c r="BH13" s="122" t="s">
        <v>127</v>
      </c>
      <c r="BI13" s="122" t="s">
        <v>243</v>
      </c>
      <c r="BJ13" s="122" t="s">
        <v>291</v>
      </c>
      <c r="BK13" s="122" t="s">
        <v>133</v>
      </c>
      <c r="BL13" s="122" t="s">
        <v>244</v>
      </c>
      <c r="BM13" s="122" t="s">
        <v>297</v>
      </c>
      <c r="BN13" s="122" t="s">
        <v>302</v>
      </c>
      <c r="BO13" s="122" t="s">
        <v>303</v>
      </c>
      <c r="BP13" s="122" t="s">
        <v>304</v>
      </c>
      <c r="BQ13" s="122" t="s">
        <v>133</v>
      </c>
      <c r="BR13" s="122" t="s">
        <v>133</v>
      </c>
      <c r="BS13" s="122" t="s">
        <v>133</v>
      </c>
      <c r="BT13" s="122" t="s">
        <v>235</v>
      </c>
      <c r="BU13" s="122" t="s">
        <v>246</v>
      </c>
      <c r="BV13" s="122" t="s">
        <v>246</v>
      </c>
      <c r="BW13" s="122" t="s">
        <v>307</v>
      </c>
      <c r="BX13" s="122" t="s">
        <v>307</v>
      </c>
      <c r="BY13" s="122" t="s">
        <v>132</v>
      </c>
      <c r="BZ13" s="122" t="s">
        <v>132</v>
      </c>
      <c r="CA13" s="122" t="s">
        <v>132</v>
      </c>
      <c r="CB13" s="122" t="s">
        <v>133</v>
      </c>
      <c r="CC13" s="122" t="s">
        <v>132</v>
      </c>
      <c r="CD13" s="122" t="s">
        <v>133</v>
      </c>
      <c r="CE13" s="122" t="s">
        <v>133</v>
      </c>
      <c r="CF13" s="122" t="s">
        <v>245</v>
      </c>
      <c r="CG13" s="122" t="s">
        <v>133</v>
      </c>
      <c r="CH13" s="83"/>
    </row>
    <row r="14" spans="1:86" x14ac:dyDescent="0.25">
      <c r="A14" s="3" t="str">
        <f>VLOOKUP(C14,Regiones!B$3:H$35,7,FALSE)</f>
        <v>Caribbean</v>
      </c>
      <c r="B14" s="99" t="s">
        <v>52</v>
      </c>
      <c r="C14" s="86" t="s">
        <v>51</v>
      </c>
      <c r="D14" s="122" t="s">
        <v>251</v>
      </c>
      <c r="E14" s="122" t="s">
        <v>251</v>
      </c>
      <c r="F14" s="122" t="s">
        <v>251</v>
      </c>
      <c r="G14" s="122" t="s">
        <v>251</v>
      </c>
      <c r="H14" s="122" t="s">
        <v>251</v>
      </c>
      <c r="I14" s="122" t="s">
        <v>251</v>
      </c>
      <c r="J14" s="122" t="s">
        <v>251</v>
      </c>
      <c r="K14" s="122" t="s">
        <v>248</v>
      </c>
      <c r="L14" s="122" t="s">
        <v>248</v>
      </c>
      <c r="M14" s="122" t="s">
        <v>127</v>
      </c>
      <c r="N14" s="122" t="s">
        <v>324</v>
      </c>
      <c r="O14" s="122" t="s">
        <v>324</v>
      </c>
      <c r="P14" s="119" t="s">
        <v>127</v>
      </c>
      <c r="Q14" s="122" t="s">
        <v>245</v>
      </c>
      <c r="R14" s="122" t="s">
        <v>245</v>
      </c>
      <c r="S14" s="122" t="s">
        <v>252</v>
      </c>
      <c r="T14" s="122" t="s">
        <v>252</v>
      </c>
      <c r="U14" s="122" t="s">
        <v>325</v>
      </c>
      <c r="V14" s="122" t="s">
        <v>325</v>
      </c>
      <c r="W14" s="122" t="s">
        <v>247</v>
      </c>
      <c r="X14" s="122" t="s">
        <v>249</v>
      </c>
      <c r="Y14" s="122" t="s">
        <v>249</v>
      </c>
      <c r="Z14" s="122" t="s">
        <v>249</v>
      </c>
      <c r="AA14" s="122" t="s">
        <v>392</v>
      </c>
      <c r="AB14" s="122" t="s">
        <v>133</v>
      </c>
      <c r="AC14" s="122" t="s">
        <v>133</v>
      </c>
      <c r="AD14" s="122" t="s">
        <v>133</v>
      </c>
      <c r="AE14" s="122" t="s">
        <v>239</v>
      </c>
      <c r="AF14" s="122" t="s">
        <v>307</v>
      </c>
      <c r="AG14" s="122"/>
      <c r="AH14" s="122" t="s">
        <v>307</v>
      </c>
      <c r="AI14" s="122" t="s">
        <v>239</v>
      </c>
      <c r="AJ14" s="122" t="s">
        <v>239</v>
      </c>
      <c r="AK14" s="122" t="s">
        <v>308</v>
      </c>
      <c r="AL14" s="122" t="s">
        <v>239</v>
      </c>
      <c r="AM14" s="122" t="s">
        <v>234</v>
      </c>
      <c r="AN14" s="122" t="s">
        <v>308</v>
      </c>
      <c r="AO14" s="122" t="s">
        <v>239</v>
      </c>
      <c r="AP14" s="122" t="s">
        <v>308</v>
      </c>
      <c r="AQ14" s="122" t="s">
        <v>308</v>
      </c>
      <c r="AR14" s="84" t="s">
        <v>250</v>
      </c>
      <c r="AS14" s="122" t="s">
        <v>249</v>
      </c>
      <c r="AT14" s="122" t="s">
        <v>393</v>
      </c>
      <c r="AU14" s="122" t="s">
        <v>327</v>
      </c>
      <c r="AV14" s="122" t="s">
        <v>248</v>
      </c>
      <c r="AW14" s="122" t="s">
        <v>248</v>
      </c>
      <c r="AX14" s="122" t="s">
        <v>248</v>
      </c>
      <c r="AY14" s="124" t="s">
        <v>234</v>
      </c>
      <c r="AZ14" s="122" t="s">
        <v>247</v>
      </c>
      <c r="BA14" s="122" t="s">
        <v>247</v>
      </c>
      <c r="BB14" s="122" t="s">
        <v>288</v>
      </c>
      <c r="BC14" s="122" t="s">
        <v>287</v>
      </c>
      <c r="BD14" s="122" t="s">
        <v>127</v>
      </c>
      <c r="BE14" s="122" t="s">
        <v>127</v>
      </c>
      <c r="BF14" s="122" t="s">
        <v>239</v>
      </c>
      <c r="BG14" s="122" t="s">
        <v>127</v>
      </c>
      <c r="BH14" s="122" t="s">
        <v>127</v>
      </c>
      <c r="BI14" s="122" t="s">
        <v>243</v>
      </c>
      <c r="BJ14" s="122" t="s">
        <v>291</v>
      </c>
      <c r="BK14" s="122" t="s">
        <v>133</v>
      </c>
      <c r="BL14" s="122" t="s">
        <v>244</v>
      </c>
      <c r="BM14" s="122" t="s">
        <v>297</v>
      </c>
      <c r="BN14" s="122" t="s">
        <v>302</v>
      </c>
      <c r="BO14" s="122" t="s">
        <v>303</v>
      </c>
      <c r="BP14" s="122" t="s">
        <v>304</v>
      </c>
      <c r="BQ14" s="122" t="s">
        <v>133</v>
      </c>
      <c r="BR14" s="122" t="s">
        <v>133</v>
      </c>
      <c r="BS14" s="122" t="s">
        <v>133</v>
      </c>
      <c r="BT14" s="122" t="s">
        <v>235</v>
      </c>
      <c r="BU14" s="122" t="s">
        <v>246</v>
      </c>
      <c r="BV14" s="122" t="s">
        <v>246</v>
      </c>
      <c r="BW14" s="122" t="s">
        <v>307</v>
      </c>
      <c r="BX14" s="122" t="s">
        <v>307</v>
      </c>
      <c r="BY14" s="122" t="s">
        <v>132</v>
      </c>
      <c r="BZ14" s="122" t="s">
        <v>132</v>
      </c>
      <c r="CA14" s="122" t="s">
        <v>132</v>
      </c>
      <c r="CB14" s="122" t="s">
        <v>133</v>
      </c>
      <c r="CC14" s="122" t="s">
        <v>132</v>
      </c>
      <c r="CD14" s="122" t="s">
        <v>133</v>
      </c>
      <c r="CE14" s="122" t="s">
        <v>133</v>
      </c>
      <c r="CF14" s="122" t="s">
        <v>245</v>
      </c>
      <c r="CG14" s="122" t="s">
        <v>133</v>
      </c>
      <c r="CH14" s="83"/>
    </row>
    <row r="15" spans="1:86" x14ac:dyDescent="0.25">
      <c r="A15" s="3" t="str">
        <f>VLOOKUP(C15,Regiones!B$3:H$35,7,FALSE)</f>
        <v>Caribbean</v>
      </c>
      <c r="B15" s="99" t="s">
        <v>54</v>
      </c>
      <c r="C15" s="86" t="s">
        <v>53</v>
      </c>
      <c r="D15" s="122" t="s">
        <v>251</v>
      </c>
      <c r="E15" s="122" t="s">
        <v>251</v>
      </c>
      <c r="F15" s="122" t="s">
        <v>251</v>
      </c>
      <c r="G15" s="122" t="s">
        <v>251</v>
      </c>
      <c r="H15" s="122" t="s">
        <v>251</v>
      </c>
      <c r="I15" s="122" t="s">
        <v>251</v>
      </c>
      <c r="J15" s="122" t="s">
        <v>251</v>
      </c>
      <c r="K15" s="122" t="s">
        <v>248</v>
      </c>
      <c r="L15" s="122" t="s">
        <v>248</v>
      </c>
      <c r="M15" s="122" t="s">
        <v>127</v>
      </c>
      <c r="N15" s="122" t="s">
        <v>324</v>
      </c>
      <c r="O15" s="122" t="s">
        <v>324</v>
      </c>
      <c r="P15" s="119" t="s">
        <v>127</v>
      </c>
      <c r="Q15" s="122" t="s">
        <v>245</v>
      </c>
      <c r="R15" s="122" t="s">
        <v>245</v>
      </c>
      <c r="S15" s="122" t="s">
        <v>252</v>
      </c>
      <c r="T15" s="122" t="s">
        <v>252</v>
      </c>
      <c r="U15" s="122" t="s">
        <v>325</v>
      </c>
      <c r="V15" s="122" t="s">
        <v>325</v>
      </c>
      <c r="W15" s="122" t="s">
        <v>247</v>
      </c>
      <c r="X15" s="122" t="s">
        <v>249</v>
      </c>
      <c r="Y15" s="122" t="s">
        <v>249</v>
      </c>
      <c r="Z15" s="122" t="s">
        <v>249</v>
      </c>
      <c r="AA15" s="122" t="s">
        <v>392</v>
      </c>
      <c r="AB15" s="122" t="s">
        <v>133</v>
      </c>
      <c r="AC15" s="122" t="s">
        <v>133</v>
      </c>
      <c r="AD15" s="122" t="s">
        <v>133</v>
      </c>
      <c r="AE15" s="122" t="s">
        <v>239</v>
      </c>
      <c r="AF15" s="122" t="s">
        <v>307</v>
      </c>
      <c r="AG15" s="122" t="s">
        <v>133</v>
      </c>
      <c r="AH15" s="122" t="s">
        <v>307</v>
      </c>
      <c r="AI15" s="122" t="s">
        <v>239</v>
      </c>
      <c r="AJ15" s="122" t="s">
        <v>239</v>
      </c>
      <c r="AK15" s="122" t="s">
        <v>308</v>
      </c>
      <c r="AL15" s="122" t="s">
        <v>239</v>
      </c>
      <c r="AM15" s="122" t="s">
        <v>234</v>
      </c>
      <c r="AN15" s="122" t="s">
        <v>308</v>
      </c>
      <c r="AO15" s="122" t="s">
        <v>239</v>
      </c>
      <c r="AP15" s="122" t="s">
        <v>308</v>
      </c>
      <c r="AQ15" s="122" t="s">
        <v>308</v>
      </c>
      <c r="AR15" s="84" t="s">
        <v>250</v>
      </c>
      <c r="AS15" s="122" t="s">
        <v>249</v>
      </c>
      <c r="AT15" s="122" t="s">
        <v>393</v>
      </c>
      <c r="AU15" s="122" t="s">
        <v>327</v>
      </c>
      <c r="AV15" s="122" t="s">
        <v>248</v>
      </c>
      <c r="AW15" s="122" t="s">
        <v>248</v>
      </c>
      <c r="AX15" s="122" t="s">
        <v>248</v>
      </c>
      <c r="AY15" s="124" t="s">
        <v>234</v>
      </c>
      <c r="AZ15" s="122" t="s">
        <v>247</v>
      </c>
      <c r="BA15" s="122" t="s">
        <v>247</v>
      </c>
      <c r="BB15" s="122" t="s">
        <v>288</v>
      </c>
      <c r="BC15" s="122" t="s">
        <v>287</v>
      </c>
      <c r="BD15" s="122" t="s">
        <v>127</v>
      </c>
      <c r="BE15" s="122" t="s">
        <v>127</v>
      </c>
      <c r="BF15" s="122" t="s">
        <v>239</v>
      </c>
      <c r="BG15" s="122" t="s">
        <v>127</v>
      </c>
      <c r="BH15" s="122" t="s">
        <v>127</v>
      </c>
      <c r="BI15" s="122" t="s">
        <v>243</v>
      </c>
      <c r="BJ15" s="122" t="s">
        <v>291</v>
      </c>
      <c r="BK15" s="122" t="s">
        <v>133</v>
      </c>
      <c r="BL15" s="122" t="s">
        <v>244</v>
      </c>
      <c r="BM15" s="122" t="s">
        <v>297</v>
      </c>
      <c r="BN15" s="122" t="s">
        <v>302</v>
      </c>
      <c r="BO15" s="122" t="s">
        <v>303</v>
      </c>
      <c r="BP15" s="122" t="s">
        <v>304</v>
      </c>
      <c r="BQ15" s="122" t="s">
        <v>133</v>
      </c>
      <c r="BR15" s="122" t="s">
        <v>133</v>
      </c>
      <c r="BS15" s="122" t="s">
        <v>133</v>
      </c>
      <c r="BT15" s="122" t="s">
        <v>235</v>
      </c>
      <c r="BU15" s="122" t="s">
        <v>246</v>
      </c>
      <c r="BV15" s="122" t="s">
        <v>246</v>
      </c>
      <c r="BW15" s="122" t="s">
        <v>307</v>
      </c>
      <c r="BX15" s="122" t="s">
        <v>307</v>
      </c>
      <c r="BY15" s="122" t="s">
        <v>132</v>
      </c>
      <c r="BZ15" s="122" t="s">
        <v>132</v>
      </c>
      <c r="CA15" s="122" t="s">
        <v>132</v>
      </c>
      <c r="CB15" s="122" t="s">
        <v>133</v>
      </c>
      <c r="CC15" s="122" t="s">
        <v>132</v>
      </c>
      <c r="CD15" s="122" t="s">
        <v>133</v>
      </c>
      <c r="CE15" s="122" t="s">
        <v>133</v>
      </c>
      <c r="CF15" s="122" t="s">
        <v>245</v>
      </c>
      <c r="CG15" s="122" t="s">
        <v>133</v>
      </c>
      <c r="CH15" s="83"/>
    </row>
    <row r="16" spans="1:86" x14ac:dyDescent="0.25">
      <c r="A16" s="3" t="str">
        <f>VLOOKUP(C16,Regiones!B$3:H$35,7,FALSE)</f>
        <v>Caribbean</v>
      </c>
      <c r="B16" s="99" t="s">
        <v>56</v>
      </c>
      <c r="C16" s="86" t="s">
        <v>55</v>
      </c>
      <c r="D16" s="122" t="s">
        <v>251</v>
      </c>
      <c r="E16" s="122" t="s">
        <v>251</v>
      </c>
      <c r="F16" s="122" t="s">
        <v>251</v>
      </c>
      <c r="G16" s="122" t="s">
        <v>251</v>
      </c>
      <c r="H16" s="122" t="s">
        <v>251</v>
      </c>
      <c r="I16" s="122" t="s">
        <v>251</v>
      </c>
      <c r="J16" s="122" t="s">
        <v>251</v>
      </c>
      <c r="K16" s="122" t="s">
        <v>248</v>
      </c>
      <c r="L16" s="122" t="s">
        <v>248</v>
      </c>
      <c r="M16" s="122" t="s">
        <v>127</v>
      </c>
      <c r="N16" s="122" t="s">
        <v>324</v>
      </c>
      <c r="O16" s="122" t="s">
        <v>324</v>
      </c>
      <c r="P16" s="119" t="s">
        <v>127</v>
      </c>
      <c r="Q16" s="122" t="s">
        <v>245</v>
      </c>
      <c r="R16" s="122" t="s">
        <v>245</v>
      </c>
      <c r="S16" s="122" t="s">
        <v>252</v>
      </c>
      <c r="T16" s="122" t="s">
        <v>252</v>
      </c>
      <c r="U16" s="122" t="s">
        <v>325</v>
      </c>
      <c r="V16" s="122" t="s">
        <v>325</v>
      </c>
      <c r="W16" s="122" t="s">
        <v>247</v>
      </c>
      <c r="X16" s="122" t="s">
        <v>249</v>
      </c>
      <c r="Y16" s="122" t="s">
        <v>249</v>
      </c>
      <c r="Z16" s="122" t="s">
        <v>249</v>
      </c>
      <c r="AA16" s="122" t="s">
        <v>392</v>
      </c>
      <c r="AB16" s="122" t="s">
        <v>133</v>
      </c>
      <c r="AC16" s="122" t="s">
        <v>133</v>
      </c>
      <c r="AD16" s="122" t="s">
        <v>133</v>
      </c>
      <c r="AE16" s="122" t="s">
        <v>239</v>
      </c>
      <c r="AF16" s="122" t="s">
        <v>307</v>
      </c>
      <c r="AG16" s="122" t="s">
        <v>133</v>
      </c>
      <c r="AH16" s="122" t="s">
        <v>307</v>
      </c>
      <c r="AI16" s="122" t="s">
        <v>239</v>
      </c>
      <c r="AJ16" s="122" t="s">
        <v>239</v>
      </c>
      <c r="AK16" s="122" t="s">
        <v>308</v>
      </c>
      <c r="AL16" s="122" t="s">
        <v>239</v>
      </c>
      <c r="AM16" s="122" t="s">
        <v>234</v>
      </c>
      <c r="AN16" s="122" t="s">
        <v>308</v>
      </c>
      <c r="AO16" s="122" t="s">
        <v>239</v>
      </c>
      <c r="AP16" s="122" t="s">
        <v>308</v>
      </c>
      <c r="AQ16" s="122" t="s">
        <v>308</v>
      </c>
      <c r="AR16" s="84" t="s">
        <v>250</v>
      </c>
      <c r="AS16" s="122" t="s">
        <v>249</v>
      </c>
      <c r="AT16" s="122" t="s">
        <v>393</v>
      </c>
      <c r="AU16" s="122" t="s">
        <v>327</v>
      </c>
      <c r="AV16" s="122" t="s">
        <v>248</v>
      </c>
      <c r="AW16" s="122" t="s">
        <v>248</v>
      </c>
      <c r="AX16" s="122" t="s">
        <v>248</v>
      </c>
      <c r="AY16" s="124" t="s">
        <v>234</v>
      </c>
      <c r="AZ16" s="122" t="s">
        <v>247</v>
      </c>
      <c r="BA16" s="122" t="s">
        <v>247</v>
      </c>
      <c r="BB16" s="122" t="s">
        <v>288</v>
      </c>
      <c r="BC16" s="122" t="s">
        <v>287</v>
      </c>
      <c r="BD16" s="122" t="s">
        <v>127</v>
      </c>
      <c r="BE16" s="122" t="s">
        <v>127</v>
      </c>
      <c r="BF16" s="122" t="s">
        <v>239</v>
      </c>
      <c r="BG16" s="122" t="s">
        <v>127</v>
      </c>
      <c r="BH16" s="122" t="s">
        <v>127</v>
      </c>
      <c r="BI16" s="122" t="s">
        <v>243</v>
      </c>
      <c r="BJ16" s="122" t="s">
        <v>291</v>
      </c>
      <c r="BK16" s="122" t="s">
        <v>133</v>
      </c>
      <c r="BL16" s="122" t="s">
        <v>244</v>
      </c>
      <c r="BM16" s="122" t="s">
        <v>297</v>
      </c>
      <c r="BN16" s="122" t="s">
        <v>302</v>
      </c>
      <c r="BO16" s="122" t="s">
        <v>303</v>
      </c>
      <c r="BP16" s="122" t="s">
        <v>304</v>
      </c>
      <c r="BQ16" s="122" t="s">
        <v>133</v>
      </c>
      <c r="BR16" s="122" t="s">
        <v>133</v>
      </c>
      <c r="BS16" s="122" t="s">
        <v>133</v>
      </c>
      <c r="BT16" s="122" t="s">
        <v>235</v>
      </c>
      <c r="BU16" s="122" t="s">
        <v>246</v>
      </c>
      <c r="BV16" s="122" t="s">
        <v>246</v>
      </c>
      <c r="BW16" s="122" t="s">
        <v>307</v>
      </c>
      <c r="BX16" s="122" t="s">
        <v>307</v>
      </c>
      <c r="BY16" s="122" t="s">
        <v>132</v>
      </c>
      <c r="BZ16" s="122" t="s">
        <v>132</v>
      </c>
      <c r="CA16" s="122" t="s">
        <v>132</v>
      </c>
      <c r="CB16" s="122" t="s">
        <v>133</v>
      </c>
      <c r="CC16" s="122" t="s">
        <v>132</v>
      </c>
      <c r="CD16" s="122" t="s">
        <v>133</v>
      </c>
      <c r="CE16" s="122" t="s">
        <v>133</v>
      </c>
      <c r="CF16" s="122" t="s">
        <v>245</v>
      </c>
      <c r="CG16" s="122" t="s">
        <v>133</v>
      </c>
      <c r="CH16" s="83"/>
    </row>
    <row r="17" spans="1:86" x14ac:dyDescent="0.25">
      <c r="A17" s="3" t="str">
        <f>VLOOKUP(C17,Regiones!B$3:H$35,7,FALSE)</f>
        <v>Caribbean</v>
      </c>
      <c r="B17" s="99" t="s">
        <v>60</v>
      </c>
      <c r="C17" s="86" t="s">
        <v>59</v>
      </c>
      <c r="D17" s="122" t="s">
        <v>251</v>
      </c>
      <c r="E17" s="122" t="s">
        <v>251</v>
      </c>
      <c r="F17" s="122" t="s">
        <v>251</v>
      </c>
      <c r="G17" s="122" t="s">
        <v>251</v>
      </c>
      <c r="H17" s="122" t="s">
        <v>251</v>
      </c>
      <c r="I17" s="122" t="s">
        <v>251</v>
      </c>
      <c r="J17" s="122" t="s">
        <v>251</v>
      </c>
      <c r="K17" s="122" t="s">
        <v>248</v>
      </c>
      <c r="L17" s="122" t="s">
        <v>248</v>
      </c>
      <c r="M17" s="122" t="s">
        <v>127</v>
      </c>
      <c r="N17" s="122" t="s">
        <v>324</v>
      </c>
      <c r="O17" s="122" t="s">
        <v>324</v>
      </c>
      <c r="P17" s="119" t="s">
        <v>127</v>
      </c>
      <c r="Q17" s="122" t="s">
        <v>245</v>
      </c>
      <c r="R17" s="122" t="s">
        <v>245</v>
      </c>
      <c r="S17" s="122" t="s">
        <v>252</v>
      </c>
      <c r="T17" s="122" t="s">
        <v>252</v>
      </c>
      <c r="U17" s="122" t="s">
        <v>325</v>
      </c>
      <c r="V17" s="122" t="s">
        <v>325</v>
      </c>
      <c r="W17" s="122" t="s">
        <v>247</v>
      </c>
      <c r="X17" s="122" t="s">
        <v>249</v>
      </c>
      <c r="Y17" s="122" t="s">
        <v>249</v>
      </c>
      <c r="Z17" s="122" t="s">
        <v>249</v>
      </c>
      <c r="AA17" s="122" t="s">
        <v>392</v>
      </c>
      <c r="AB17" s="122" t="s">
        <v>133</v>
      </c>
      <c r="AC17" s="122" t="s">
        <v>133</v>
      </c>
      <c r="AD17" s="122" t="s">
        <v>133</v>
      </c>
      <c r="AE17" s="122" t="s">
        <v>239</v>
      </c>
      <c r="AF17" s="122" t="s">
        <v>307</v>
      </c>
      <c r="AG17" s="122" t="s">
        <v>133</v>
      </c>
      <c r="AH17" s="122" t="s">
        <v>307</v>
      </c>
      <c r="AI17" s="122" t="s">
        <v>239</v>
      </c>
      <c r="AJ17" s="122" t="s">
        <v>239</v>
      </c>
      <c r="AK17" s="122" t="s">
        <v>308</v>
      </c>
      <c r="AL17" s="122" t="s">
        <v>239</v>
      </c>
      <c r="AM17" s="122" t="s">
        <v>239</v>
      </c>
      <c r="AN17" s="122" t="s">
        <v>308</v>
      </c>
      <c r="AO17" s="122" t="s">
        <v>239</v>
      </c>
      <c r="AP17" s="122" t="s">
        <v>308</v>
      </c>
      <c r="AQ17" s="122" t="s">
        <v>308</v>
      </c>
      <c r="AR17" s="84" t="s">
        <v>250</v>
      </c>
      <c r="AS17" s="122" t="s">
        <v>249</v>
      </c>
      <c r="AT17" s="122" t="s">
        <v>393</v>
      </c>
      <c r="AU17" s="122" t="s">
        <v>327</v>
      </c>
      <c r="AV17" s="122" t="s">
        <v>248</v>
      </c>
      <c r="AW17" s="122" t="s">
        <v>248</v>
      </c>
      <c r="AX17" s="122" t="s">
        <v>248</v>
      </c>
      <c r="AY17" s="124" t="s">
        <v>234</v>
      </c>
      <c r="AZ17" s="122" t="s">
        <v>247</v>
      </c>
      <c r="BA17" s="122" t="s">
        <v>247</v>
      </c>
      <c r="BB17" s="122" t="s">
        <v>288</v>
      </c>
      <c r="BC17" s="122" t="s">
        <v>287</v>
      </c>
      <c r="BD17" s="122" t="s">
        <v>127</v>
      </c>
      <c r="BE17" s="122" t="s">
        <v>127</v>
      </c>
      <c r="BF17" s="122" t="s">
        <v>239</v>
      </c>
      <c r="BG17" s="122" t="s">
        <v>127</v>
      </c>
      <c r="BH17" s="122" t="s">
        <v>127</v>
      </c>
      <c r="BI17" s="122" t="s">
        <v>243</v>
      </c>
      <c r="BJ17" s="122" t="s">
        <v>291</v>
      </c>
      <c r="BK17" s="122" t="s">
        <v>133</v>
      </c>
      <c r="BL17" s="122" t="s">
        <v>244</v>
      </c>
      <c r="BM17" s="122" t="s">
        <v>297</v>
      </c>
      <c r="BN17" s="122" t="s">
        <v>302</v>
      </c>
      <c r="BO17" s="122" t="s">
        <v>303</v>
      </c>
      <c r="BP17" s="122" t="s">
        <v>304</v>
      </c>
      <c r="BQ17" s="122" t="s">
        <v>133</v>
      </c>
      <c r="BR17" s="122" t="s">
        <v>133</v>
      </c>
      <c r="BS17" s="122" t="s">
        <v>133</v>
      </c>
      <c r="BT17" s="122" t="s">
        <v>235</v>
      </c>
      <c r="BU17" s="122" t="s">
        <v>246</v>
      </c>
      <c r="BV17" s="122" t="s">
        <v>246</v>
      </c>
      <c r="BW17" s="122" t="s">
        <v>307</v>
      </c>
      <c r="BX17" s="122" t="s">
        <v>307</v>
      </c>
      <c r="BY17" s="122" t="s">
        <v>132</v>
      </c>
      <c r="BZ17" s="122" t="s">
        <v>132</v>
      </c>
      <c r="CA17" s="122" t="s">
        <v>132</v>
      </c>
      <c r="CB17" s="122" t="s">
        <v>133</v>
      </c>
      <c r="CC17" s="122" t="s">
        <v>132</v>
      </c>
      <c r="CD17" s="122" t="s">
        <v>133</v>
      </c>
      <c r="CE17" s="122" t="s">
        <v>133</v>
      </c>
      <c r="CF17" s="122" t="s">
        <v>245</v>
      </c>
      <c r="CG17" s="122" t="s">
        <v>133</v>
      </c>
      <c r="CH17" s="83"/>
    </row>
    <row r="18" spans="1:86" x14ac:dyDescent="0.25">
      <c r="A18" s="3" t="str">
        <f>VLOOKUP(C18,Regiones!B$3:H$35,7,FALSE)</f>
        <v>Central America</v>
      </c>
      <c r="B18" s="99" t="s">
        <v>9</v>
      </c>
      <c r="C18" s="86" t="s">
        <v>8</v>
      </c>
      <c r="D18" s="122" t="s">
        <v>251</v>
      </c>
      <c r="E18" s="122" t="s">
        <v>251</v>
      </c>
      <c r="F18" s="122" t="s">
        <v>251</v>
      </c>
      <c r="G18" s="122" t="s">
        <v>251</v>
      </c>
      <c r="H18" s="122" t="s">
        <v>251</v>
      </c>
      <c r="I18" s="122" t="s">
        <v>251</v>
      </c>
      <c r="J18" s="122" t="s">
        <v>251</v>
      </c>
      <c r="K18" s="122" t="s">
        <v>248</v>
      </c>
      <c r="L18" s="122" t="s">
        <v>248</v>
      </c>
      <c r="M18" s="122" t="s">
        <v>127</v>
      </c>
      <c r="N18" s="122" t="s">
        <v>324</v>
      </c>
      <c r="O18" s="122" t="s">
        <v>324</v>
      </c>
      <c r="P18" s="119" t="s">
        <v>127</v>
      </c>
      <c r="Q18" s="122" t="s">
        <v>245</v>
      </c>
      <c r="R18" s="122" t="s">
        <v>245</v>
      </c>
      <c r="S18" s="122" t="s">
        <v>252</v>
      </c>
      <c r="T18" s="122" t="s">
        <v>252</v>
      </c>
      <c r="U18" s="122" t="s">
        <v>325</v>
      </c>
      <c r="V18" s="122" t="s">
        <v>325</v>
      </c>
      <c r="W18" s="122" t="s">
        <v>247</v>
      </c>
      <c r="X18" s="122" t="s">
        <v>249</v>
      </c>
      <c r="Y18" s="122" t="s">
        <v>249</v>
      </c>
      <c r="Z18" s="122" t="s">
        <v>249</v>
      </c>
      <c r="AA18" s="122" t="s">
        <v>392</v>
      </c>
      <c r="AB18" s="122" t="s">
        <v>133</v>
      </c>
      <c r="AC18" s="122" t="s">
        <v>133</v>
      </c>
      <c r="AD18" s="122" t="s">
        <v>133</v>
      </c>
      <c r="AE18" s="122" t="s">
        <v>239</v>
      </c>
      <c r="AF18" s="122" t="s">
        <v>307</v>
      </c>
      <c r="AG18" s="122" t="s">
        <v>133</v>
      </c>
      <c r="AH18" s="122" t="s">
        <v>307</v>
      </c>
      <c r="AI18" s="122" t="s">
        <v>239</v>
      </c>
      <c r="AJ18" s="122" t="s">
        <v>239</v>
      </c>
      <c r="AK18" s="122" t="s">
        <v>308</v>
      </c>
      <c r="AL18" s="122" t="s">
        <v>239</v>
      </c>
      <c r="AM18" s="122" t="s">
        <v>242</v>
      </c>
      <c r="AN18" s="122" t="s">
        <v>308</v>
      </c>
      <c r="AO18" s="122" t="s">
        <v>239</v>
      </c>
      <c r="AP18" s="122" t="s">
        <v>308</v>
      </c>
      <c r="AQ18" s="122" t="s">
        <v>308</v>
      </c>
      <c r="AR18" s="84" t="s">
        <v>250</v>
      </c>
      <c r="AS18" s="122" t="s">
        <v>249</v>
      </c>
      <c r="AT18" s="122" t="s">
        <v>393</v>
      </c>
      <c r="AU18" s="122" t="s">
        <v>327</v>
      </c>
      <c r="AV18" s="122" t="s">
        <v>248</v>
      </c>
      <c r="AW18" s="122" t="s">
        <v>248</v>
      </c>
      <c r="AX18" s="122" t="s">
        <v>248</v>
      </c>
      <c r="AY18" s="124" t="s">
        <v>234</v>
      </c>
      <c r="AZ18" s="122" t="s">
        <v>247</v>
      </c>
      <c r="BA18" s="122" t="s">
        <v>247</v>
      </c>
      <c r="BB18" s="122" t="s">
        <v>288</v>
      </c>
      <c r="BC18" s="122" t="s">
        <v>287</v>
      </c>
      <c r="BD18" s="122" t="s">
        <v>127</v>
      </c>
      <c r="BE18" s="122" t="s">
        <v>127</v>
      </c>
      <c r="BF18" s="122" t="s">
        <v>239</v>
      </c>
      <c r="BG18" s="122" t="s">
        <v>127</v>
      </c>
      <c r="BH18" s="122" t="s">
        <v>127</v>
      </c>
      <c r="BI18" s="122" t="s">
        <v>243</v>
      </c>
      <c r="BJ18" s="122" t="s">
        <v>291</v>
      </c>
      <c r="BK18" s="122" t="s">
        <v>133</v>
      </c>
      <c r="BL18" s="122" t="s">
        <v>244</v>
      </c>
      <c r="BM18" s="122" t="s">
        <v>297</v>
      </c>
      <c r="BN18" s="122" t="s">
        <v>302</v>
      </c>
      <c r="BO18" s="122" t="s">
        <v>303</v>
      </c>
      <c r="BP18" s="122" t="s">
        <v>304</v>
      </c>
      <c r="BQ18" s="122" t="s">
        <v>133</v>
      </c>
      <c r="BR18" s="122" t="s">
        <v>133</v>
      </c>
      <c r="BS18" s="122" t="s">
        <v>133</v>
      </c>
      <c r="BT18" s="122" t="s">
        <v>235</v>
      </c>
      <c r="BU18" s="122" t="s">
        <v>246</v>
      </c>
      <c r="BV18" s="122" t="s">
        <v>246</v>
      </c>
      <c r="BW18" s="122" t="s">
        <v>307</v>
      </c>
      <c r="BX18" s="122" t="s">
        <v>307</v>
      </c>
      <c r="BY18" s="122" t="s">
        <v>132</v>
      </c>
      <c r="BZ18" s="122" t="s">
        <v>132</v>
      </c>
      <c r="CA18" s="122" t="s">
        <v>132</v>
      </c>
      <c r="CB18" s="122" t="s">
        <v>133</v>
      </c>
      <c r="CC18" s="122" t="s">
        <v>132</v>
      </c>
      <c r="CD18" s="122" t="s">
        <v>133</v>
      </c>
      <c r="CE18" s="122" t="s">
        <v>133</v>
      </c>
      <c r="CF18" s="122" t="s">
        <v>245</v>
      </c>
      <c r="CG18" s="122" t="s">
        <v>133</v>
      </c>
      <c r="CH18" s="83"/>
    </row>
    <row r="19" spans="1:86" x14ac:dyDescent="0.25">
      <c r="A19" s="3" t="str">
        <f>VLOOKUP(C19,Regiones!B$3:H$35,7,FALSE)</f>
        <v>Central America</v>
      </c>
      <c r="B19" s="99" t="s">
        <v>18</v>
      </c>
      <c r="C19" s="86" t="s">
        <v>17</v>
      </c>
      <c r="D19" s="122" t="s">
        <v>251</v>
      </c>
      <c r="E19" s="122" t="s">
        <v>251</v>
      </c>
      <c r="F19" s="122" t="s">
        <v>251</v>
      </c>
      <c r="G19" s="122" t="s">
        <v>251</v>
      </c>
      <c r="H19" s="122" t="s">
        <v>251</v>
      </c>
      <c r="I19" s="122" t="s">
        <v>251</v>
      </c>
      <c r="J19" s="122" t="s">
        <v>251</v>
      </c>
      <c r="K19" s="122" t="s">
        <v>248</v>
      </c>
      <c r="L19" s="122" t="s">
        <v>248</v>
      </c>
      <c r="M19" s="122" t="s">
        <v>127</v>
      </c>
      <c r="N19" s="122" t="s">
        <v>324</v>
      </c>
      <c r="O19" s="122" t="s">
        <v>324</v>
      </c>
      <c r="P19" s="119" t="s">
        <v>127</v>
      </c>
      <c r="Q19" s="122" t="s">
        <v>245</v>
      </c>
      <c r="R19" s="122" t="s">
        <v>245</v>
      </c>
      <c r="S19" s="122" t="s">
        <v>252</v>
      </c>
      <c r="T19" s="122" t="s">
        <v>252</v>
      </c>
      <c r="U19" s="122" t="s">
        <v>325</v>
      </c>
      <c r="V19" s="122" t="s">
        <v>325</v>
      </c>
      <c r="W19" s="122" t="s">
        <v>247</v>
      </c>
      <c r="X19" s="122" t="s">
        <v>249</v>
      </c>
      <c r="Y19" s="122" t="s">
        <v>249</v>
      </c>
      <c r="Z19" s="122" t="s">
        <v>249</v>
      </c>
      <c r="AA19" s="122" t="s">
        <v>133</v>
      </c>
      <c r="AB19" s="122" t="s">
        <v>133</v>
      </c>
      <c r="AC19" s="122" t="s">
        <v>133</v>
      </c>
      <c r="AD19" s="122" t="s">
        <v>133</v>
      </c>
      <c r="AE19" s="122" t="s">
        <v>239</v>
      </c>
      <c r="AF19" s="122" t="s">
        <v>307</v>
      </c>
      <c r="AG19" s="122" t="s">
        <v>133</v>
      </c>
      <c r="AH19" s="122" t="s">
        <v>307</v>
      </c>
      <c r="AI19" s="122" t="s">
        <v>239</v>
      </c>
      <c r="AJ19" s="122" t="s">
        <v>239</v>
      </c>
      <c r="AK19" s="122" t="s">
        <v>308</v>
      </c>
      <c r="AL19" s="122" t="s">
        <v>239</v>
      </c>
      <c r="AM19" s="122" t="s">
        <v>242</v>
      </c>
      <c r="AN19" s="122" t="s">
        <v>308</v>
      </c>
      <c r="AO19" s="122" t="s">
        <v>239</v>
      </c>
      <c r="AP19" s="122" t="s">
        <v>308</v>
      </c>
      <c r="AQ19" s="122" t="s">
        <v>308</v>
      </c>
      <c r="AR19" s="84" t="s">
        <v>250</v>
      </c>
      <c r="AS19" s="122" t="s">
        <v>249</v>
      </c>
      <c r="AT19" s="122" t="s">
        <v>133</v>
      </c>
      <c r="AU19" s="122" t="s">
        <v>327</v>
      </c>
      <c r="AV19" s="122" t="s">
        <v>248</v>
      </c>
      <c r="AW19" s="122" t="s">
        <v>248</v>
      </c>
      <c r="AX19" s="122" t="s">
        <v>248</v>
      </c>
      <c r="AY19" s="124" t="s">
        <v>234</v>
      </c>
      <c r="AZ19" s="122" t="s">
        <v>247</v>
      </c>
      <c r="BA19" s="122" t="s">
        <v>247</v>
      </c>
      <c r="BB19" s="122" t="s">
        <v>288</v>
      </c>
      <c r="BC19" s="122" t="s">
        <v>287</v>
      </c>
      <c r="BD19" s="122" t="s">
        <v>127</v>
      </c>
      <c r="BE19" s="122" t="s">
        <v>127</v>
      </c>
      <c r="BF19" s="122" t="s">
        <v>239</v>
      </c>
      <c r="BG19" s="122" t="s">
        <v>127</v>
      </c>
      <c r="BH19" s="122" t="s">
        <v>127</v>
      </c>
      <c r="BI19" s="122" t="s">
        <v>243</v>
      </c>
      <c r="BJ19" s="122" t="s">
        <v>291</v>
      </c>
      <c r="BK19" s="122" t="s">
        <v>133</v>
      </c>
      <c r="BL19" s="122" t="s">
        <v>244</v>
      </c>
      <c r="BM19" s="122" t="s">
        <v>297</v>
      </c>
      <c r="BN19" s="122" t="s">
        <v>302</v>
      </c>
      <c r="BO19" s="122" t="s">
        <v>303</v>
      </c>
      <c r="BP19" s="122" t="s">
        <v>304</v>
      </c>
      <c r="BQ19" s="122" t="s">
        <v>133</v>
      </c>
      <c r="BR19" s="122" t="s">
        <v>133</v>
      </c>
      <c r="BS19" s="122" t="s">
        <v>133</v>
      </c>
      <c r="BT19" s="122" t="s">
        <v>235</v>
      </c>
      <c r="BU19" s="122" t="s">
        <v>246</v>
      </c>
      <c r="BV19" s="122" t="s">
        <v>246</v>
      </c>
      <c r="BW19" s="122" t="s">
        <v>307</v>
      </c>
      <c r="BX19" s="122" t="s">
        <v>307</v>
      </c>
      <c r="BY19" s="122" t="s">
        <v>132</v>
      </c>
      <c r="BZ19" s="122" t="s">
        <v>132</v>
      </c>
      <c r="CA19" s="122" t="s">
        <v>132</v>
      </c>
      <c r="CB19" s="122" t="s">
        <v>133</v>
      </c>
      <c r="CC19" s="122" t="s">
        <v>132</v>
      </c>
      <c r="CD19" s="122" t="s">
        <v>133</v>
      </c>
      <c r="CE19" s="122" t="s">
        <v>133</v>
      </c>
      <c r="CF19" s="122" t="s">
        <v>245</v>
      </c>
      <c r="CG19" s="122" t="s">
        <v>133</v>
      </c>
      <c r="CH19" s="83"/>
    </row>
    <row r="20" spans="1:86" x14ac:dyDescent="0.25">
      <c r="A20" s="3" t="str">
        <f>VLOOKUP(C20,Regiones!B$3:H$35,7,FALSE)</f>
        <v>Central America</v>
      </c>
      <c r="B20" s="99" t="s">
        <v>28</v>
      </c>
      <c r="C20" s="86" t="s">
        <v>27</v>
      </c>
      <c r="D20" s="122" t="s">
        <v>251</v>
      </c>
      <c r="E20" s="122" t="s">
        <v>251</v>
      </c>
      <c r="F20" s="122" t="s">
        <v>251</v>
      </c>
      <c r="G20" s="122" t="s">
        <v>251</v>
      </c>
      <c r="H20" s="122" t="s">
        <v>251</v>
      </c>
      <c r="I20" s="122" t="s">
        <v>251</v>
      </c>
      <c r="J20" s="122" t="s">
        <v>251</v>
      </c>
      <c r="K20" s="122" t="s">
        <v>248</v>
      </c>
      <c r="L20" s="122" t="s">
        <v>248</v>
      </c>
      <c r="M20" s="122" t="s">
        <v>127</v>
      </c>
      <c r="N20" s="122" t="s">
        <v>324</v>
      </c>
      <c r="O20" s="122" t="s">
        <v>324</v>
      </c>
      <c r="P20" s="119" t="s">
        <v>127</v>
      </c>
      <c r="Q20" s="122" t="s">
        <v>245</v>
      </c>
      <c r="R20" s="122" t="s">
        <v>245</v>
      </c>
      <c r="S20" s="122" t="s">
        <v>252</v>
      </c>
      <c r="T20" s="122" t="s">
        <v>252</v>
      </c>
      <c r="U20" s="122" t="s">
        <v>325</v>
      </c>
      <c r="V20" s="122" t="s">
        <v>325</v>
      </c>
      <c r="W20" s="122" t="s">
        <v>247</v>
      </c>
      <c r="X20" s="122" t="s">
        <v>249</v>
      </c>
      <c r="Y20" s="122" t="s">
        <v>249</v>
      </c>
      <c r="Z20" s="122" t="s">
        <v>249</v>
      </c>
      <c r="AA20" s="122" t="s">
        <v>133</v>
      </c>
      <c r="AB20" s="122" t="s">
        <v>133</v>
      </c>
      <c r="AC20" s="122" t="s">
        <v>133</v>
      </c>
      <c r="AD20" s="122" t="s">
        <v>133</v>
      </c>
      <c r="AE20" s="122" t="s">
        <v>239</v>
      </c>
      <c r="AF20" s="122" t="s">
        <v>307</v>
      </c>
      <c r="AG20" s="122" t="s">
        <v>133</v>
      </c>
      <c r="AH20" s="122" t="s">
        <v>307</v>
      </c>
      <c r="AI20" s="122" t="s">
        <v>239</v>
      </c>
      <c r="AJ20" s="122" t="s">
        <v>239</v>
      </c>
      <c r="AK20" s="122" t="s">
        <v>308</v>
      </c>
      <c r="AL20" s="122" t="s">
        <v>239</v>
      </c>
      <c r="AM20" s="122" t="s">
        <v>242</v>
      </c>
      <c r="AN20" s="122" t="s">
        <v>308</v>
      </c>
      <c r="AO20" s="122" t="s">
        <v>239</v>
      </c>
      <c r="AP20" s="122" t="s">
        <v>308</v>
      </c>
      <c r="AQ20" s="122" t="s">
        <v>308</v>
      </c>
      <c r="AR20" s="84" t="s">
        <v>250</v>
      </c>
      <c r="AS20" s="122" t="s">
        <v>249</v>
      </c>
      <c r="AT20" s="122" t="s">
        <v>133</v>
      </c>
      <c r="AU20" s="122" t="s">
        <v>327</v>
      </c>
      <c r="AV20" s="122" t="s">
        <v>248</v>
      </c>
      <c r="AW20" s="122" t="s">
        <v>248</v>
      </c>
      <c r="AX20" s="122" t="s">
        <v>248</v>
      </c>
      <c r="AY20" s="124" t="s">
        <v>236</v>
      </c>
      <c r="AZ20" s="122" t="s">
        <v>247</v>
      </c>
      <c r="BA20" s="122" t="s">
        <v>247</v>
      </c>
      <c r="BB20" s="122" t="s">
        <v>288</v>
      </c>
      <c r="BC20" s="122" t="s">
        <v>287</v>
      </c>
      <c r="BD20" s="122" t="s">
        <v>127</v>
      </c>
      <c r="BE20" s="122" t="s">
        <v>127</v>
      </c>
      <c r="BF20" s="122" t="s">
        <v>239</v>
      </c>
      <c r="BG20" s="122" t="s">
        <v>127</v>
      </c>
      <c r="BH20" s="122" t="s">
        <v>127</v>
      </c>
      <c r="BI20" s="122" t="s">
        <v>243</v>
      </c>
      <c r="BJ20" s="122" t="s">
        <v>291</v>
      </c>
      <c r="BK20" s="122" t="s">
        <v>133</v>
      </c>
      <c r="BL20" s="122" t="s">
        <v>244</v>
      </c>
      <c r="BM20" s="122" t="s">
        <v>297</v>
      </c>
      <c r="BN20" s="122" t="s">
        <v>302</v>
      </c>
      <c r="BO20" s="122" t="s">
        <v>303</v>
      </c>
      <c r="BP20" s="122" t="s">
        <v>304</v>
      </c>
      <c r="BQ20" s="122" t="s">
        <v>133</v>
      </c>
      <c r="BR20" s="122" t="s">
        <v>133</v>
      </c>
      <c r="BS20" s="122" t="s">
        <v>133</v>
      </c>
      <c r="BT20" s="122" t="s">
        <v>235</v>
      </c>
      <c r="BU20" s="122" t="s">
        <v>246</v>
      </c>
      <c r="BV20" s="122" t="s">
        <v>246</v>
      </c>
      <c r="BW20" s="122" t="s">
        <v>307</v>
      </c>
      <c r="BX20" s="122" t="s">
        <v>307</v>
      </c>
      <c r="BY20" s="122" t="s">
        <v>132</v>
      </c>
      <c r="BZ20" s="122" t="s">
        <v>132</v>
      </c>
      <c r="CA20" s="122" t="s">
        <v>132</v>
      </c>
      <c r="CB20" s="122" t="s">
        <v>133</v>
      </c>
      <c r="CC20" s="122" t="s">
        <v>132</v>
      </c>
      <c r="CD20" s="122" t="s">
        <v>133</v>
      </c>
      <c r="CE20" s="122" t="s">
        <v>133</v>
      </c>
      <c r="CF20" s="122" t="s">
        <v>245</v>
      </c>
      <c r="CG20" s="122" t="s">
        <v>133</v>
      </c>
      <c r="CH20" s="83"/>
    </row>
    <row r="21" spans="1:86" x14ac:dyDescent="0.25">
      <c r="A21" s="3" t="str">
        <f>VLOOKUP(C21,Regiones!B$3:H$35,7,FALSE)</f>
        <v>Central America</v>
      </c>
      <c r="B21" s="99" t="s">
        <v>32</v>
      </c>
      <c r="C21" s="86" t="s">
        <v>31</v>
      </c>
      <c r="D21" s="122" t="s">
        <v>251</v>
      </c>
      <c r="E21" s="122" t="s">
        <v>251</v>
      </c>
      <c r="F21" s="122" t="s">
        <v>251</v>
      </c>
      <c r="G21" s="122" t="s">
        <v>251</v>
      </c>
      <c r="H21" s="122" t="s">
        <v>251</v>
      </c>
      <c r="I21" s="122" t="s">
        <v>251</v>
      </c>
      <c r="J21" s="122" t="s">
        <v>251</v>
      </c>
      <c r="K21" s="122" t="s">
        <v>248</v>
      </c>
      <c r="L21" s="122" t="s">
        <v>248</v>
      </c>
      <c r="M21" s="122" t="s">
        <v>127</v>
      </c>
      <c r="N21" s="122" t="s">
        <v>324</v>
      </c>
      <c r="O21" s="122" t="s">
        <v>324</v>
      </c>
      <c r="P21" s="119" t="s">
        <v>127</v>
      </c>
      <c r="Q21" s="122" t="s">
        <v>245</v>
      </c>
      <c r="R21" s="122" t="s">
        <v>245</v>
      </c>
      <c r="S21" s="122" t="s">
        <v>252</v>
      </c>
      <c r="T21" s="122" t="s">
        <v>252</v>
      </c>
      <c r="U21" s="122" t="s">
        <v>325</v>
      </c>
      <c r="V21" s="122" t="s">
        <v>325</v>
      </c>
      <c r="W21" s="122" t="s">
        <v>247</v>
      </c>
      <c r="X21" s="122" t="s">
        <v>249</v>
      </c>
      <c r="Y21" s="122" t="s">
        <v>249</v>
      </c>
      <c r="Z21" s="122" t="s">
        <v>249</v>
      </c>
      <c r="AA21" s="122" t="s">
        <v>133</v>
      </c>
      <c r="AB21" s="122" t="s">
        <v>133</v>
      </c>
      <c r="AC21" s="122" t="s">
        <v>133</v>
      </c>
      <c r="AD21" s="122" t="s">
        <v>133</v>
      </c>
      <c r="AE21" s="122" t="s">
        <v>239</v>
      </c>
      <c r="AF21" s="122" t="s">
        <v>307</v>
      </c>
      <c r="AG21" s="122" t="s">
        <v>133</v>
      </c>
      <c r="AH21" s="122" t="s">
        <v>307</v>
      </c>
      <c r="AI21" s="122" t="s">
        <v>239</v>
      </c>
      <c r="AJ21" s="122" t="s">
        <v>239</v>
      </c>
      <c r="AK21" s="122" t="s">
        <v>308</v>
      </c>
      <c r="AL21" s="122" t="s">
        <v>239</v>
      </c>
      <c r="AM21" s="122" t="s">
        <v>242</v>
      </c>
      <c r="AN21" s="122" t="s">
        <v>308</v>
      </c>
      <c r="AO21" s="122" t="s">
        <v>239</v>
      </c>
      <c r="AP21" s="122" t="s">
        <v>308</v>
      </c>
      <c r="AQ21" s="122" t="s">
        <v>308</v>
      </c>
      <c r="AR21" s="84" t="s">
        <v>250</v>
      </c>
      <c r="AS21" s="122" t="s">
        <v>249</v>
      </c>
      <c r="AT21" s="122" t="s">
        <v>133</v>
      </c>
      <c r="AU21" s="122" t="s">
        <v>327</v>
      </c>
      <c r="AV21" s="122" t="s">
        <v>248</v>
      </c>
      <c r="AW21" s="122" t="s">
        <v>248</v>
      </c>
      <c r="AX21" s="122" t="s">
        <v>248</v>
      </c>
      <c r="AY21" s="124" t="s">
        <v>236</v>
      </c>
      <c r="AZ21" s="122" t="s">
        <v>247</v>
      </c>
      <c r="BA21" s="122" t="s">
        <v>247</v>
      </c>
      <c r="BB21" s="122" t="s">
        <v>288</v>
      </c>
      <c r="BC21" s="122" t="s">
        <v>287</v>
      </c>
      <c r="BD21" s="122" t="s">
        <v>127</v>
      </c>
      <c r="BE21" s="122" t="s">
        <v>127</v>
      </c>
      <c r="BF21" s="122" t="s">
        <v>239</v>
      </c>
      <c r="BG21" s="122" t="s">
        <v>127</v>
      </c>
      <c r="BH21" s="122" t="s">
        <v>127</v>
      </c>
      <c r="BI21" s="122" t="s">
        <v>243</v>
      </c>
      <c r="BJ21" s="122" t="s">
        <v>291</v>
      </c>
      <c r="BK21" s="122" t="s">
        <v>133</v>
      </c>
      <c r="BL21" s="122" t="s">
        <v>244</v>
      </c>
      <c r="BM21" s="122" t="s">
        <v>297</v>
      </c>
      <c r="BN21" s="122" t="s">
        <v>302</v>
      </c>
      <c r="BO21" s="122" t="s">
        <v>303</v>
      </c>
      <c r="BP21" s="122" t="s">
        <v>304</v>
      </c>
      <c r="BQ21" s="122" t="s">
        <v>133</v>
      </c>
      <c r="BR21" s="122" t="s">
        <v>133</v>
      </c>
      <c r="BS21" s="122" t="s">
        <v>133</v>
      </c>
      <c r="BT21" s="122" t="s">
        <v>235</v>
      </c>
      <c r="BU21" s="122" t="s">
        <v>246</v>
      </c>
      <c r="BV21" s="122" t="s">
        <v>246</v>
      </c>
      <c r="BW21" s="122" t="s">
        <v>307</v>
      </c>
      <c r="BX21" s="122" t="s">
        <v>307</v>
      </c>
      <c r="BY21" s="122" t="s">
        <v>132</v>
      </c>
      <c r="BZ21" s="122" t="s">
        <v>132</v>
      </c>
      <c r="CA21" s="122" t="s">
        <v>132</v>
      </c>
      <c r="CB21" s="122" t="s">
        <v>133</v>
      </c>
      <c r="CC21" s="122" t="s">
        <v>132</v>
      </c>
      <c r="CD21" s="122" t="s">
        <v>133</v>
      </c>
      <c r="CE21" s="122" t="s">
        <v>133</v>
      </c>
      <c r="CF21" s="122" t="s">
        <v>245</v>
      </c>
      <c r="CG21" s="122" t="s">
        <v>133</v>
      </c>
      <c r="CH21" s="83"/>
    </row>
    <row r="22" spans="1:86" x14ac:dyDescent="0.25">
      <c r="A22" s="3" t="str">
        <f>VLOOKUP(C22,Regiones!B$3:H$35,7,FALSE)</f>
        <v>Central America</v>
      </c>
      <c r="B22" s="99" t="s">
        <v>38</v>
      </c>
      <c r="C22" s="86" t="s">
        <v>37</v>
      </c>
      <c r="D22" s="122" t="s">
        <v>251</v>
      </c>
      <c r="E22" s="122" t="s">
        <v>251</v>
      </c>
      <c r="F22" s="122" t="s">
        <v>251</v>
      </c>
      <c r="G22" s="122" t="s">
        <v>251</v>
      </c>
      <c r="H22" s="122" t="s">
        <v>251</v>
      </c>
      <c r="I22" s="122" t="s">
        <v>251</v>
      </c>
      <c r="J22" s="122" t="s">
        <v>251</v>
      </c>
      <c r="K22" s="122" t="s">
        <v>248</v>
      </c>
      <c r="L22" s="122" t="s">
        <v>248</v>
      </c>
      <c r="M22" s="122" t="s">
        <v>127</v>
      </c>
      <c r="N22" s="122" t="s">
        <v>324</v>
      </c>
      <c r="O22" s="122" t="s">
        <v>324</v>
      </c>
      <c r="P22" s="119" t="s">
        <v>127</v>
      </c>
      <c r="Q22" s="122" t="s">
        <v>245</v>
      </c>
      <c r="R22" s="122" t="s">
        <v>245</v>
      </c>
      <c r="S22" s="122" t="s">
        <v>252</v>
      </c>
      <c r="T22" s="122" t="s">
        <v>252</v>
      </c>
      <c r="U22" s="122" t="s">
        <v>325</v>
      </c>
      <c r="V22" s="122" t="s">
        <v>325</v>
      </c>
      <c r="W22" s="122" t="s">
        <v>247</v>
      </c>
      <c r="X22" s="122" t="s">
        <v>249</v>
      </c>
      <c r="Y22" s="122" t="s">
        <v>249</v>
      </c>
      <c r="Z22" s="122" t="s">
        <v>249</v>
      </c>
      <c r="AA22" s="122" t="s">
        <v>133</v>
      </c>
      <c r="AB22" s="122" t="s">
        <v>133</v>
      </c>
      <c r="AC22" s="122" t="s">
        <v>133</v>
      </c>
      <c r="AD22" s="122" t="s">
        <v>133</v>
      </c>
      <c r="AE22" s="122" t="s">
        <v>239</v>
      </c>
      <c r="AF22" s="122" t="s">
        <v>307</v>
      </c>
      <c r="AG22" s="122" t="s">
        <v>133</v>
      </c>
      <c r="AH22" s="122" t="s">
        <v>307</v>
      </c>
      <c r="AI22" s="122" t="s">
        <v>239</v>
      </c>
      <c r="AJ22" s="122" t="s">
        <v>239</v>
      </c>
      <c r="AK22" s="122" t="s">
        <v>308</v>
      </c>
      <c r="AL22" s="122" t="s">
        <v>239</v>
      </c>
      <c r="AM22" s="122" t="s">
        <v>242</v>
      </c>
      <c r="AN22" s="122" t="s">
        <v>308</v>
      </c>
      <c r="AO22" s="122" t="s">
        <v>239</v>
      </c>
      <c r="AP22" s="122" t="s">
        <v>308</v>
      </c>
      <c r="AQ22" s="122" t="s">
        <v>308</v>
      </c>
      <c r="AR22" s="84" t="s">
        <v>250</v>
      </c>
      <c r="AS22" s="122" t="s">
        <v>249</v>
      </c>
      <c r="AT22" s="122" t="s">
        <v>133</v>
      </c>
      <c r="AU22" s="122" t="s">
        <v>327</v>
      </c>
      <c r="AV22" s="122" t="s">
        <v>248</v>
      </c>
      <c r="AW22" s="122" t="s">
        <v>248</v>
      </c>
      <c r="AX22" s="122" t="s">
        <v>248</v>
      </c>
      <c r="AY22" s="124" t="s">
        <v>236</v>
      </c>
      <c r="AZ22" s="122" t="s">
        <v>247</v>
      </c>
      <c r="BA22" s="122" t="s">
        <v>247</v>
      </c>
      <c r="BB22" s="122" t="s">
        <v>288</v>
      </c>
      <c r="BC22" s="122" t="s">
        <v>287</v>
      </c>
      <c r="BD22" s="122" t="s">
        <v>127</v>
      </c>
      <c r="BE22" s="122" t="s">
        <v>127</v>
      </c>
      <c r="BF22" s="122" t="s">
        <v>239</v>
      </c>
      <c r="BG22" s="122" t="s">
        <v>127</v>
      </c>
      <c r="BH22" s="122" t="s">
        <v>127</v>
      </c>
      <c r="BI22" s="122" t="s">
        <v>243</v>
      </c>
      <c r="BJ22" s="122" t="s">
        <v>291</v>
      </c>
      <c r="BK22" s="122" t="s">
        <v>133</v>
      </c>
      <c r="BL22" s="122" t="s">
        <v>244</v>
      </c>
      <c r="BM22" s="122" t="s">
        <v>297</v>
      </c>
      <c r="BN22" s="122" t="s">
        <v>302</v>
      </c>
      <c r="BO22" s="122" t="s">
        <v>303</v>
      </c>
      <c r="BP22" s="122" t="s">
        <v>304</v>
      </c>
      <c r="BQ22" s="122" t="s">
        <v>133</v>
      </c>
      <c r="BR22" s="122" t="s">
        <v>133</v>
      </c>
      <c r="BS22" s="122" t="s">
        <v>133</v>
      </c>
      <c r="BT22" s="122" t="s">
        <v>235</v>
      </c>
      <c r="BU22" s="122" t="s">
        <v>246</v>
      </c>
      <c r="BV22" s="122" t="s">
        <v>246</v>
      </c>
      <c r="BW22" s="122" t="s">
        <v>307</v>
      </c>
      <c r="BX22" s="122" t="s">
        <v>307</v>
      </c>
      <c r="BY22" s="122" t="s">
        <v>132</v>
      </c>
      <c r="BZ22" s="122" t="s">
        <v>132</v>
      </c>
      <c r="CA22" s="122" t="s">
        <v>132</v>
      </c>
      <c r="CB22" s="122" t="s">
        <v>133</v>
      </c>
      <c r="CC22" s="122" t="s">
        <v>132</v>
      </c>
      <c r="CD22" s="122" t="s">
        <v>133</v>
      </c>
      <c r="CE22" s="122" t="s">
        <v>133</v>
      </c>
      <c r="CF22" s="122" t="s">
        <v>245</v>
      </c>
      <c r="CG22" s="122" t="s">
        <v>133</v>
      </c>
      <c r="CH22" s="83"/>
    </row>
    <row r="23" spans="1:86" x14ac:dyDescent="0.25">
      <c r="A23" s="3" t="str">
        <f>VLOOKUP(C23,Regiones!B$3:H$35,7,FALSE)</f>
        <v>Central America</v>
      </c>
      <c r="B23" s="99" t="s">
        <v>42</v>
      </c>
      <c r="C23" s="86" t="s">
        <v>41</v>
      </c>
      <c r="D23" s="122" t="s">
        <v>251</v>
      </c>
      <c r="E23" s="122" t="s">
        <v>251</v>
      </c>
      <c r="F23" s="122" t="s">
        <v>251</v>
      </c>
      <c r="G23" s="122" t="s">
        <v>251</v>
      </c>
      <c r="H23" s="122" t="s">
        <v>251</v>
      </c>
      <c r="I23" s="122" t="s">
        <v>251</v>
      </c>
      <c r="J23" s="122" t="s">
        <v>251</v>
      </c>
      <c r="K23" s="122" t="s">
        <v>248</v>
      </c>
      <c r="L23" s="122" t="s">
        <v>248</v>
      </c>
      <c r="M23" s="122" t="s">
        <v>127</v>
      </c>
      <c r="N23" s="122" t="s">
        <v>324</v>
      </c>
      <c r="O23" s="122" t="s">
        <v>324</v>
      </c>
      <c r="P23" s="119" t="s">
        <v>127</v>
      </c>
      <c r="Q23" s="122" t="s">
        <v>245</v>
      </c>
      <c r="R23" s="122" t="s">
        <v>245</v>
      </c>
      <c r="S23" s="122" t="s">
        <v>252</v>
      </c>
      <c r="T23" s="122" t="s">
        <v>252</v>
      </c>
      <c r="U23" s="122" t="s">
        <v>325</v>
      </c>
      <c r="V23" s="122" t="s">
        <v>325</v>
      </c>
      <c r="W23" s="122" t="s">
        <v>247</v>
      </c>
      <c r="X23" s="122" t="s">
        <v>249</v>
      </c>
      <c r="Y23" s="122" t="s">
        <v>249</v>
      </c>
      <c r="Z23" s="122" t="s">
        <v>249</v>
      </c>
      <c r="AA23" s="122" t="s">
        <v>133</v>
      </c>
      <c r="AB23" s="122" t="s">
        <v>133</v>
      </c>
      <c r="AC23" s="122" t="s">
        <v>133</v>
      </c>
      <c r="AD23" s="122" t="s">
        <v>133</v>
      </c>
      <c r="AE23" s="122" t="s">
        <v>239</v>
      </c>
      <c r="AF23" s="122" t="s">
        <v>307</v>
      </c>
      <c r="AG23" s="122" t="s">
        <v>133</v>
      </c>
      <c r="AH23" s="122" t="s">
        <v>307</v>
      </c>
      <c r="AI23" s="122" t="s">
        <v>239</v>
      </c>
      <c r="AJ23" s="122" t="s">
        <v>239</v>
      </c>
      <c r="AK23" s="122" t="s">
        <v>308</v>
      </c>
      <c r="AL23" s="122" t="s">
        <v>239</v>
      </c>
      <c r="AM23" s="122" t="s">
        <v>242</v>
      </c>
      <c r="AN23" s="122" t="s">
        <v>308</v>
      </c>
      <c r="AO23" s="122" t="s">
        <v>239</v>
      </c>
      <c r="AP23" s="122" t="s">
        <v>308</v>
      </c>
      <c r="AQ23" s="122" t="s">
        <v>308</v>
      </c>
      <c r="AR23" s="84" t="s">
        <v>250</v>
      </c>
      <c r="AS23" s="122" t="s">
        <v>249</v>
      </c>
      <c r="AT23" s="122" t="s">
        <v>133</v>
      </c>
      <c r="AU23" s="122" t="s">
        <v>327</v>
      </c>
      <c r="AV23" s="122" t="s">
        <v>248</v>
      </c>
      <c r="AW23" s="122" t="s">
        <v>248</v>
      </c>
      <c r="AX23" s="122" t="s">
        <v>248</v>
      </c>
      <c r="AY23" s="124" t="s">
        <v>236</v>
      </c>
      <c r="AZ23" s="122" t="s">
        <v>247</v>
      </c>
      <c r="BA23" s="122" t="s">
        <v>247</v>
      </c>
      <c r="BB23" s="122" t="s">
        <v>288</v>
      </c>
      <c r="BC23" s="122" t="s">
        <v>287</v>
      </c>
      <c r="BD23" s="122" t="s">
        <v>127</v>
      </c>
      <c r="BE23" s="122" t="s">
        <v>127</v>
      </c>
      <c r="BF23" s="122" t="s">
        <v>239</v>
      </c>
      <c r="BG23" s="122" t="s">
        <v>127</v>
      </c>
      <c r="BH23" s="122" t="s">
        <v>127</v>
      </c>
      <c r="BI23" s="122" t="s">
        <v>243</v>
      </c>
      <c r="BJ23" s="122" t="s">
        <v>291</v>
      </c>
      <c r="BK23" s="122" t="s">
        <v>133</v>
      </c>
      <c r="BL23" s="122" t="s">
        <v>244</v>
      </c>
      <c r="BM23" s="122" t="s">
        <v>297</v>
      </c>
      <c r="BN23" s="122" t="s">
        <v>302</v>
      </c>
      <c r="BO23" s="122" t="s">
        <v>303</v>
      </c>
      <c r="BP23" s="122" t="s">
        <v>304</v>
      </c>
      <c r="BQ23" s="122" t="s">
        <v>133</v>
      </c>
      <c r="BR23" s="122" t="s">
        <v>133</v>
      </c>
      <c r="BS23" s="122" t="s">
        <v>133</v>
      </c>
      <c r="BT23" s="122" t="s">
        <v>235</v>
      </c>
      <c r="BU23" s="122" t="s">
        <v>246</v>
      </c>
      <c r="BV23" s="122" t="s">
        <v>246</v>
      </c>
      <c r="BW23" s="122" t="s">
        <v>307</v>
      </c>
      <c r="BX23" s="122" t="s">
        <v>307</v>
      </c>
      <c r="BY23" s="122" t="s">
        <v>132</v>
      </c>
      <c r="BZ23" s="122" t="s">
        <v>132</v>
      </c>
      <c r="CA23" s="122" t="s">
        <v>132</v>
      </c>
      <c r="CB23" s="122" t="s">
        <v>133</v>
      </c>
      <c r="CC23" s="122" t="s">
        <v>132</v>
      </c>
      <c r="CD23" s="122" t="s">
        <v>133</v>
      </c>
      <c r="CE23" s="122" t="s">
        <v>133</v>
      </c>
      <c r="CF23" s="122" t="s">
        <v>245</v>
      </c>
      <c r="CG23" s="122" t="s">
        <v>133</v>
      </c>
      <c r="CH23" s="83"/>
    </row>
    <row r="24" spans="1:86" x14ac:dyDescent="0.25">
      <c r="A24" s="3" t="str">
        <f>VLOOKUP(C24,Regiones!B$3:H$35,7,FALSE)</f>
        <v>Central America</v>
      </c>
      <c r="B24" s="99" t="s">
        <v>44</v>
      </c>
      <c r="C24" s="86" t="s">
        <v>43</v>
      </c>
      <c r="D24" s="122" t="s">
        <v>251</v>
      </c>
      <c r="E24" s="122" t="s">
        <v>251</v>
      </c>
      <c r="F24" s="122" t="s">
        <v>251</v>
      </c>
      <c r="G24" s="122" t="s">
        <v>251</v>
      </c>
      <c r="H24" s="122" t="s">
        <v>251</v>
      </c>
      <c r="I24" s="122" t="s">
        <v>251</v>
      </c>
      <c r="J24" s="122" t="s">
        <v>251</v>
      </c>
      <c r="K24" s="122" t="s">
        <v>248</v>
      </c>
      <c r="L24" s="122" t="s">
        <v>248</v>
      </c>
      <c r="M24" s="122" t="s">
        <v>127</v>
      </c>
      <c r="N24" s="122" t="s">
        <v>324</v>
      </c>
      <c r="O24" s="122" t="s">
        <v>324</v>
      </c>
      <c r="P24" s="119" t="s">
        <v>127</v>
      </c>
      <c r="Q24" s="122" t="s">
        <v>245</v>
      </c>
      <c r="R24" s="122" t="s">
        <v>245</v>
      </c>
      <c r="S24" s="122" t="s">
        <v>252</v>
      </c>
      <c r="T24" s="122" t="s">
        <v>252</v>
      </c>
      <c r="U24" s="122" t="s">
        <v>325</v>
      </c>
      <c r="V24" s="122" t="s">
        <v>325</v>
      </c>
      <c r="W24" s="122" t="s">
        <v>247</v>
      </c>
      <c r="X24" s="122" t="s">
        <v>249</v>
      </c>
      <c r="Y24" s="122" t="s">
        <v>249</v>
      </c>
      <c r="Z24" s="122" t="s">
        <v>249</v>
      </c>
      <c r="AA24" s="122" t="s">
        <v>133</v>
      </c>
      <c r="AB24" s="122" t="s">
        <v>133</v>
      </c>
      <c r="AC24" s="122" t="s">
        <v>133</v>
      </c>
      <c r="AD24" s="122" t="s">
        <v>133</v>
      </c>
      <c r="AE24" s="122" t="s">
        <v>239</v>
      </c>
      <c r="AF24" s="122" t="s">
        <v>307</v>
      </c>
      <c r="AG24" s="122" t="s">
        <v>133</v>
      </c>
      <c r="AH24" s="122" t="s">
        <v>307</v>
      </c>
      <c r="AI24" s="122" t="s">
        <v>239</v>
      </c>
      <c r="AJ24" s="122" t="s">
        <v>239</v>
      </c>
      <c r="AK24" s="122" t="s">
        <v>308</v>
      </c>
      <c r="AL24" s="122" t="s">
        <v>239</v>
      </c>
      <c r="AM24" s="122" t="s">
        <v>242</v>
      </c>
      <c r="AN24" s="122" t="s">
        <v>308</v>
      </c>
      <c r="AO24" s="122" t="s">
        <v>239</v>
      </c>
      <c r="AP24" s="122" t="s">
        <v>308</v>
      </c>
      <c r="AQ24" s="122" t="s">
        <v>308</v>
      </c>
      <c r="AR24" s="84" t="s">
        <v>250</v>
      </c>
      <c r="AS24" s="122" t="s">
        <v>249</v>
      </c>
      <c r="AT24" s="122" t="s">
        <v>133</v>
      </c>
      <c r="AU24" s="122" t="s">
        <v>327</v>
      </c>
      <c r="AV24" s="122" t="s">
        <v>248</v>
      </c>
      <c r="AW24" s="122" t="s">
        <v>248</v>
      </c>
      <c r="AX24" s="122" t="s">
        <v>248</v>
      </c>
      <c r="AY24" s="124" t="s">
        <v>234</v>
      </c>
      <c r="AZ24" s="122" t="s">
        <v>247</v>
      </c>
      <c r="BA24" s="122" t="s">
        <v>247</v>
      </c>
      <c r="BB24" s="122" t="s">
        <v>288</v>
      </c>
      <c r="BC24" s="122" t="s">
        <v>287</v>
      </c>
      <c r="BD24" s="122" t="s">
        <v>127</v>
      </c>
      <c r="BE24" s="122" t="s">
        <v>127</v>
      </c>
      <c r="BF24" s="122" t="s">
        <v>239</v>
      </c>
      <c r="BG24" s="122" t="s">
        <v>127</v>
      </c>
      <c r="BH24" s="122" t="s">
        <v>127</v>
      </c>
      <c r="BI24" s="122" t="s">
        <v>243</v>
      </c>
      <c r="BJ24" s="122" t="s">
        <v>291</v>
      </c>
      <c r="BK24" s="122" t="s">
        <v>133</v>
      </c>
      <c r="BL24" s="122" t="s">
        <v>244</v>
      </c>
      <c r="BM24" s="122" t="s">
        <v>297</v>
      </c>
      <c r="BN24" s="122" t="s">
        <v>302</v>
      </c>
      <c r="BO24" s="122" t="s">
        <v>303</v>
      </c>
      <c r="BP24" s="122" t="s">
        <v>304</v>
      </c>
      <c r="BQ24" s="122" t="s">
        <v>133</v>
      </c>
      <c r="BR24" s="122" t="s">
        <v>133</v>
      </c>
      <c r="BS24" s="122" t="s">
        <v>133</v>
      </c>
      <c r="BT24" s="122" t="s">
        <v>235</v>
      </c>
      <c r="BU24" s="122" t="s">
        <v>246</v>
      </c>
      <c r="BV24" s="122" t="s">
        <v>246</v>
      </c>
      <c r="BW24" s="122" t="s">
        <v>307</v>
      </c>
      <c r="BX24" s="122" t="s">
        <v>307</v>
      </c>
      <c r="BY24" s="122" t="s">
        <v>132</v>
      </c>
      <c r="BZ24" s="122" t="s">
        <v>132</v>
      </c>
      <c r="CA24" s="122" t="s">
        <v>132</v>
      </c>
      <c r="CB24" s="122" t="s">
        <v>133</v>
      </c>
      <c r="CC24" s="122" t="s">
        <v>132</v>
      </c>
      <c r="CD24" s="122" t="s">
        <v>133</v>
      </c>
      <c r="CE24" s="122" t="s">
        <v>133</v>
      </c>
      <c r="CF24" s="122" t="s">
        <v>245</v>
      </c>
      <c r="CG24" s="122" t="s">
        <v>133</v>
      </c>
      <c r="CH24" s="83"/>
    </row>
    <row r="25" spans="1:86" x14ac:dyDescent="0.25">
      <c r="A25" s="3" t="str">
        <f>VLOOKUP(C25,Regiones!B$3:H$35,7,FALSE)</f>
        <v>Central America</v>
      </c>
      <c r="B25" s="99" t="s">
        <v>46</v>
      </c>
      <c r="C25" s="86" t="s">
        <v>45</v>
      </c>
      <c r="D25" s="122" t="s">
        <v>251</v>
      </c>
      <c r="E25" s="122" t="s">
        <v>251</v>
      </c>
      <c r="F25" s="122" t="s">
        <v>251</v>
      </c>
      <c r="G25" s="122" t="s">
        <v>251</v>
      </c>
      <c r="H25" s="122" t="s">
        <v>251</v>
      </c>
      <c r="I25" s="122" t="s">
        <v>251</v>
      </c>
      <c r="J25" s="122" t="s">
        <v>251</v>
      </c>
      <c r="K25" s="122" t="s">
        <v>248</v>
      </c>
      <c r="L25" s="122" t="s">
        <v>248</v>
      </c>
      <c r="M25" s="122" t="s">
        <v>127</v>
      </c>
      <c r="N25" s="122" t="s">
        <v>324</v>
      </c>
      <c r="O25" s="122" t="s">
        <v>324</v>
      </c>
      <c r="P25" s="119" t="s">
        <v>127</v>
      </c>
      <c r="Q25" s="122" t="s">
        <v>245</v>
      </c>
      <c r="R25" s="122" t="s">
        <v>245</v>
      </c>
      <c r="S25" s="122" t="s">
        <v>252</v>
      </c>
      <c r="T25" s="122" t="s">
        <v>252</v>
      </c>
      <c r="U25" s="122" t="s">
        <v>325</v>
      </c>
      <c r="V25" s="122" t="s">
        <v>325</v>
      </c>
      <c r="W25" s="122" t="s">
        <v>247</v>
      </c>
      <c r="X25" s="122" t="s">
        <v>249</v>
      </c>
      <c r="Y25" s="122" t="s">
        <v>249</v>
      </c>
      <c r="Z25" s="122" t="s">
        <v>249</v>
      </c>
      <c r="AA25" s="122" t="s">
        <v>133</v>
      </c>
      <c r="AB25" s="122" t="s">
        <v>133</v>
      </c>
      <c r="AC25" s="122" t="s">
        <v>133</v>
      </c>
      <c r="AD25" s="122" t="s">
        <v>133</v>
      </c>
      <c r="AE25" s="122" t="s">
        <v>239</v>
      </c>
      <c r="AF25" s="122" t="s">
        <v>307</v>
      </c>
      <c r="AG25" s="122" t="s">
        <v>133</v>
      </c>
      <c r="AH25" s="122" t="s">
        <v>307</v>
      </c>
      <c r="AI25" s="122" t="s">
        <v>239</v>
      </c>
      <c r="AJ25" s="122" t="s">
        <v>239</v>
      </c>
      <c r="AK25" s="122" t="s">
        <v>308</v>
      </c>
      <c r="AL25" s="122" t="s">
        <v>239</v>
      </c>
      <c r="AM25" s="122" t="s">
        <v>242</v>
      </c>
      <c r="AN25" s="122" t="s">
        <v>308</v>
      </c>
      <c r="AO25" s="122" t="s">
        <v>239</v>
      </c>
      <c r="AP25" s="122" t="s">
        <v>308</v>
      </c>
      <c r="AQ25" s="122" t="s">
        <v>308</v>
      </c>
      <c r="AR25" s="84" t="s">
        <v>250</v>
      </c>
      <c r="AS25" s="122" t="s">
        <v>249</v>
      </c>
      <c r="AT25" s="122" t="s">
        <v>133</v>
      </c>
      <c r="AU25" s="122" t="s">
        <v>327</v>
      </c>
      <c r="AV25" s="122" t="s">
        <v>248</v>
      </c>
      <c r="AW25" s="122" t="s">
        <v>248</v>
      </c>
      <c r="AX25" s="122" t="s">
        <v>248</v>
      </c>
      <c r="AY25" s="124" t="s">
        <v>234</v>
      </c>
      <c r="AZ25" s="122" t="s">
        <v>247</v>
      </c>
      <c r="BA25" s="122" t="s">
        <v>247</v>
      </c>
      <c r="BB25" s="122" t="s">
        <v>288</v>
      </c>
      <c r="BC25" s="122" t="s">
        <v>287</v>
      </c>
      <c r="BD25" s="122" t="s">
        <v>127</v>
      </c>
      <c r="BE25" s="122" t="s">
        <v>127</v>
      </c>
      <c r="BF25" s="122" t="s">
        <v>239</v>
      </c>
      <c r="BG25" s="122" t="s">
        <v>127</v>
      </c>
      <c r="BH25" s="122" t="s">
        <v>127</v>
      </c>
      <c r="BI25" s="122" t="s">
        <v>243</v>
      </c>
      <c r="BJ25" s="122" t="s">
        <v>291</v>
      </c>
      <c r="BK25" s="122" t="s">
        <v>133</v>
      </c>
      <c r="BL25" s="122" t="s">
        <v>244</v>
      </c>
      <c r="BM25" s="122" t="s">
        <v>297</v>
      </c>
      <c r="BN25" s="122" t="s">
        <v>302</v>
      </c>
      <c r="BO25" s="122" t="s">
        <v>303</v>
      </c>
      <c r="BP25" s="122" t="s">
        <v>304</v>
      </c>
      <c r="BQ25" s="122" t="s">
        <v>133</v>
      </c>
      <c r="BR25" s="122" t="s">
        <v>133</v>
      </c>
      <c r="BS25" s="122" t="s">
        <v>133</v>
      </c>
      <c r="BT25" s="122" t="s">
        <v>235</v>
      </c>
      <c r="BU25" s="122" t="s">
        <v>246</v>
      </c>
      <c r="BV25" s="122" t="s">
        <v>246</v>
      </c>
      <c r="BW25" s="122" t="s">
        <v>307</v>
      </c>
      <c r="BX25" s="122" t="s">
        <v>307</v>
      </c>
      <c r="BY25" s="122" t="s">
        <v>132</v>
      </c>
      <c r="BZ25" s="122" t="s">
        <v>132</v>
      </c>
      <c r="CA25" s="122" t="s">
        <v>132</v>
      </c>
      <c r="CB25" s="122" t="s">
        <v>133</v>
      </c>
      <c r="CC25" s="122" t="s">
        <v>132</v>
      </c>
      <c r="CD25" s="122" t="s">
        <v>133</v>
      </c>
      <c r="CE25" s="122" t="s">
        <v>133</v>
      </c>
      <c r="CF25" s="122" t="s">
        <v>245</v>
      </c>
      <c r="CG25" s="122" t="s">
        <v>133</v>
      </c>
      <c r="CH25" s="83"/>
    </row>
    <row r="26" spans="1:86" x14ac:dyDescent="0.25">
      <c r="A26" s="3" t="str">
        <f>VLOOKUP(C26,Regiones!B$3:H$35,7,FALSE)</f>
        <v>South America</v>
      </c>
      <c r="B26" s="99" t="s">
        <v>3</v>
      </c>
      <c r="C26" s="86" t="s">
        <v>2</v>
      </c>
      <c r="D26" s="122" t="s">
        <v>251</v>
      </c>
      <c r="E26" s="122" t="s">
        <v>251</v>
      </c>
      <c r="F26" s="122" t="s">
        <v>251</v>
      </c>
      <c r="G26" s="122" t="s">
        <v>251</v>
      </c>
      <c r="H26" s="122" t="s">
        <v>251</v>
      </c>
      <c r="I26" s="122" t="s">
        <v>251</v>
      </c>
      <c r="J26" s="122" t="s">
        <v>251</v>
      </c>
      <c r="K26" s="122" t="s">
        <v>248</v>
      </c>
      <c r="L26" s="122" t="s">
        <v>248</v>
      </c>
      <c r="M26" s="122" t="s">
        <v>127</v>
      </c>
      <c r="N26" s="122" t="s">
        <v>324</v>
      </c>
      <c r="O26" s="122" t="s">
        <v>324</v>
      </c>
      <c r="P26" s="119" t="s">
        <v>127</v>
      </c>
      <c r="Q26" s="122" t="s">
        <v>245</v>
      </c>
      <c r="R26" s="122" t="s">
        <v>245</v>
      </c>
      <c r="S26" s="122" t="s">
        <v>252</v>
      </c>
      <c r="T26" s="122" t="s">
        <v>252</v>
      </c>
      <c r="U26" s="122" t="s">
        <v>325</v>
      </c>
      <c r="V26" s="122" t="s">
        <v>325</v>
      </c>
      <c r="W26" s="122" t="s">
        <v>247</v>
      </c>
      <c r="X26" s="122" t="s">
        <v>249</v>
      </c>
      <c r="Y26" s="122" t="s">
        <v>249</v>
      </c>
      <c r="Z26" s="122" t="s">
        <v>249</v>
      </c>
      <c r="AA26" s="122" t="s">
        <v>133</v>
      </c>
      <c r="AB26" s="122" t="s">
        <v>133</v>
      </c>
      <c r="AC26" s="122" t="s">
        <v>133</v>
      </c>
      <c r="AD26" s="122" t="s">
        <v>133</v>
      </c>
      <c r="AE26" s="122" t="s">
        <v>239</v>
      </c>
      <c r="AF26" s="122" t="s">
        <v>307</v>
      </c>
      <c r="AG26" s="122" t="s">
        <v>133</v>
      </c>
      <c r="AH26" s="122" t="s">
        <v>307</v>
      </c>
      <c r="AI26" s="122" t="s">
        <v>239</v>
      </c>
      <c r="AJ26" s="122" t="s">
        <v>239</v>
      </c>
      <c r="AK26" s="122" t="s">
        <v>308</v>
      </c>
      <c r="AL26" s="122" t="s">
        <v>239</v>
      </c>
      <c r="AM26" s="122" t="s">
        <v>242</v>
      </c>
      <c r="AN26" s="122" t="s">
        <v>308</v>
      </c>
      <c r="AO26" s="122" t="s">
        <v>239</v>
      </c>
      <c r="AP26" s="122" t="s">
        <v>308</v>
      </c>
      <c r="AQ26" s="122" t="s">
        <v>308</v>
      </c>
      <c r="AR26" s="84" t="s">
        <v>250</v>
      </c>
      <c r="AS26" s="122" t="s">
        <v>249</v>
      </c>
      <c r="AT26" s="122" t="s">
        <v>133</v>
      </c>
      <c r="AU26" s="122" t="s">
        <v>327</v>
      </c>
      <c r="AV26" s="122" t="s">
        <v>248</v>
      </c>
      <c r="AW26" s="122" t="s">
        <v>248</v>
      </c>
      <c r="AX26" s="122" t="s">
        <v>248</v>
      </c>
      <c r="AY26" s="124" t="s">
        <v>234</v>
      </c>
      <c r="AZ26" s="122" t="s">
        <v>247</v>
      </c>
      <c r="BA26" s="122" t="s">
        <v>247</v>
      </c>
      <c r="BB26" s="122" t="s">
        <v>288</v>
      </c>
      <c r="BC26" s="122" t="s">
        <v>287</v>
      </c>
      <c r="BD26" s="122" t="s">
        <v>127</v>
      </c>
      <c r="BE26" s="122" t="s">
        <v>127</v>
      </c>
      <c r="BF26" s="122" t="s">
        <v>239</v>
      </c>
      <c r="BG26" s="122" t="s">
        <v>127</v>
      </c>
      <c r="BH26" s="122" t="s">
        <v>127</v>
      </c>
      <c r="BI26" s="122" t="s">
        <v>243</v>
      </c>
      <c r="BJ26" s="122" t="s">
        <v>291</v>
      </c>
      <c r="BK26" s="122" t="s">
        <v>133</v>
      </c>
      <c r="BL26" s="122" t="s">
        <v>244</v>
      </c>
      <c r="BM26" s="122" t="s">
        <v>297</v>
      </c>
      <c r="BN26" s="122" t="s">
        <v>302</v>
      </c>
      <c r="BO26" s="122" t="s">
        <v>303</v>
      </c>
      <c r="BP26" s="122" t="s">
        <v>304</v>
      </c>
      <c r="BQ26" s="122" t="s">
        <v>133</v>
      </c>
      <c r="BR26" s="122" t="s">
        <v>133</v>
      </c>
      <c r="BS26" s="122" t="s">
        <v>133</v>
      </c>
      <c r="BT26" s="122" t="s">
        <v>235</v>
      </c>
      <c r="BU26" s="122" t="s">
        <v>246</v>
      </c>
      <c r="BV26" s="122" t="s">
        <v>246</v>
      </c>
      <c r="BW26" s="122" t="s">
        <v>307</v>
      </c>
      <c r="BX26" s="122" t="s">
        <v>307</v>
      </c>
      <c r="BY26" s="122" t="s">
        <v>132</v>
      </c>
      <c r="BZ26" s="122" t="s">
        <v>132</v>
      </c>
      <c r="CA26" s="122" t="s">
        <v>307</v>
      </c>
      <c r="CB26" s="122" t="s">
        <v>133</v>
      </c>
      <c r="CC26" s="122" t="s">
        <v>132</v>
      </c>
      <c r="CD26" s="122" t="s">
        <v>96</v>
      </c>
      <c r="CE26" s="122" t="s">
        <v>133</v>
      </c>
      <c r="CF26" s="122" t="s">
        <v>245</v>
      </c>
      <c r="CG26" s="122" t="s">
        <v>133</v>
      </c>
      <c r="CH26" s="83"/>
    </row>
    <row r="27" spans="1:86" x14ac:dyDescent="0.25">
      <c r="A27" s="3" t="str">
        <f>VLOOKUP(C27,Regiones!B$3:H$35,7,FALSE)</f>
        <v>South America</v>
      </c>
      <c r="B27" s="99" t="s">
        <v>196</v>
      </c>
      <c r="C27" s="86" t="s">
        <v>10</v>
      </c>
      <c r="D27" s="122" t="s">
        <v>251</v>
      </c>
      <c r="E27" s="122" t="s">
        <v>251</v>
      </c>
      <c r="F27" s="122" t="s">
        <v>251</v>
      </c>
      <c r="G27" s="122" t="s">
        <v>251</v>
      </c>
      <c r="H27" s="122" t="s">
        <v>251</v>
      </c>
      <c r="I27" s="122" t="s">
        <v>251</v>
      </c>
      <c r="J27" s="122" t="s">
        <v>251</v>
      </c>
      <c r="K27" s="122" t="s">
        <v>248</v>
      </c>
      <c r="L27" s="122" t="s">
        <v>248</v>
      </c>
      <c r="M27" s="122" t="s">
        <v>127</v>
      </c>
      <c r="N27" s="122" t="s">
        <v>324</v>
      </c>
      <c r="O27" s="122" t="s">
        <v>324</v>
      </c>
      <c r="P27" s="119" t="s">
        <v>127</v>
      </c>
      <c r="Q27" s="122" t="s">
        <v>245</v>
      </c>
      <c r="R27" s="122" t="s">
        <v>245</v>
      </c>
      <c r="S27" s="122" t="s">
        <v>252</v>
      </c>
      <c r="T27" s="122" t="s">
        <v>252</v>
      </c>
      <c r="U27" s="122" t="s">
        <v>325</v>
      </c>
      <c r="V27" s="122" t="s">
        <v>325</v>
      </c>
      <c r="W27" s="122" t="s">
        <v>247</v>
      </c>
      <c r="X27" s="122" t="s">
        <v>249</v>
      </c>
      <c r="Y27" s="122" t="s">
        <v>249</v>
      </c>
      <c r="Z27" s="122" t="s">
        <v>249</v>
      </c>
      <c r="AA27" s="122" t="s">
        <v>133</v>
      </c>
      <c r="AB27" s="122" t="s">
        <v>133</v>
      </c>
      <c r="AC27" s="122" t="s">
        <v>133</v>
      </c>
      <c r="AD27" s="122" t="s">
        <v>133</v>
      </c>
      <c r="AE27" s="122" t="s">
        <v>239</v>
      </c>
      <c r="AF27" s="122" t="s">
        <v>307</v>
      </c>
      <c r="AG27" s="122" t="s">
        <v>133</v>
      </c>
      <c r="AH27" s="122" t="s">
        <v>307</v>
      </c>
      <c r="AI27" s="122" t="s">
        <v>239</v>
      </c>
      <c r="AJ27" s="122" t="s">
        <v>239</v>
      </c>
      <c r="AK27" s="122" t="s">
        <v>308</v>
      </c>
      <c r="AL27" s="122" t="s">
        <v>239</v>
      </c>
      <c r="AM27" s="122" t="s">
        <v>242</v>
      </c>
      <c r="AN27" s="122" t="s">
        <v>308</v>
      </c>
      <c r="AO27" s="122" t="s">
        <v>239</v>
      </c>
      <c r="AP27" s="122" t="s">
        <v>308</v>
      </c>
      <c r="AQ27" s="122" t="s">
        <v>308</v>
      </c>
      <c r="AR27" s="84" t="s">
        <v>250</v>
      </c>
      <c r="AS27" s="122" t="s">
        <v>249</v>
      </c>
      <c r="AT27" s="122" t="s">
        <v>133</v>
      </c>
      <c r="AU27" s="122" t="s">
        <v>327</v>
      </c>
      <c r="AV27" s="122" t="s">
        <v>248</v>
      </c>
      <c r="AW27" s="122" t="s">
        <v>248</v>
      </c>
      <c r="AX27" s="122" t="s">
        <v>248</v>
      </c>
      <c r="AY27" s="124" t="s">
        <v>234</v>
      </c>
      <c r="AZ27" s="122" t="s">
        <v>247</v>
      </c>
      <c r="BA27" s="122" t="s">
        <v>247</v>
      </c>
      <c r="BB27" s="122" t="s">
        <v>288</v>
      </c>
      <c r="BC27" s="122" t="s">
        <v>287</v>
      </c>
      <c r="BD27" s="122" t="s">
        <v>127</v>
      </c>
      <c r="BE27" s="122" t="s">
        <v>127</v>
      </c>
      <c r="BF27" s="122" t="s">
        <v>239</v>
      </c>
      <c r="BG27" s="122" t="s">
        <v>127</v>
      </c>
      <c r="BH27" s="122" t="s">
        <v>127</v>
      </c>
      <c r="BI27" s="122" t="s">
        <v>243</v>
      </c>
      <c r="BJ27" s="122" t="s">
        <v>291</v>
      </c>
      <c r="BK27" s="122" t="s">
        <v>133</v>
      </c>
      <c r="BL27" s="122" t="s">
        <v>244</v>
      </c>
      <c r="BM27" s="122" t="s">
        <v>297</v>
      </c>
      <c r="BN27" s="122" t="s">
        <v>302</v>
      </c>
      <c r="BO27" s="122" t="s">
        <v>303</v>
      </c>
      <c r="BP27" s="122" t="s">
        <v>304</v>
      </c>
      <c r="BQ27" s="122" t="s">
        <v>133</v>
      </c>
      <c r="BR27" s="122" t="s">
        <v>133</v>
      </c>
      <c r="BS27" s="122" t="s">
        <v>133</v>
      </c>
      <c r="BT27" s="122" t="s">
        <v>235</v>
      </c>
      <c r="BU27" s="122" t="s">
        <v>246</v>
      </c>
      <c r="BV27" s="122" t="s">
        <v>246</v>
      </c>
      <c r="BW27" s="122" t="s">
        <v>307</v>
      </c>
      <c r="BX27" s="122" t="s">
        <v>307</v>
      </c>
      <c r="BY27" s="122" t="s">
        <v>132</v>
      </c>
      <c r="BZ27" s="122" t="s">
        <v>132</v>
      </c>
      <c r="CA27" s="122" t="s">
        <v>132</v>
      </c>
      <c r="CB27" s="122" t="s">
        <v>133</v>
      </c>
      <c r="CC27" s="122" t="s">
        <v>132</v>
      </c>
      <c r="CD27" s="122" t="s">
        <v>133</v>
      </c>
      <c r="CE27" s="122" t="s">
        <v>133</v>
      </c>
      <c r="CF27" s="122" t="s">
        <v>245</v>
      </c>
      <c r="CG27" s="122" t="s">
        <v>133</v>
      </c>
      <c r="CH27" s="83"/>
    </row>
    <row r="28" spans="1:86" x14ac:dyDescent="0.25">
      <c r="A28" s="3" t="str">
        <f>VLOOKUP(C28,Regiones!B$3:H$35,7,FALSE)</f>
        <v>South America</v>
      </c>
      <c r="B28" s="99" t="s">
        <v>12</v>
      </c>
      <c r="C28" s="86" t="s">
        <v>11</v>
      </c>
      <c r="D28" s="122" t="s">
        <v>251</v>
      </c>
      <c r="E28" s="122" t="s">
        <v>251</v>
      </c>
      <c r="F28" s="122" t="s">
        <v>251</v>
      </c>
      <c r="G28" s="122" t="s">
        <v>251</v>
      </c>
      <c r="H28" s="122" t="s">
        <v>251</v>
      </c>
      <c r="I28" s="122" t="s">
        <v>251</v>
      </c>
      <c r="J28" s="122" t="s">
        <v>251</v>
      </c>
      <c r="K28" s="122" t="s">
        <v>248</v>
      </c>
      <c r="L28" s="122" t="s">
        <v>248</v>
      </c>
      <c r="M28" s="122" t="s">
        <v>127</v>
      </c>
      <c r="N28" s="122" t="s">
        <v>324</v>
      </c>
      <c r="O28" s="122" t="s">
        <v>324</v>
      </c>
      <c r="P28" s="119" t="s">
        <v>127</v>
      </c>
      <c r="Q28" s="122" t="s">
        <v>245</v>
      </c>
      <c r="R28" s="122" t="s">
        <v>245</v>
      </c>
      <c r="S28" s="122" t="s">
        <v>252</v>
      </c>
      <c r="T28" s="122" t="s">
        <v>252</v>
      </c>
      <c r="U28" s="122" t="s">
        <v>325</v>
      </c>
      <c r="V28" s="122" t="s">
        <v>325</v>
      </c>
      <c r="W28" s="122" t="s">
        <v>247</v>
      </c>
      <c r="X28" s="122" t="s">
        <v>249</v>
      </c>
      <c r="Y28" s="122" t="s">
        <v>249</v>
      </c>
      <c r="Z28" s="122" t="s">
        <v>249</v>
      </c>
      <c r="AA28" s="122" t="s">
        <v>133</v>
      </c>
      <c r="AB28" s="122" t="s">
        <v>133</v>
      </c>
      <c r="AC28" s="122" t="s">
        <v>133</v>
      </c>
      <c r="AD28" s="122" t="s">
        <v>133</v>
      </c>
      <c r="AE28" s="122" t="s">
        <v>239</v>
      </c>
      <c r="AF28" s="122" t="s">
        <v>307</v>
      </c>
      <c r="AG28" s="122" t="s">
        <v>133</v>
      </c>
      <c r="AH28" s="122" t="s">
        <v>307</v>
      </c>
      <c r="AI28" s="122" t="s">
        <v>239</v>
      </c>
      <c r="AJ28" s="122" t="s">
        <v>239</v>
      </c>
      <c r="AK28" s="122" t="s">
        <v>308</v>
      </c>
      <c r="AL28" s="122" t="s">
        <v>239</v>
      </c>
      <c r="AM28" s="122" t="s">
        <v>239</v>
      </c>
      <c r="AN28" s="122" t="s">
        <v>308</v>
      </c>
      <c r="AO28" s="122" t="s">
        <v>239</v>
      </c>
      <c r="AP28" s="122" t="s">
        <v>308</v>
      </c>
      <c r="AQ28" s="122" t="s">
        <v>308</v>
      </c>
      <c r="AR28" s="84" t="s">
        <v>250</v>
      </c>
      <c r="AS28" s="122" t="s">
        <v>249</v>
      </c>
      <c r="AT28" s="122" t="s">
        <v>133</v>
      </c>
      <c r="AU28" s="122" t="s">
        <v>327</v>
      </c>
      <c r="AV28" s="122" t="s">
        <v>248</v>
      </c>
      <c r="AW28" s="122" t="s">
        <v>248</v>
      </c>
      <c r="AX28" s="122" t="s">
        <v>248</v>
      </c>
      <c r="AY28" s="124" t="s">
        <v>234</v>
      </c>
      <c r="AZ28" s="122" t="s">
        <v>247</v>
      </c>
      <c r="BA28" s="122" t="s">
        <v>247</v>
      </c>
      <c r="BB28" s="122" t="s">
        <v>288</v>
      </c>
      <c r="BC28" s="122" t="s">
        <v>287</v>
      </c>
      <c r="BD28" s="122" t="s">
        <v>127</v>
      </c>
      <c r="BE28" s="122" t="s">
        <v>127</v>
      </c>
      <c r="BF28" s="122" t="s">
        <v>239</v>
      </c>
      <c r="BG28" s="122" t="s">
        <v>127</v>
      </c>
      <c r="BH28" s="122" t="s">
        <v>127</v>
      </c>
      <c r="BI28" s="122" t="s">
        <v>243</v>
      </c>
      <c r="BJ28" s="122" t="s">
        <v>291</v>
      </c>
      <c r="BK28" s="122" t="s">
        <v>133</v>
      </c>
      <c r="BL28" s="122" t="s">
        <v>244</v>
      </c>
      <c r="BM28" s="122" t="s">
        <v>297</v>
      </c>
      <c r="BN28" s="122" t="s">
        <v>302</v>
      </c>
      <c r="BO28" s="122" t="s">
        <v>303</v>
      </c>
      <c r="BP28" s="122" t="s">
        <v>304</v>
      </c>
      <c r="BQ28" s="122" t="s">
        <v>133</v>
      </c>
      <c r="BR28" s="122" t="s">
        <v>133</v>
      </c>
      <c r="BS28" s="122" t="s">
        <v>133</v>
      </c>
      <c r="BT28" s="122" t="s">
        <v>235</v>
      </c>
      <c r="BU28" s="122" t="s">
        <v>246</v>
      </c>
      <c r="BV28" s="122" t="s">
        <v>246</v>
      </c>
      <c r="BW28" s="122" t="s">
        <v>307</v>
      </c>
      <c r="BX28" s="122" t="s">
        <v>307</v>
      </c>
      <c r="BY28" s="122" t="s">
        <v>132</v>
      </c>
      <c r="BZ28" s="122" t="s">
        <v>132</v>
      </c>
      <c r="CA28" s="122" t="s">
        <v>132</v>
      </c>
      <c r="CB28" s="122" t="s">
        <v>133</v>
      </c>
      <c r="CC28" s="122" t="s">
        <v>132</v>
      </c>
      <c r="CD28" s="122" t="s">
        <v>133</v>
      </c>
      <c r="CE28" s="122" t="s">
        <v>133</v>
      </c>
      <c r="CF28" s="122" t="s">
        <v>245</v>
      </c>
      <c r="CG28" s="122" t="s">
        <v>133</v>
      </c>
      <c r="CH28" s="83"/>
    </row>
    <row r="29" spans="1:86" x14ac:dyDescent="0.25">
      <c r="A29" s="3" t="str">
        <f>VLOOKUP(C29,Regiones!B$3:H$35,7,FALSE)</f>
        <v>South America</v>
      </c>
      <c r="B29" s="99" t="s">
        <v>14</v>
      </c>
      <c r="C29" s="86" t="s">
        <v>13</v>
      </c>
      <c r="D29" s="122" t="s">
        <v>251</v>
      </c>
      <c r="E29" s="122" t="s">
        <v>251</v>
      </c>
      <c r="F29" s="122" t="s">
        <v>251</v>
      </c>
      <c r="G29" s="122" t="s">
        <v>251</v>
      </c>
      <c r="H29" s="122" t="s">
        <v>251</v>
      </c>
      <c r="I29" s="122" t="s">
        <v>251</v>
      </c>
      <c r="J29" s="122" t="s">
        <v>251</v>
      </c>
      <c r="K29" s="122" t="s">
        <v>248</v>
      </c>
      <c r="L29" s="122" t="s">
        <v>248</v>
      </c>
      <c r="M29" s="122" t="s">
        <v>127</v>
      </c>
      <c r="N29" s="122" t="s">
        <v>324</v>
      </c>
      <c r="O29" s="122" t="s">
        <v>324</v>
      </c>
      <c r="P29" s="119" t="s">
        <v>127</v>
      </c>
      <c r="Q29" s="122" t="s">
        <v>245</v>
      </c>
      <c r="R29" s="122" t="s">
        <v>245</v>
      </c>
      <c r="S29" s="122" t="s">
        <v>252</v>
      </c>
      <c r="T29" s="122" t="s">
        <v>252</v>
      </c>
      <c r="U29" s="122" t="s">
        <v>325</v>
      </c>
      <c r="V29" s="122" t="s">
        <v>325</v>
      </c>
      <c r="W29" s="122" t="s">
        <v>247</v>
      </c>
      <c r="X29" s="122" t="s">
        <v>249</v>
      </c>
      <c r="Y29" s="122" t="s">
        <v>249</v>
      </c>
      <c r="Z29" s="122" t="s">
        <v>249</v>
      </c>
      <c r="AA29" s="122" t="s">
        <v>133</v>
      </c>
      <c r="AB29" s="122" t="s">
        <v>133</v>
      </c>
      <c r="AC29" s="122" t="s">
        <v>133</v>
      </c>
      <c r="AD29" s="122" t="s">
        <v>133</v>
      </c>
      <c r="AE29" s="122" t="s">
        <v>239</v>
      </c>
      <c r="AF29" s="122" t="s">
        <v>307</v>
      </c>
      <c r="AG29" s="122" t="s">
        <v>133</v>
      </c>
      <c r="AH29" s="122" t="s">
        <v>307</v>
      </c>
      <c r="AI29" s="122" t="s">
        <v>239</v>
      </c>
      <c r="AJ29" s="122" t="s">
        <v>239</v>
      </c>
      <c r="AK29" s="122" t="s">
        <v>308</v>
      </c>
      <c r="AL29" s="122" t="s">
        <v>239</v>
      </c>
      <c r="AM29" s="122" t="s">
        <v>242</v>
      </c>
      <c r="AN29" s="122" t="s">
        <v>308</v>
      </c>
      <c r="AO29" s="122" t="s">
        <v>239</v>
      </c>
      <c r="AP29" s="122" t="s">
        <v>308</v>
      </c>
      <c r="AQ29" s="122" t="s">
        <v>308</v>
      </c>
      <c r="AR29" s="84" t="s">
        <v>250</v>
      </c>
      <c r="AS29" s="122" t="s">
        <v>249</v>
      </c>
      <c r="AT29" s="122" t="s">
        <v>133</v>
      </c>
      <c r="AU29" s="122" t="s">
        <v>327</v>
      </c>
      <c r="AV29" s="122" t="s">
        <v>248</v>
      </c>
      <c r="AW29" s="122" t="s">
        <v>248</v>
      </c>
      <c r="AX29" s="122" t="s">
        <v>248</v>
      </c>
      <c r="AY29" s="124" t="s">
        <v>234</v>
      </c>
      <c r="AZ29" s="122" t="s">
        <v>247</v>
      </c>
      <c r="BA29" s="122" t="s">
        <v>247</v>
      </c>
      <c r="BB29" s="122" t="s">
        <v>288</v>
      </c>
      <c r="BC29" s="122" t="s">
        <v>287</v>
      </c>
      <c r="BD29" s="122" t="s">
        <v>127</v>
      </c>
      <c r="BE29" s="122" t="s">
        <v>127</v>
      </c>
      <c r="BF29" s="122" t="s">
        <v>239</v>
      </c>
      <c r="BG29" s="122" t="s">
        <v>127</v>
      </c>
      <c r="BH29" s="122" t="s">
        <v>127</v>
      </c>
      <c r="BI29" s="122" t="s">
        <v>243</v>
      </c>
      <c r="BJ29" s="122" t="s">
        <v>291</v>
      </c>
      <c r="BK29" s="122" t="s">
        <v>133</v>
      </c>
      <c r="BL29" s="122" t="s">
        <v>244</v>
      </c>
      <c r="BM29" s="122" t="s">
        <v>297</v>
      </c>
      <c r="BN29" s="122" t="s">
        <v>302</v>
      </c>
      <c r="BO29" s="122" t="s">
        <v>303</v>
      </c>
      <c r="BP29" s="122" t="s">
        <v>304</v>
      </c>
      <c r="BQ29" s="122" t="s">
        <v>133</v>
      </c>
      <c r="BR29" s="122" t="s">
        <v>133</v>
      </c>
      <c r="BS29" s="122" t="s">
        <v>133</v>
      </c>
      <c r="BT29" s="122" t="s">
        <v>235</v>
      </c>
      <c r="BU29" s="122" t="s">
        <v>246</v>
      </c>
      <c r="BV29" s="122" t="s">
        <v>246</v>
      </c>
      <c r="BW29" s="122" t="s">
        <v>307</v>
      </c>
      <c r="BX29" s="122" t="s">
        <v>307</v>
      </c>
      <c r="BY29" s="122" t="s">
        <v>132</v>
      </c>
      <c r="BZ29" s="122" t="s">
        <v>132</v>
      </c>
      <c r="CA29" s="122" t="s">
        <v>132</v>
      </c>
      <c r="CB29" s="122" t="s">
        <v>133</v>
      </c>
      <c r="CC29" s="122" t="s">
        <v>132</v>
      </c>
      <c r="CD29" s="122" t="s">
        <v>133</v>
      </c>
      <c r="CE29" s="122" t="s">
        <v>133</v>
      </c>
      <c r="CF29" s="122" t="s">
        <v>245</v>
      </c>
      <c r="CG29" s="122" t="s">
        <v>133</v>
      </c>
      <c r="CH29" s="83"/>
    </row>
    <row r="30" spans="1:86" x14ac:dyDescent="0.25">
      <c r="A30" s="3" t="str">
        <f>VLOOKUP(C30,Regiones!B$3:H$35,7,FALSE)</f>
        <v>South America</v>
      </c>
      <c r="B30" s="99" t="s">
        <v>16</v>
      </c>
      <c r="C30" s="86" t="s">
        <v>15</v>
      </c>
      <c r="D30" s="122" t="s">
        <v>251</v>
      </c>
      <c r="E30" s="122" t="s">
        <v>251</v>
      </c>
      <c r="F30" s="122" t="s">
        <v>251</v>
      </c>
      <c r="G30" s="122" t="s">
        <v>251</v>
      </c>
      <c r="H30" s="122" t="s">
        <v>251</v>
      </c>
      <c r="I30" s="122" t="s">
        <v>251</v>
      </c>
      <c r="J30" s="122" t="s">
        <v>251</v>
      </c>
      <c r="K30" s="122" t="s">
        <v>248</v>
      </c>
      <c r="L30" s="122" t="s">
        <v>248</v>
      </c>
      <c r="M30" s="122" t="s">
        <v>127</v>
      </c>
      <c r="N30" s="122" t="s">
        <v>324</v>
      </c>
      <c r="O30" s="122" t="s">
        <v>324</v>
      </c>
      <c r="P30" s="119" t="s">
        <v>127</v>
      </c>
      <c r="Q30" s="122" t="s">
        <v>245</v>
      </c>
      <c r="R30" s="122" t="s">
        <v>245</v>
      </c>
      <c r="S30" s="122" t="s">
        <v>252</v>
      </c>
      <c r="T30" s="122" t="s">
        <v>252</v>
      </c>
      <c r="U30" s="122" t="s">
        <v>325</v>
      </c>
      <c r="V30" s="122" t="s">
        <v>325</v>
      </c>
      <c r="W30" s="122" t="s">
        <v>247</v>
      </c>
      <c r="X30" s="122" t="s">
        <v>249</v>
      </c>
      <c r="Y30" s="122" t="s">
        <v>249</v>
      </c>
      <c r="Z30" s="122" t="s">
        <v>249</v>
      </c>
      <c r="AA30" s="122" t="s">
        <v>133</v>
      </c>
      <c r="AB30" s="122" t="s">
        <v>133</v>
      </c>
      <c r="AC30" s="122" t="s">
        <v>133</v>
      </c>
      <c r="AD30" s="122" t="s">
        <v>133</v>
      </c>
      <c r="AE30" s="122" t="s">
        <v>239</v>
      </c>
      <c r="AF30" s="122" t="s">
        <v>307</v>
      </c>
      <c r="AG30" s="122" t="s">
        <v>133</v>
      </c>
      <c r="AH30" s="122" t="s">
        <v>307</v>
      </c>
      <c r="AI30" s="122" t="s">
        <v>239</v>
      </c>
      <c r="AJ30" s="122" t="s">
        <v>239</v>
      </c>
      <c r="AK30" s="122" t="s">
        <v>308</v>
      </c>
      <c r="AL30" s="122" t="s">
        <v>239</v>
      </c>
      <c r="AM30" s="122" t="s">
        <v>242</v>
      </c>
      <c r="AN30" s="122" t="s">
        <v>308</v>
      </c>
      <c r="AO30" s="122" t="s">
        <v>239</v>
      </c>
      <c r="AP30" s="122" t="s">
        <v>308</v>
      </c>
      <c r="AQ30" s="122" t="s">
        <v>308</v>
      </c>
      <c r="AR30" s="84" t="s">
        <v>250</v>
      </c>
      <c r="AS30" s="122" t="s">
        <v>249</v>
      </c>
      <c r="AT30" s="122" t="s">
        <v>133</v>
      </c>
      <c r="AU30" s="122" t="s">
        <v>327</v>
      </c>
      <c r="AV30" s="122" t="s">
        <v>248</v>
      </c>
      <c r="AW30" s="122" t="s">
        <v>248</v>
      </c>
      <c r="AX30" s="122" t="s">
        <v>248</v>
      </c>
      <c r="AY30" s="124" t="s">
        <v>236</v>
      </c>
      <c r="AZ30" s="122" t="s">
        <v>247</v>
      </c>
      <c r="BA30" s="122" t="s">
        <v>247</v>
      </c>
      <c r="BB30" s="122" t="s">
        <v>288</v>
      </c>
      <c r="BC30" s="122" t="s">
        <v>287</v>
      </c>
      <c r="BD30" s="122" t="s">
        <v>127</v>
      </c>
      <c r="BE30" s="122" t="s">
        <v>127</v>
      </c>
      <c r="BF30" s="122" t="s">
        <v>239</v>
      </c>
      <c r="BG30" s="122" t="s">
        <v>127</v>
      </c>
      <c r="BH30" s="122" t="s">
        <v>127</v>
      </c>
      <c r="BI30" s="122" t="s">
        <v>243</v>
      </c>
      <c r="BJ30" s="122" t="s">
        <v>291</v>
      </c>
      <c r="BK30" s="122" t="s">
        <v>133</v>
      </c>
      <c r="BL30" s="122" t="s">
        <v>244</v>
      </c>
      <c r="BM30" s="122" t="s">
        <v>297</v>
      </c>
      <c r="BN30" s="122" t="s">
        <v>302</v>
      </c>
      <c r="BO30" s="122" t="s">
        <v>303</v>
      </c>
      <c r="BP30" s="122" t="s">
        <v>304</v>
      </c>
      <c r="BQ30" s="122" t="s">
        <v>133</v>
      </c>
      <c r="BR30" s="122" t="s">
        <v>133</v>
      </c>
      <c r="BS30" s="122" t="s">
        <v>133</v>
      </c>
      <c r="BT30" s="122" t="s">
        <v>235</v>
      </c>
      <c r="BU30" s="122" t="s">
        <v>246</v>
      </c>
      <c r="BV30" s="122" t="s">
        <v>246</v>
      </c>
      <c r="BW30" s="122" t="s">
        <v>307</v>
      </c>
      <c r="BX30" s="122" t="s">
        <v>307</v>
      </c>
      <c r="BY30" s="122" t="s">
        <v>132</v>
      </c>
      <c r="BZ30" s="122" t="s">
        <v>132</v>
      </c>
      <c r="CA30" s="122" t="s">
        <v>132</v>
      </c>
      <c r="CB30" s="122" t="s">
        <v>133</v>
      </c>
      <c r="CC30" s="122" t="s">
        <v>132</v>
      </c>
      <c r="CD30" s="122" t="s">
        <v>133</v>
      </c>
      <c r="CE30" s="122" t="s">
        <v>133</v>
      </c>
      <c r="CF30" s="122" t="s">
        <v>245</v>
      </c>
      <c r="CG30" s="122" t="s">
        <v>133</v>
      </c>
      <c r="CH30" s="83"/>
    </row>
    <row r="31" spans="1:86" x14ac:dyDescent="0.25">
      <c r="A31" s="3" t="str">
        <f>VLOOKUP(C31,Regiones!B$3:H$35,7,FALSE)</f>
        <v>South America</v>
      </c>
      <c r="B31" s="99" t="s">
        <v>26</v>
      </c>
      <c r="C31" s="86" t="s">
        <v>25</v>
      </c>
      <c r="D31" s="122" t="s">
        <v>251</v>
      </c>
      <c r="E31" s="122" t="s">
        <v>251</v>
      </c>
      <c r="F31" s="122" t="s">
        <v>251</v>
      </c>
      <c r="G31" s="122" t="s">
        <v>251</v>
      </c>
      <c r="H31" s="122" t="s">
        <v>251</v>
      </c>
      <c r="I31" s="122" t="s">
        <v>251</v>
      </c>
      <c r="J31" s="122" t="s">
        <v>251</v>
      </c>
      <c r="K31" s="122" t="s">
        <v>248</v>
      </c>
      <c r="L31" s="122" t="s">
        <v>248</v>
      </c>
      <c r="M31" s="122" t="s">
        <v>127</v>
      </c>
      <c r="N31" s="122" t="s">
        <v>324</v>
      </c>
      <c r="O31" s="122" t="s">
        <v>324</v>
      </c>
      <c r="P31" s="119" t="s">
        <v>127</v>
      </c>
      <c r="Q31" s="122" t="s">
        <v>245</v>
      </c>
      <c r="R31" s="122" t="s">
        <v>245</v>
      </c>
      <c r="S31" s="122" t="s">
        <v>252</v>
      </c>
      <c r="T31" s="122" t="s">
        <v>252</v>
      </c>
      <c r="U31" s="122" t="s">
        <v>325</v>
      </c>
      <c r="V31" s="122" t="s">
        <v>325</v>
      </c>
      <c r="W31" s="122" t="s">
        <v>247</v>
      </c>
      <c r="X31" s="122" t="s">
        <v>249</v>
      </c>
      <c r="Y31" s="122" t="s">
        <v>249</v>
      </c>
      <c r="Z31" s="122" t="s">
        <v>249</v>
      </c>
      <c r="AA31" s="122" t="s">
        <v>133</v>
      </c>
      <c r="AB31" s="122" t="s">
        <v>133</v>
      </c>
      <c r="AC31" s="122" t="s">
        <v>133</v>
      </c>
      <c r="AD31" s="122" t="s">
        <v>133</v>
      </c>
      <c r="AE31" s="122" t="s">
        <v>239</v>
      </c>
      <c r="AF31" s="122" t="s">
        <v>307</v>
      </c>
      <c r="AG31" s="122" t="s">
        <v>133</v>
      </c>
      <c r="AH31" s="122" t="s">
        <v>307</v>
      </c>
      <c r="AI31" s="122" t="s">
        <v>239</v>
      </c>
      <c r="AJ31" s="122" t="s">
        <v>239</v>
      </c>
      <c r="AK31" s="122" t="s">
        <v>308</v>
      </c>
      <c r="AL31" s="122" t="s">
        <v>239</v>
      </c>
      <c r="AM31" s="122" t="s">
        <v>242</v>
      </c>
      <c r="AN31" s="122" t="s">
        <v>308</v>
      </c>
      <c r="AO31" s="122" t="s">
        <v>239</v>
      </c>
      <c r="AP31" s="122" t="s">
        <v>308</v>
      </c>
      <c r="AQ31" s="122" t="s">
        <v>308</v>
      </c>
      <c r="AR31" s="84" t="s">
        <v>250</v>
      </c>
      <c r="AS31" s="122" t="s">
        <v>249</v>
      </c>
      <c r="AT31" s="122" t="s">
        <v>133</v>
      </c>
      <c r="AU31" s="122" t="s">
        <v>327</v>
      </c>
      <c r="AV31" s="122" t="s">
        <v>248</v>
      </c>
      <c r="AW31" s="122" t="s">
        <v>248</v>
      </c>
      <c r="AX31" s="122" t="s">
        <v>248</v>
      </c>
      <c r="AY31" s="124" t="s">
        <v>234</v>
      </c>
      <c r="AZ31" s="122" t="s">
        <v>247</v>
      </c>
      <c r="BA31" s="122" t="s">
        <v>247</v>
      </c>
      <c r="BB31" s="122" t="s">
        <v>288</v>
      </c>
      <c r="BC31" s="122" t="s">
        <v>287</v>
      </c>
      <c r="BD31" s="122" t="s">
        <v>127</v>
      </c>
      <c r="BE31" s="122" t="s">
        <v>127</v>
      </c>
      <c r="BF31" s="122" t="s">
        <v>239</v>
      </c>
      <c r="BG31" s="122" t="s">
        <v>127</v>
      </c>
      <c r="BH31" s="122" t="s">
        <v>127</v>
      </c>
      <c r="BI31" s="122" t="s">
        <v>243</v>
      </c>
      <c r="BJ31" s="122" t="s">
        <v>291</v>
      </c>
      <c r="BK31" s="122" t="s">
        <v>133</v>
      </c>
      <c r="BL31" s="122" t="s">
        <v>244</v>
      </c>
      <c r="BM31" s="122" t="s">
        <v>297</v>
      </c>
      <c r="BN31" s="122" t="s">
        <v>302</v>
      </c>
      <c r="BO31" s="122" t="s">
        <v>303</v>
      </c>
      <c r="BP31" s="122" t="s">
        <v>304</v>
      </c>
      <c r="BQ31" s="122" t="s">
        <v>133</v>
      </c>
      <c r="BR31" s="122" t="s">
        <v>133</v>
      </c>
      <c r="BS31" s="122" t="s">
        <v>133</v>
      </c>
      <c r="BT31" s="122" t="s">
        <v>235</v>
      </c>
      <c r="BU31" s="122" t="s">
        <v>246</v>
      </c>
      <c r="BV31" s="122" t="s">
        <v>246</v>
      </c>
      <c r="BW31" s="122" t="s">
        <v>307</v>
      </c>
      <c r="BX31" s="122" t="s">
        <v>307</v>
      </c>
      <c r="BY31" s="122" t="s">
        <v>132</v>
      </c>
      <c r="BZ31" s="122" t="s">
        <v>132</v>
      </c>
      <c r="CA31" s="122" t="s">
        <v>132</v>
      </c>
      <c r="CB31" s="122" t="s">
        <v>133</v>
      </c>
      <c r="CC31" s="122" t="s">
        <v>132</v>
      </c>
      <c r="CD31" s="122" t="s">
        <v>133</v>
      </c>
      <c r="CE31" s="122" t="s">
        <v>133</v>
      </c>
      <c r="CF31" s="122" t="s">
        <v>245</v>
      </c>
      <c r="CG31" s="122" t="s">
        <v>133</v>
      </c>
      <c r="CH31" s="83"/>
    </row>
    <row r="32" spans="1:86" x14ac:dyDescent="0.25">
      <c r="A32" s="3" t="str">
        <f>VLOOKUP(C32,Regiones!B$3:H$35,7,FALSE)</f>
        <v>South America</v>
      </c>
      <c r="B32" s="99" t="s">
        <v>34</v>
      </c>
      <c r="C32" s="86" t="s">
        <v>33</v>
      </c>
      <c r="D32" s="122" t="s">
        <v>251</v>
      </c>
      <c r="E32" s="122" t="s">
        <v>251</v>
      </c>
      <c r="F32" s="122" t="s">
        <v>251</v>
      </c>
      <c r="G32" s="122" t="s">
        <v>251</v>
      </c>
      <c r="H32" s="122" t="s">
        <v>251</v>
      </c>
      <c r="I32" s="122" t="s">
        <v>251</v>
      </c>
      <c r="J32" s="122" t="s">
        <v>251</v>
      </c>
      <c r="K32" s="122" t="s">
        <v>248</v>
      </c>
      <c r="L32" s="122" t="s">
        <v>248</v>
      </c>
      <c r="M32" s="122" t="s">
        <v>127</v>
      </c>
      <c r="N32" s="122" t="s">
        <v>324</v>
      </c>
      <c r="O32" s="122" t="s">
        <v>324</v>
      </c>
      <c r="P32" s="119" t="s">
        <v>127</v>
      </c>
      <c r="Q32" s="122" t="s">
        <v>245</v>
      </c>
      <c r="R32" s="122" t="s">
        <v>245</v>
      </c>
      <c r="S32" s="122" t="s">
        <v>252</v>
      </c>
      <c r="T32" s="122" t="s">
        <v>252</v>
      </c>
      <c r="U32" s="122" t="s">
        <v>325</v>
      </c>
      <c r="V32" s="122" t="s">
        <v>325</v>
      </c>
      <c r="W32" s="122" t="s">
        <v>247</v>
      </c>
      <c r="X32" s="122" t="s">
        <v>249</v>
      </c>
      <c r="Y32" s="122" t="s">
        <v>249</v>
      </c>
      <c r="Z32" s="122" t="s">
        <v>249</v>
      </c>
      <c r="AA32" s="122" t="s">
        <v>392</v>
      </c>
      <c r="AB32" s="122" t="s">
        <v>133</v>
      </c>
      <c r="AC32" s="122" t="s">
        <v>133</v>
      </c>
      <c r="AD32" s="122" t="s">
        <v>133</v>
      </c>
      <c r="AE32" s="122" t="s">
        <v>239</v>
      </c>
      <c r="AF32" s="122" t="s">
        <v>307</v>
      </c>
      <c r="AG32" s="122" t="s">
        <v>133</v>
      </c>
      <c r="AH32" s="122" t="s">
        <v>307</v>
      </c>
      <c r="AI32" s="122" t="s">
        <v>239</v>
      </c>
      <c r="AJ32" s="122" t="s">
        <v>239</v>
      </c>
      <c r="AK32" s="122" t="s">
        <v>308</v>
      </c>
      <c r="AL32" s="122" t="s">
        <v>239</v>
      </c>
      <c r="AM32" s="122" t="s">
        <v>242</v>
      </c>
      <c r="AN32" s="122" t="s">
        <v>308</v>
      </c>
      <c r="AO32" s="122" t="s">
        <v>239</v>
      </c>
      <c r="AP32" s="122" t="s">
        <v>308</v>
      </c>
      <c r="AQ32" s="122" t="s">
        <v>308</v>
      </c>
      <c r="AR32" s="84" t="s">
        <v>250</v>
      </c>
      <c r="AS32" s="122" t="s">
        <v>249</v>
      </c>
      <c r="AT32" s="122" t="s">
        <v>393</v>
      </c>
      <c r="AU32" s="122" t="s">
        <v>327</v>
      </c>
      <c r="AV32" s="122" t="s">
        <v>248</v>
      </c>
      <c r="AW32" s="122" t="s">
        <v>248</v>
      </c>
      <c r="AX32" s="122" t="s">
        <v>248</v>
      </c>
      <c r="AY32" s="124" t="s">
        <v>234</v>
      </c>
      <c r="AZ32" s="122" t="s">
        <v>247</v>
      </c>
      <c r="BA32" s="122" t="s">
        <v>247</v>
      </c>
      <c r="BB32" s="122" t="s">
        <v>288</v>
      </c>
      <c r="BC32" s="122" t="s">
        <v>287</v>
      </c>
      <c r="BD32" s="122" t="s">
        <v>127</v>
      </c>
      <c r="BE32" s="122" t="s">
        <v>127</v>
      </c>
      <c r="BF32" s="122" t="s">
        <v>239</v>
      </c>
      <c r="BG32" s="122" t="s">
        <v>127</v>
      </c>
      <c r="BH32" s="122" t="s">
        <v>127</v>
      </c>
      <c r="BI32" s="122" t="s">
        <v>243</v>
      </c>
      <c r="BJ32" s="122" t="s">
        <v>291</v>
      </c>
      <c r="BK32" s="122" t="s">
        <v>133</v>
      </c>
      <c r="BL32" s="122" t="s">
        <v>244</v>
      </c>
      <c r="BM32" s="122" t="s">
        <v>297</v>
      </c>
      <c r="BN32" s="122" t="s">
        <v>302</v>
      </c>
      <c r="BO32" s="122" t="s">
        <v>303</v>
      </c>
      <c r="BP32" s="122" t="s">
        <v>304</v>
      </c>
      <c r="BQ32" s="122" t="s">
        <v>133</v>
      </c>
      <c r="BR32" s="122" t="s">
        <v>133</v>
      </c>
      <c r="BS32" s="122" t="s">
        <v>133</v>
      </c>
      <c r="BT32" s="122" t="s">
        <v>235</v>
      </c>
      <c r="BU32" s="122" t="s">
        <v>246</v>
      </c>
      <c r="BV32" s="122" t="s">
        <v>246</v>
      </c>
      <c r="BW32" s="122" t="s">
        <v>307</v>
      </c>
      <c r="BX32" s="122" t="s">
        <v>307</v>
      </c>
      <c r="BY32" s="122" t="s">
        <v>307</v>
      </c>
      <c r="BZ32" s="122" t="s">
        <v>132</v>
      </c>
      <c r="CA32" s="122" t="s">
        <v>307</v>
      </c>
      <c r="CB32" s="122" t="s">
        <v>133</v>
      </c>
      <c r="CC32" s="122" t="s">
        <v>132</v>
      </c>
      <c r="CD32" s="122" t="s">
        <v>133</v>
      </c>
      <c r="CE32" s="122" t="s">
        <v>133</v>
      </c>
      <c r="CF32" s="122" t="s">
        <v>245</v>
      </c>
      <c r="CG32" s="122" t="s">
        <v>133</v>
      </c>
      <c r="CH32" s="83"/>
    </row>
    <row r="33" spans="1:86" x14ac:dyDescent="0.25">
      <c r="A33" s="3" t="str">
        <f>VLOOKUP(C33,Regiones!B$3:H$35,7,FALSE)</f>
        <v>South America</v>
      </c>
      <c r="B33" s="99" t="s">
        <v>48</v>
      </c>
      <c r="C33" s="86" t="s">
        <v>47</v>
      </c>
      <c r="D33" s="122" t="s">
        <v>251</v>
      </c>
      <c r="E33" s="122" t="s">
        <v>251</v>
      </c>
      <c r="F33" s="122" t="s">
        <v>251</v>
      </c>
      <c r="G33" s="122" t="s">
        <v>251</v>
      </c>
      <c r="H33" s="122" t="s">
        <v>251</v>
      </c>
      <c r="I33" s="122" t="s">
        <v>251</v>
      </c>
      <c r="J33" s="122" t="s">
        <v>251</v>
      </c>
      <c r="K33" s="122" t="s">
        <v>248</v>
      </c>
      <c r="L33" s="122" t="s">
        <v>248</v>
      </c>
      <c r="M33" s="122" t="s">
        <v>127</v>
      </c>
      <c r="N33" s="122" t="s">
        <v>324</v>
      </c>
      <c r="O33" s="122" t="s">
        <v>324</v>
      </c>
      <c r="P33" s="119" t="s">
        <v>127</v>
      </c>
      <c r="Q33" s="122" t="s">
        <v>245</v>
      </c>
      <c r="R33" s="122" t="s">
        <v>245</v>
      </c>
      <c r="S33" s="122" t="s">
        <v>252</v>
      </c>
      <c r="T33" s="122" t="s">
        <v>252</v>
      </c>
      <c r="U33" s="122" t="s">
        <v>325</v>
      </c>
      <c r="V33" s="122" t="s">
        <v>325</v>
      </c>
      <c r="W33" s="122" t="s">
        <v>247</v>
      </c>
      <c r="X33" s="122" t="s">
        <v>249</v>
      </c>
      <c r="Y33" s="122" t="s">
        <v>249</v>
      </c>
      <c r="Z33" s="122" t="s">
        <v>249</v>
      </c>
      <c r="AA33" s="122" t="s">
        <v>133</v>
      </c>
      <c r="AB33" s="122" t="s">
        <v>133</v>
      </c>
      <c r="AC33" s="122" t="s">
        <v>133</v>
      </c>
      <c r="AD33" s="122" t="s">
        <v>133</v>
      </c>
      <c r="AE33" s="122" t="s">
        <v>239</v>
      </c>
      <c r="AF33" s="122" t="s">
        <v>307</v>
      </c>
      <c r="AG33" s="122" t="s">
        <v>133</v>
      </c>
      <c r="AH33" s="122" t="s">
        <v>307</v>
      </c>
      <c r="AI33" s="122" t="s">
        <v>239</v>
      </c>
      <c r="AJ33" s="122" t="s">
        <v>239</v>
      </c>
      <c r="AK33" s="122" t="s">
        <v>308</v>
      </c>
      <c r="AL33" s="122" t="s">
        <v>239</v>
      </c>
      <c r="AM33" s="122" t="s">
        <v>242</v>
      </c>
      <c r="AN33" s="122" t="s">
        <v>308</v>
      </c>
      <c r="AO33" s="122" t="s">
        <v>239</v>
      </c>
      <c r="AP33" s="122" t="s">
        <v>308</v>
      </c>
      <c r="AQ33" s="122" t="s">
        <v>308</v>
      </c>
      <c r="AR33" s="84" t="s">
        <v>250</v>
      </c>
      <c r="AS33" s="122" t="s">
        <v>249</v>
      </c>
      <c r="AT33" s="122" t="s">
        <v>133</v>
      </c>
      <c r="AU33" s="122" t="s">
        <v>327</v>
      </c>
      <c r="AV33" s="122" t="s">
        <v>248</v>
      </c>
      <c r="AW33" s="122" t="s">
        <v>248</v>
      </c>
      <c r="AX33" s="122" t="s">
        <v>248</v>
      </c>
      <c r="AY33" s="124" t="s">
        <v>234</v>
      </c>
      <c r="AZ33" s="122" t="s">
        <v>247</v>
      </c>
      <c r="BA33" s="122" t="s">
        <v>247</v>
      </c>
      <c r="BB33" s="122" t="s">
        <v>288</v>
      </c>
      <c r="BC33" s="122" t="s">
        <v>287</v>
      </c>
      <c r="BD33" s="122" t="s">
        <v>127</v>
      </c>
      <c r="BE33" s="122" t="s">
        <v>127</v>
      </c>
      <c r="BF33" s="122" t="s">
        <v>239</v>
      </c>
      <c r="BG33" s="122" t="s">
        <v>127</v>
      </c>
      <c r="BH33" s="122" t="s">
        <v>127</v>
      </c>
      <c r="BI33" s="122" t="s">
        <v>243</v>
      </c>
      <c r="BJ33" s="122" t="s">
        <v>291</v>
      </c>
      <c r="BK33" s="122" t="s">
        <v>133</v>
      </c>
      <c r="BL33" s="122" t="s">
        <v>244</v>
      </c>
      <c r="BM33" s="122" t="s">
        <v>297</v>
      </c>
      <c r="BN33" s="122" t="s">
        <v>302</v>
      </c>
      <c r="BO33" s="122" t="s">
        <v>303</v>
      </c>
      <c r="BP33" s="122" t="s">
        <v>304</v>
      </c>
      <c r="BQ33" s="122" t="s">
        <v>133</v>
      </c>
      <c r="BR33" s="122" t="s">
        <v>133</v>
      </c>
      <c r="BS33" s="122" t="s">
        <v>133</v>
      </c>
      <c r="BT33" s="122" t="s">
        <v>235</v>
      </c>
      <c r="BU33" s="122" t="s">
        <v>246</v>
      </c>
      <c r="BV33" s="122" t="s">
        <v>246</v>
      </c>
      <c r="BW33" s="122" t="s">
        <v>307</v>
      </c>
      <c r="BX33" s="122" t="s">
        <v>307</v>
      </c>
      <c r="BY33" s="122" t="s">
        <v>132</v>
      </c>
      <c r="BZ33" s="122" t="s">
        <v>132</v>
      </c>
      <c r="CA33" s="122" t="s">
        <v>132</v>
      </c>
      <c r="CB33" s="122" t="s">
        <v>133</v>
      </c>
      <c r="CC33" s="122" t="s">
        <v>132</v>
      </c>
      <c r="CD33" s="122" t="s">
        <v>133</v>
      </c>
      <c r="CE33" s="122" t="s">
        <v>133</v>
      </c>
      <c r="CF33" s="122" t="s">
        <v>245</v>
      </c>
      <c r="CG33" s="122" t="s">
        <v>133</v>
      </c>
      <c r="CH33" s="83"/>
    </row>
    <row r="34" spans="1:86" x14ac:dyDescent="0.25">
      <c r="A34" s="3" t="str">
        <f>VLOOKUP(C34,Regiones!B$3:H$35,7,FALSE)</f>
        <v>South America</v>
      </c>
      <c r="B34" s="99" t="s">
        <v>50</v>
      </c>
      <c r="C34" s="86" t="s">
        <v>49</v>
      </c>
      <c r="D34" s="122" t="s">
        <v>251</v>
      </c>
      <c r="E34" s="122" t="s">
        <v>251</v>
      </c>
      <c r="F34" s="122" t="s">
        <v>251</v>
      </c>
      <c r="G34" s="122" t="s">
        <v>251</v>
      </c>
      <c r="H34" s="122" t="s">
        <v>251</v>
      </c>
      <c r="I34" s="122" t="s">
        <v>251</v>
      </c>
      <c r="J34" s="122" t="s">
        <v>251</v>
      </c>
      <c r="K34" s="122" t="s">
        <v>248</v>
      </c>
      <c r="L34" s="122" t="s">
        <v>248</v>
      </c>
      <c r="M34" s="122" t="s">
        <v>127</v>
      </c>
      <c r="N34" s="122" t="s">
        <v>324</v>
      </c>
      <c r="O34" s="122" t="s">
        <v>324</v>
      </c>
      <c r="P34" s="119" t="s">
        <v>127</v>
      </c>
      <c r="Q34" s="122" t="s">
        <v>245</v>
      </c>
      <c r="R34" s="122" t="s">
        <v>245</v>
      </c>
      <c r="S34" s="122" t="s">
        <v>252</v>
      </c>
      <c r="T34" s="122" t="s">
        <v>252</v>
      </c>
      <c r="U34" s="122" t="s">
        <v>325</v>
      </c>
      <c r="V34" s="122" t="s">
        <v>325</v>
      </c>
      <c r="W34" s="122" t="s">
        <v>247</v>
      </c>
      <c r="X34" s="122" t="s">
        <v>249</v>
      </c>
      <c r="Y34" s="122" t="s">
        <v>249</v>
      </c>
      <c r="Z34" s="122" t="s">
        <v>249</v>
      </c>
      <c r="AA34" s="122" t="s">
        <v>133</v>
      </c>
      <c r="AB34" s="122" t="s">
        <v>133</v>
      </c>
      <c r="AC34" s="122" t="s">
        <v>133</v>
      </c>
      <c r="AD34" s="122" t="s">
        <v>133</v>
      </c>
      <c r="AE34" s="122" t="s">
        <v>239</v>
      </c>
      <c r="AF34" s="122" t="s">
        <v>307</v>
      </c>
      <c r="AG34" s="122" t="s">
        <v>133</v>
      </c>
      <c r="AH34" s="122" t="s">
        <v>307</v>
      </c>
      <c r="AI34" s="122" t="s">
        <v>239</v>
      </c>
      <c r="AJ34" s="122" t="s">
        <v>239</v>
      </c>
      <c r="AK34" s="122" t="s">
        <v>308</v>
      </c>
      <c r="AL34" s="122" t="s">
        <v>239</v>
      </c>
      <c r="AM34" s="122" t="s">
        <v>242</v>
      </c>
      <c r="AN34" s="122" t="s">
        <v>308</v>
      </c>
      <c r="AO34" s="122" t="s">
        <v>239</v>
      </c>
      <c r="AP34" s="122" t="s">
        <v>308</v>
      </c>
      <c r="AQ34" s="122" t="s">
        <v>308</v>
      </c>
      <c r="AR34" s="84" t="s">
        <v>250</v>
      </c>
      <c r="AS34" s="122" t="s">
        <v>249</v>
      </c>
      <c r="AT34" s="122" t="s">
        <v>133</v>
      </c>
      <c r="AU34" s="122" t="s">
        <v>327</v>
      </c>
      <c r="AV34" s="122" t="s">
        <v>248</v>
      </c>
      <c r="AW34" s="122" t="s">
        <v>248</v>
      </c>
      <c r="AX34" s="122" t="s">
        <v>248</v>
      </c>
      <c r="AY34" s="124" t="s">
        <v>236</v>
      </c>
      <c r="AZ34" s="122" t="s">
        <v>247</v>
      </c>
      <c r="BA34" s="122" t="s">
        <v>247</v>
      </c>
      <c r="BB34" s="122" t="s">
        <v>288</v>
      </c>
      <c r="BC34" s="122" t="s">
        <v>287</v>
      </c>
      <c r="BD34" s="122" t="s">
        <v>127</v>
      </c>
      <c r="BE34" s="122" t="s">
        <v>127</v>
      </c>
      <c r="BF34" s="122" t="s">
        <v>239</v>
      </c>
      <c r="BG34" s="122" t="s">
        <v>127</v>
      </c>
      <c r="BH34" s="122" t="s">
        <v>127</v>
      </c>
      <c r="BI34" s="122" t="s">
        <v>243</v>
      </c>
      <c r="BJ34" s="122" t="s">
        <v>291</v>
      </c>
      <c r="BK34" s="122" t="s">
        <v>133</v>
      </c>
      <c r="BL34" s="122" t="s">
        <v>244</v>
      </c>
      <c r="BM34" s="122" t="s">
        <v>297</v>
      </c>
      <c r="BN34" s="122" t="s">
        <v>302</v>
      </c>
      <c r="BO34" s="122" t="s">
        <v>303</v>
      </c>
      <c r="BP34" s="122" t="s">
        <v>304</v>
      </c>
      <c r="BQ34" s="122" t="s">
        <v>133</v>
      </c>
      <c r="BR34" s="122" t="s">
        <v>133</v>
      </c>
      <c r="BS34" s="122" t="s">
        <v>133</v>
      </c>
      <c r="BT34" s="122" t="s">
        <v>235</v>
      </c>
      <c r="BU34" s="122" t="s">
        <v>246</v>
      </c>
      <c r="BV34" s="122" t="s">
        <v>246</v>
      </c>
      <c r="BW34" s="122" t="s">
        <v>307</v>
      </c>
      <c r="BX34" s="122" t="s">
        <v>307</v>
      </c>
      <c r="BY34" s="122" t="s">
        <v>132</v>
      </c>
      <c r="BZ34" s="122" t="s">
        <v>132</v>
      </c>
      <c r="CA34" s="122" t="s">
        <v>132</v>
      </c>
      <c r="CB34" s="122" t="s">
        <v>133</v>
      </c>
      <c r="CC34" s="122" t="s">
        <v>132</v>
      </c>
      <c r="CD34" s="122" t="s">
        <v>133</v>
      </c>
      <c r="CE34" s="122" t="s">
        <v>133</v>
      </c>
      <c r="CF34" s="122" t="s">
        <v>245</v>
      </c>
      <c r="CG34" s="122" t="s">
        <v>133</v>
      </c>
      <c r="CH34" s="83"/>
    </row>
    <row r="35" spans="1:86" x14ac:dyDescent="0.25">
      <c r="A35" s="3" t="str">
        <f>VLOOKUP(C35,Regiones!B$3:H$35,7,FALSE)</f>
        <v>South America</v>
      </c>
      <c r="B35" s="99" t="s">
        <v>58</v>
      </c>
      <c r="C35" s="86" t="s">
        <v>57</v>
      </c>
      <c r="D35" s="122" t="s">
        <v>251</v>
      </c>
      <c r="E35" s="122" t="s">
        <v>251</v>
      </c>
      <c r="F35" s="122" t="s">
        <v>251</v>
      </c>
      <c r="G35" s="122" t="s">
        <v>251</v>
      </c>
      <c r="H35" s="122" t="s">
        <v>251</v>
      </c>
      <c r="I35" s="122" t="s">
        <v>251</v>
      </c>
      <c r="J35" s="122" t="s">
        <v>251</v>
      </c>
      <c r="K35" s="122" t="s">
        <v>248</v>
      </c>
      <c r="L35" s="122" t="s">
        <v>248</v>
      </c>
      <c r="M35" s="122" t="s">
        <v>127</v>
      </c>
      <c r="N35" s="122" t="s">
        <v>324</v>
      </c>
      <c r="O35" s="122" t="s">
        <v>324</v>
      </c>
      <c r="P35" s="119" t="s">
        <v>127</v>
      </c>
      <c r="Q35" s="122" t="s">
        <v>245</v>
      </c>
      <c r="R35" s="122" t="s">
        <v>245</v>
      </c>
      <c r="S35" s="122" t="s">
        <v>252</v>
      </c>
      <c r="T35" s="122" t="s">
        <v>252</v>
      </c>
      <c r="U35" s="122" t="s">
        <v>325</v>
      </c>
      <c r="V35" s="122" t="s">
        <v>325</v>
      </c>
      <c r="W35" s="122" t="s">
        <v>247</v>
      </c>
      <c r="X35" s="122" t="s">
        <v>249</v>
      </c>
      <c r="Y35" s="122" t="s">
        <v>249</v>
      </c>
      <c r="Z35" s="122" t="s">
        <v>249</v>
      </c>
      <c r="AA35" s="122" t="s">
        <v>392</v>
      </c>
      <c r="AB35" s="122" t="s">
        <v>133</v>
      </c>
      <c r="AC35" s="122" t="s">
        <v>133</v>
      </c>
      <c r="AD35" s="122" t="s">
        <v>133</v>
      </c>
      <c r="AE35" s="122" t="s">
        <v>239</v>
      </c>
      <c r="AF35" s="122" t="s">
        <v>307</v>
      </c>
      <c r="AG35" s="122" t="s">
        <v>133</v>
      </c>
      <c r="AH35" s="122" t="s">
        <v>307</v>
      </c>
      <c r="AI35" s="122" t="s">
        <v>239</v>
      </c>
      <c r="AJ35" s="122" t="s">
        <v>239</v>
      </c>
      <c r="AK35" s="122" t="s">
        <v>308</v>
      </c>
      <c r="AL35" s="122" t="s">
        <v>239</v>
      </c>
      <c r="AM35" s="122" t="s">
        <v>242</v>
      </c>
      <c r="AN35" s="122" t="s">
        <v>308</v>
      </c>
      <c r="AO35" s="122" t="s">
        <v>239</v>
      </c>
      <c r="AP35" s="122" t="s">
        <v>308</v>
      </c>
      <c r="AQ35" s="122" t="s">
        <v>308</v>
      </c>
      <c r="AR35" s="84" t="s">
        <v>250</v>
      </c>
      <c r="AS35" s="122" t="s">
        <v>249</v>
      </c>
      <c r="AT35" s="122" t="s">
        <v>133</v>
      </c>
      <c r="AU35" s="122" t="s">
        <v>327</v>
      </c>
      <c r="AV35" s="122" t="s">
        <v>248</v>
      </c>
      <c r="AW35" s="122" t="s">
        <v>248</v>
      </c>
      <c r="AX35" s="122" t="s">
        <v>248</v>
      </c>
      <c r="AY35" s="124" t="s">
        <v>234</v>
      </c>
      <c r="AZ35" s="122" t="s">
        <v>247</v>
      </c>
      <c r="BA35" s="122" t="s">
        <v>247</v>
      </c>
      <c r="BB35" s="122" t="s">
        <v>288</v>
      </c>
      <c r="BC35" s="122" t="s">
        <v>287</v>
      </c>
      <c r="BD35" s="122" t="s">
        <v>127</v>
      </c>
      <c r="BE35" s="122" t="s">
        <v>127</v>
      </c>
      <c r="BF35" s="122" t="s">
        <v>239</v>
      </c>
      <c r="BG35" s="122" t="s">
        <v>127</v>
      </c>
      <c r="BH35" s="122" t="s">
        <v>127</v>
      </c>
      <c r="BI35" s="122" t="s">
        <v>243</v>
      </c>
      <c r="BJ35" s="122" t="s">
        <v>291</v>
      </c>
      <c r="BK35" s="122" t="s">
        <v>133</v>
      </c>
      <c r="BL35" s="122" t="s">
        <v>244</v>
      </c>
      <c r="BM35" s="122" t="s">
        <v>297</v>
      </c>
      <c r="BN35" s="122" t="s">
        <v>302</v>
      </c>
      <c r="BO35" s="122" t="s">
        <v>303</v>
      </c>
      <c r="BP35" s="122" t="s">
        <v>304</v>
      </c>
      <c r="BQ35" s="122" t="s">
        <v>133</v>
      </c>
      <c r="BR35" s="122" t="s">
        <v>133</v>
      </c>
      <c r="BS35" s="122" t="s">
        <v>133</v>
      </c>
      <c r="BT35" s="122" t="s">
        <v>235</v>
      </c>
      <c r="BU35" s="122" t="s">
        <v>246</v>
      </c>
      <c r="BV35" s="122" t="s">
        <v>246</v>
      </c>
      <c r="BW35" s="122" t="s">
        <v>307</v>
      </c>
      <c r="BX35" s="122" t="s">
        <v>307</v>
      </c>
      <c r="BY35" s="122" t="s">
        <v>132</v>
      </c>
      <c r="BZ35" s="122" t="s">
        <v>132</v>
      </c>
      <c r="CA35" s="122" t="s">
        <v>132</v>
      </c>
      <c r="CB35" s="122" t="s">
        <v>133</v>
      </c>
      <c r="CC35" s="122" t="s">
        <v>132</v>
      </c>
      <c r="CD35" s="122" t="s">
        <v>133</v>
      </c>
      <c r="CE35" s="122" t="s">
        <v>133</v>
      </c>
      <c r="CF35" s="122" t="s">
        <v>245</v>
      </c>
      <c r="CG35" s="122" t="s">
        <v>133</v>
      </c>
      <c r="CH35" s="83"/>
    </row>
    <row r="36" spans="1:86" x14ac:dyDescent="0.25">
      <c r="A36" s="3" t="str">
        <f>VLOOKUP(C36,Regiones!B$3:H$35,7,FALSE)</f>
        <v>South America</v>
      </c>
      <c r="B36" s="99" t="s">
        <v>62</v>
      </c>
      <c r="C36" s="86" t="s">
        <v>61</v>
      </c>
      <c r="D36" s="122" t="s">
        <v>251</v>
      </c>
      <c r="E36" s="122" t="s">
        <v>251</v>
      </c>
      <c r="F36" s="122" t="s">
        <v>251</v>
      </c>
      <c r="G36" s="122" t="s">
        <v>251</v>
      </c>
      <c r="H36" s="122" t="s">
        <v>251</v>
      </c>
      <c r="I36" s="122" t="s">
        <v>251</v>
      </c>
      <c r="J36" s="122" t="s">
        <v>251</v>
      </c>
      <c r="K36" s="122" t="s">
        <v>248</v>
      </c>
      <c r="L36" s="122" t="s">
        <v>248</v>
      </c>
      <c r="M36" s="122" t="s">
        <v>127</v>
      </c>
      <c r="N36" s="122" t="s">
        <v>324</v>
      </c>
      <c r="O36" s="122" t="s">
        <v>324</v>
      </c>
      <c r="P36" s="119" t="s">
        <v>127</v>
      </c>
      <c r="Q36" s="122" t="s">
        <v>245</v>
      </c>
      <c r="R36" s="122" t="s">
        <v>245</v>
      </c>
      <c r="S36" s="122" t="s">
        <v>252</v>
      </c>
      <c r="T36" s="122" t="s">
        <v>252</v>
      </c>
      <c r="U36" s="122" t="s">
        <v>325</v>
      </c>
      <c r="V36" s="122" t="s">
        <v>325</v>
      </c>
      <c r="W36" s="122" t="s">
        <v>247</v>
      </c>
      <c r="X36" s="122" t="s">
        <v>249</v>
      </c>
      <c r="Y36" s="122" t="s">
        <v>249</v>
      </c>
      <c r="Z36" s="122" t="s">
        <v>249</v>
      </c>
      <c r="AA36" s="122" t="s">
        <v>133</v>
      </c>
      <c r="AB36" s="122" t="s">
        <v>133</v>
      </c>
      <c r="AC36" s="122" t="s">
        <v>133</v>
      </c>
      <c r="AD36" s="122" t="s">
        <v>133</v>
      </c>
      <c r="AE36" s="122" t="s">
        <v>239</v>
      </c>
      <c r="AF36" s="122" t="s">
        <v>307</v>
      </c>
      <c r="AG36" s="122" t="s">
        <v>133</v>
      </c>
      <c r="AH36" s="122" t="s">
        <v>307</v>
      </c>
      <c r="AI36" s="122" t="s">
        <v>239</v>
      </c>
      <c r="AJ36" s="122" t="s">
        <v>239</v>
      </c>
      <c r="AK36" s="122" t="s">
        <v>308</v>
      </c>
      <c r="AL36" s="122" t="s">
        <v>239</v>
      </c>
      <c r="AM36" s="122" t="s">
        <v>242</v>
      </c>
      <c r="AN36" s="122" t="s">
        <v>308</v>
      </c>
      <c r="AO36" s="122" t="s">
        <v>239</v>
      </c>
      <c r="AP36" s="122" t="s">
        <v>308</v>
      </c>
      <c r="AQ36" s="122" t="s">
        <v>308</v>
      </c>
      <c r="AR36" s="84" t="s">
        <v>250</v>
      </c>
      <c r="AS36" s="122" t="s">
        <v>249</v>
      </c>
      <c r="AT36" s="122" t="s">
        <v>133</v>
      </c>
      <c r="AU36" s="122" t="s">
        <v>327</v>
      </c>
      <c r="AV36" s="122" t="s">
        <v>248</v>
      </c>
      <c r="AW36" s="122" t="s">
        <v>248</v>
      </c>
      <c r="AX36" s="122" t="s">
        <v>248</v>
      </c>
      <c r="AY36" s="124" t="s">
        <v>234</v>
      </c>
      <c r="AZ36" s="122" t="s">
        <v>247</v>
      </c>
      <c r="BA36" s="122" t="s">
        <v>247</v>
      </c>
      <c r="BB36" s="122" t="s">
        <v>288</v>
      </c>
      <c r="BC36" s="122" t="s">
        <v>287</v>
      </c>
      <c r="BD36" s="122" t="s">
        <v>127</v>
      </c>
      <c r="BE36" s="122" t="s">
        <v>127</v>
      </c>
      <c r="BF36" s="122" t="s">
        <v>239</v>
      </c>
      <c r="BG36" s="122" t="s">
        <v>127</v>
      </c>
      <c r="BH36" s="122" t="s">
        <v>127</v>
      </c>
      <c r="BI36" s="122" t="s">
        <v>243</v>
      </c>
      <c r="BJ36" s="122" t="s">
        <v>291</v>
      </c>
      <c r="BK36" s="122" t="s">
        <v>133</v>
      </c>
      <c r="BL36" s="122" t="s">
        <v>244</v>
      </c>
      <c r="BM36" s="122" t="s">
        <v>297</v>
      </c>
      <c r="BN36" s="122" t="s">
        <v>302</v>
      </c>
      <c r="BO36" s="122" t="s">
        <v>303</v>
      </c>
      <c r="BP36" s="122" t="s">
        <v>304</v>
      </c>
      <c r="BQ36" s="122" t="s">
        <v>133</v>
      </c>
      <c r="BR36" s="122" t="s">
        <v>133</v>
      </c>
      <c r="BS36" s="122" t="s">
        <v>133</v>
      </c>
      <c r="BT36" s="122" t="s">
        <v>235</v>
      </c>
      <c r="BU36" s="122" t="s">
        <v>246</v>
      </c>
      <c r="BV36" s="122" t="s">
        <v>246</v>
      </c>
      <c r="BW36" s="122" t="s">
        <v>307</v>
      </c>
      <c r="BX36" s="122" t="s">
        <v>307</v>
      </c>
      <c r="BY36" s="122" t="s">
        <v>132</v>
      </c>
      <c r="BZ36" s="122" t="s">
        <v>132</v>
      </c>
      <c r="CA36" s="122" t="s">
        <v>132</v>
      </c>
      <c r="CB36" s="122" t="s">
        <v>133</v>
      </c>
      <c r="CC36" s="122" t="s">
        <v>132</v>
      </c>
      <c r="CD36" s="122" t="s">
        <v>133</v>
      </c>
      <c r="CE36" s="122" t="s">
        <v>133</v>
      </c>
      <c r="CF36" s="122" t="s">
        <v>245</v>
      </c>
      <c r="CG36" s="122" t="s">
        <v>133</v>
      </c>
      <c r="CH36" s="83"/>
    </row>
    <row r="37" spans="1:86" x14ac:dyDescent="0.25">
      <c r="A37" s="3" t="str">
        <f>VLOOKUP(C37,Regiones!B$3:H$35,7,FALSE)</f>
        <v>South America</v>
      </c>
      <c r="B37" s="99" t="s">
        <v>197</v>
      </c>
      <c r="C37" s="86" t="s">
        <v>63</v>
      </c>
      <c r="D37" s="122" t="s">
        <v>251</v>
      </c>
      <c r="E37" s="122" t="s">
        <v>251</v>
      </c>
      <c r="F37" s="122" t="s">
        <v>251</v>
      </c>
      <c r="G37" s="122" t="s">
        <v>251</v>
      </c>
      <c r="H37" s="122" t="s">
        <v>251</v>
      </c>
      <c r="I37" s="122" t="s">
        <v>251</v>
      </c>
      <c r="J37" s="122" t="s">
        <v>251</v>
      </c>
      <c r="K37" s="122" t="s">
        <v>248</v>
      </c>
      <c r="L37" s="122" t="s">
        <v>248</v>
      </c>
      <c r="M37" s="122" t="s">
        <v>127</v>
      </c>
      <c r="N37" s="122" t="s">
        <v>324</v>
      </c>
      <c r="O37" s="122" t="s">
        <v>324</v>
      </c>
      <c r="P37" s="119" t="s">
        <v>127</v>
      </c>
      <c r="Q37" s="122" t="s">
        <v>245</v>
      </c>
      <c r="R37" s="122" t="s">
        <v>245</v>
      </c>
      <c r="S37" s="122" t="s">
        <v>252</v>
      </c>
      <c r="T37" s="122" t="s">
        <v>252</v>
      </c>
      <c r="U37" s="122" t="s">
        <v>325</v>
      </c>
      <c r="V37" s="122" t="s">
        <v>325</v>
      </c>
      <c r="W37" s="122" t="s">
        <v>247</v>
      </c>
      <c r="X37" s="122" t="s">
        <v>249</v>
      </c>
      <c r="Y37" s="122" t="s">
        <v>249</v>
      </c>
      <c r="Z37" s="122" t="s">
        <v>249</v>
      </c>
      <c r="AA37" s="122" t="s">
        <v>133</v>
      </c>
      <c r="AB37" s="122" t="s">
        <v>133</v>
      </c>
      <c r="AC37" s="122" t="s">
        <v>133</v>
      </c>
      <c r="AD37" s="122" t="s">
        <v>133</v>
      </c>
      <c r="AE37" s="122" t="s">
        <v>239</v>
      </c>
      <c r="AF37" s="122" t="s">
        <v>307</v>
      </c>
      <c r="AG37" s="122" t="s">
        <v>133</v>
      </c>
      <c r="AH37" s="122" t="s">
        <v>307</v>
      </c>
      <c r="AI37" s="122" t="s">
        <v>239</v>
      </c>
      <c r="AJ37" s="122" t="s">
        <v>239</v>
      </c>
      <c r="AK37" s="122" t="s">
        <v>308</v>
      </c>
      <c r="AL37" s="122" t="s">
        <v>239</v>
      </c>
      <c r="AM37" s="122" t="s">
        <v>242</v>
      </c>
      <c r="AN37" s="122" t="s">
        <v>308</v>
      </c>
      <c r="AO37" s="122" t="s">
        <v>239</v>
      </c>
      <c r="AP37" s="122" t="s">
        <v>308</v>
      </c>
      <c r="AQ37" s="122" t="s">
        <v>308</v>
      </c>
      <c r="AR37" s="84" t="s">
        <v>250</v>
      </c>
      <c r="AS37" s="122" t="s">
        <v>249</v>
      </c>
      <c r="AT37" s="122" t="s">
        <v>133</v>
      </c>
      <c r="AU37" s="122" t="s">
        <v>327</v>
      </c>
      <c r="AV37" s="122" t="s">
        <v>248</v>
      </c>
      <c r="AW37" s="122" t="s">
        <v>248</v>
      </c>
      <c r="AX37" s="122" t="s">
        <v>248</v>
      </c>
      <c r="AY37" s="124" t="s">
        <v>234</v>
      </c>
      <c r="AZ37" s="122" t="s">
        <v>247</v>
      </c>
      <c r="BA37" s="122" t="s">
        <v>247</v>
      </c>
      <c r="BB37" s="122" t="s">
        <v>288</v>
      </c>
      <c r="BC37" s="122" t="s">
        <v>287</v>
      </c>
      <c r="BD37" s="122" t="s">
        <v>127</v>
      </c>
      <c r="BE37" s="122" t="s">
        <v>127</v>
      </c>
      <c r="BF37" s="122" t="s">
        <v>239</v>
      </c>
      <c r="BG37" s="122" t="s">
        <v>127</v>
      </c>
      <c r="BH37" s="122" t="s">
        <v>127</v>
      </c>
      <c r="BI37" s="122" t="s">
        <v>243</v>
      </c>
      <c r="BJ37" s="122" t="s">
        <v>291</v>
      </c>
      <c r="BK37" s="122" t="s">
        <v>133</v>
      </c>
      <c r="BL37" s="122" t="s">
        <v>244</v>
      </c>
      <c r="BM37" s="122" t="s">
        <v>297</v>
      </c>
      <c r="BN37" s="122" t="s">
        <v>302</v>
      </c>
      <c r="BO37" s="122" t="s">
        <v>303</v>
      </c>
      <c r="BP37" s="122" t="s">
        <v>304</v>
      </c>
      <c r="BQ37" s="122" t="s">
        <v>133</v>
      </c>
      <c r="BR37" s="122" t="s">
        <v>133</v>
      </c>
      <c r="BS37" s="122" t="s">
        <v>133</v>
      </c>
      <c r="BT37" s="122" t="s">
        <v>235</v>
      </c>
      <c r="BU37" s="122" t="s">
        <v>246</v>
      </c>
      <c r="BV37" s="122" t="s">
        <v>246</v>
      </c>
      <c r="BW37" s="122" t="s">
        <v>307</v>
      </c>
      <c r="BX37" s="122" t="s">
        <v>307</v>
      </c>
      <c r="BY37" s="122" t="s">
        <v>132</v>
      </c>
      <c r="BZ37" s="122" t="s">
        <v>132</v>
      </c>
      <c r="CA37" s="122" t="s">
        <v>132</v>
      </c>
      <c r="CB37" s="122" t="s">
        <v>133</v>
      </c>
      <c r="CC37" s="122" t="s">
        <v>132</v>
      </c>
      <c r="CD37" s="122" t="s">
        <v>133</v>
      </c>
      <c r="CE37" s="122" t="s">
        <v>133</v>
      </c>
      <c r="CF37" s="122" t="s">
        <v>245</v>
      </c>
      <c r="CG37" s="122" t="s">
        <v>133</v>
      </c>
      <c r="CH37" s="83"/>
    </row>
  </sheetData>
  <sortState ref="A5:BG195">
    <sortCondition ref="A5:A195"/>
    <sortCondition ref="B5:B195"/>
  </sortState>
  <mergeCells count="1">
    <mergeCell ref="A1:CG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Inicio</vt:lpstr>
      <vt:lpstr>Contenidos</vt:lpstr>
      <vt:lpstr>INFORM-LAC 2018</vt:lpstr>
      <vt:lpstr>Peligros y exposición</vt:lpstr>
      <vt:lpstr>Vulnerabilidad</vt:lpstr>
      <vt:lpstr>Falta de Capacidad</vt:lpstr>
      <vt:lpstr>Indicador Datos</vt:lpstr>
      <vt:lpstr>Indicador Fecha</vt:lpstr>
      <vt:lpstr>Indicador Fuente</vt:lpstr>
      <vt:lpstr>Indicator Date hidden</vt:lpstr>
      <vt:lpstr>Indicator Date hidden2</vt:lpstr>
      <vt:lpstr>Indicador Imputación Datos</vt:lpstr>
      <vt:lpstr>Imputed and missing data hidden</vt:lpstr>
      <vt:lpstr>Missing component hidden</vt:lpstr>
      <vt:lpstr>INFORM índice de confiabilidad</vt:lpstr>
      <vt:lpstr>Metadata Indicadores Global</vt:lpstr>
      <vt:lpstr>Metadata Indicadores LAC</vt:lpstr>
      <vt:lpstr>Regiones</vt:lpstr>
      <vt:lpstr>'Metadata Indicadores Global'!_2012.06.11___GFM_Indicator_List</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Luca Vernaccini</cp:lastModifiedBy>
  <cp:lastPrinted>2017-12-06T14:37:34Z</cp:lastPrinted>
  <dcterms:created xsi:type="dcterms:W3CDTF">2013-01-24T09:37:59Z</dcterms:created>
  <dcterms:modified xsi:type="dcterms:W3CDTF">2018-01-12T15:39:33Z</dcterms:modified>
</cp:coreProperties>
</file>