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queryTables/queryTable1.xml" ContentType="application/vnd.openxmlformats-officedocument.spreadsheetml.query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C:\Users\dalldan\Documents\Subnationals\South Caucasus\"/>
    </mc:Choice>
  </mc:AlternateContent>
  <xr:revisionPtr revIDLastSave="0" documentId="13_ncr:1_{44FC9C19-15A9-464D-994A-C96075847F44}" xr6:coauthVersionLast="36" xr6:coauthVersionMax="47" xr10:uidLastSave="{00000000-0000-0000-0000-000000000000}"/>
  <bookViews>
    <workbookView xWindow="-120" yWindow="-120" windowWidth="20730" windowHeight="11040" tabRatio="821" activeTab="2" xr2:uid="{00000000-000D-0000-FFFF-FFFF00000000}"/>
  </bookViews>
  <sheets>
    <sheet name="Home" sheetId="73" r:id="rId1"/>
    <sheet name="Table of Contents" sheetId="72" r:id="rId2"/>
    <sheet name="INFORM SC 2022 results" sheetId="5" r:id="rId3"/>
    <sheet name="correlation matrix" sheetId="88" state="hidden" r:id="rId4"/>
    <sheet name="Hazard &amp; Exposure" sheetId="75" r:id="rId5"/>
    <sheet name="Vulnerability" sheetId="3" r:id="rId6"/>
    <sheet name="Lack of Coping Capacity" sheetId="4" r:id="rId7"/>
    <sheet name="Indicator Data" sheetId="74" r:id="rId8"/>
    <sheet name="Indicator Metadata" sheetId="76" r:id="rId9"/>
    <sheet name="Lack of Reliability Index" sheetId="84" r:id="rId10"/>
    <sheet name="Indicator Source" sheetId="80" r:id="rId11"/>
    <sheet name="Indicator Geographical level" sheetId="86" r:id="rId12"/>
    <sheet name="Indicator Date" sheetId="78" r:id="rId13"/>
    <sheet name="Indicator Data imputation" sheetId="79" r:id="rId14"/>
    <sheet name="Indicator Date hidden2" sheetId="82" state="hidden" r:id="rId15"/>
    <sheet name="Imputed and missing data hidden" sheetId="83" state="hidden" r:id="rId16"/>
  </sheets>
  <definedNames>
    <definedName name="_2012.06.11___GFM_Indicator_List" localSheetId="8">'Indicator Metadata'!$E$20:$M$64</definedName>
    <definedName name="_xlnm._FilterDatabase" localSheetId="4" hidden="1">'Hazard &amp; Exposure'!$B$2:$AR$40</definedName>
    <definedName name="_xlnm._FilterDatabase" localSheetId="2" hidden="1">'INFORM SC 2022 results'!$A$3:$AP$39</definedName>
    <definedName name="_xlnm._FilterDatabase" localSheetId="9" hidden="1">'Lack of Reliability Index'!$A$1:$H$1</definedName>
    <definedName name="_xlnm._FilterDatabase" localSheetId="5" hidden="1">Vulnerability!$B$2:$AO$38</definedName>
    <definedName name="_Key1" localSheetId="4" hidden="1">#REF!</definedName>
    <definedName name="_Key1" localSheetId="13" hidden="1">#REF!</definedName>
    <definedName name="_Key1" localSheetId="12" hidden="1">#REF!</definedName>
    <definedName name="_Key1" localSheetId="11" hidden="1">#REF!</definedName>
    <definedName name="_Key1" localSheetId="10" hidden="1">#REF!</definedName>
    <definedName name="_Key1" hidden="1">#REF!</definedName>
    <definedName name="_Order1" hidden="1">255</definedName>
    <definedName name="_Sort" localSheetId="4" hidden="1">#REF!</definedName>
    <definedName name="_Sort" localSheetId="13" hidden="1">#REF!</definedName>
    <definedName name="_Sort" localSheetId="12" hidden="1">#REF!</definedName>
    <definedName name="_Sort" localSheetId="11" hidden="1">#REF!</definedName>
    <definedName name="_Sort" localSheetId="10" hidden="1">#REF!</definedName>
    <definedName name="_Sort" hidden="1">#REF!</definedName>
    <definedName name="aa" localSheetId="11" hidden="1">#REF!</definedName>
    <definedName name="aa" hidden="1">#REF!</definedName>
    <definedName name="_xlnm.Print_Area" localSheetId="2">'INFORM SC 2022 results'!$B$2:$AJ$39</definedName>
    <definedName name="_xlnm.Print_Titles" localSheetId="2">'INFORM SC 2022 results'!$2:$2</definedName>
  </definedNames>
  <calcPr calcId="191029"/>
</workbook>
</file>

<file path=xl/calcChain.xml><?xml version="1.0" encoding="utf-8"?>
<calcChain xmlns="http://schemas.openxmlformats.org/spreadsheetml/2006/main">
  <c r="W24" i="5" l="1"/>
  <c r="W29" i="5"/>
  <c r="W30" i="5"/>
  <c r="W31" i="5"/>
  <c r="W32" i="5"/>
  <c r="W33" i="5"/>
  <c r="W34" i="5"/>
  <c r="W35" i="5"/>
  <c r="W36" i="5"/>
  <c r="W37" i="5"/>
  <c r="W38" i="5"/>
  <c r="W39" i="5"/>
  <c r="BP3" i="83"/>
  <c r="BP4" i="83"/>
  <c r="BP5" i="83"/>
  <c r="BP6" i="83"/>
  <c r="BP7" i="83"/>
  <c r="BP8" i="83"/>
  <c r="BP9" i="83"/>
  <c r="BP10" i="83"/>
  <c r="BP11" i="83"/>
  <c r="BP12" i="83"/>
  <c r="BP13" i="83"/>
  <c r="BP14" i="83"/>
  <c r="BP15" i="83"/>
  <c r="BP16" i="83"/>
  <c r="BP17" i="83"/>
  <c r="BP18" i="83"/>
  <c r="BP19" i="83"/>
  <c r="BP20" i="83"/>
  <c r="BP21" i="83"/>
  <c r="BP22" i="83"/>
  <c r="BP23" i="83"/>
  <c r="BP24" i="83"/>
  <c r="BP25" i="83"/>
  <c r="BP26" i="83"/>
  <c r="BP27" i="83"/>
  <c r="BP28" i="83"/>
  <c r="BP29" i="83"/>
  <c r="BP30" i="83"/>
  <c r="BP31" i="83"/>
  <c r="BP32" i="83"/>
  <c r="BP33" i="83"/>
  <c r="BP34" i="83"/>
  <c r="BP35" i="83"/>
  <c r="BP36" i="83"/>
  <c r="BP37" i="83"/>
  <c r="BP2" i="83"/>
  <c r="G3" i="84"/>
  <c r="G4" i="84"/>
  <c r="G5" i="84"/>
  <c r="G6" i="84"/>
  <c r="G7" i="84"/>
  <c r="G8" i="84"/>
  <c r="G9" i="84"/>
  <c r="G10" i="84"/>
  <c r="G11" i="84"/>
  <c r="G12" i="84"/>
  <c r="G13" i="84"/>
  <c r="G14" i="84"/>
  <c r="G15" i="84"/>
  <c r="G16" i="84"/>
  <c r="G17" i="84"/>
  <c r="G18" i="84"/>
  <c r="G19" i="84"/>
  <c r="G20" i="84"/>
  <c r="G21" i="84"/>
  <c r="G22" i="84"/>
  <c r="G23" i="84"/>
  <c r="G24" i="84"/>
  <c r="G25" i="84"/>
  <c r="G26" i="84"/>
  <c r="G27" i="84"/>
  <c r="G28" i="84"/>
  <c r="G29" i="84"/>
  <c r="G30" i="84"/>
  <c r="G31" i="84"/>
  <c r="G32" i="84"/>
  <c r="G33" i="84"/>
  <c r="G34" i="84"/>
  <c r="G35" i="84"/>
  <c r="G36" i="84"/>
  <c r="G37" i="84"/>
  <c r="G2" i="84"/>
  <c r="BA3" i="83" l="1"/>
  <c r="BB3" i="83"/>
  <c r="BC3" i="83"/>
  <c r="BA4" i="83"/>
  <c r="BB4" i="83"/>
  <c r="BC4" i="83"/>
  <c r="BA5" i="83"/>
  <c r="BB5" i="83"/>
  <c r="BC5" i="83"/>
  <c r="BA6" i="83"/>
  <c r="BB6" i="83"/>
  <c r="BC6" i="83"/>
  <c r="BA7" i="83"/>
  <c r="BB7" i="83"/>
  <c r="BC7" i="83"/>
  <c r="BA8" i="83"/>
  <c r="BB8" i="83"/>
  <c r="BC8" i="83"/>
  <c r="BA9" i="83"/>
  <c r="BB9" i="83"/>
  <c r="BC9" i="83"/>
  <c r="BA10" i="83"/>
  <c r="BB10" i="83"/>
  <c r="BC10" i="83"/>
  <c r="BA11" i="83"/>
  <c r="BB11" i="83"/>
  <c r="BC11" i="83"/>
  <c r="BA12" i="83"/>
  <c r="BB12" i="83"/>
  <c r="BC12" i="83"/>
  <c r="BA13" i="83"/>
  <c r="BB13" i="83"/>
  <c r="BC13" i="83"/>
  <c r="BA14" i="83"/>
  <c r="BB14" i="83"/>
  <c r="BC14" i="83"/>
  <c r="BA15" i="83"/>
  <c r="BB15" i="83"/>
  <c r="BC15" i="83"/>
  <c r="BA16" i="83"/>
  <c r="BB16" i="83"/>
  <c r="BC16" i="83"/>
  <c r="BA17" i="83"/>
  <c r="BB17" i="83"/>
  <c r="BC17" i="83"/>
  <c r="BA18" i="83"/>
  <c r="BB18" i="83"/>
  <c r="BC18" i="83"/>
  <c r="BA19" i="83"/>
  <c r="BB19" i="83"/>
  <c r="BC19" i="83"/>
  <c r="BA20" i="83"/>
  <c r="BB20" i="83"/>
  <c r="BC20" i="83"/>
  <c r="BA21" i="83"/>
  <c r="BB21" i="83"/>
  <c r="BC21" i="83"/>
  <c r="BA22" i="83"/>
  <c r="BB22" i="83"/>
  <c r="BC22" i="83"/>
  <c r="BA23" i="83"/>
  <c r="BB23" i="83"/>
  <c r="BC23" i="83"/>
  <c r="BA24" i="83"/>
  <c r="BB24" i="83"/>
  <c r="BC24" i="83"/>
  <c r="BA25" i="83"/>
  <c r="BB25" i="83"/>
  <c r="BC25" i="83"/>
  <c r="BA26" i="83"/>
  <c r="BB26" i="83"/>
  <c r="BC26" i="83"/>
  <c r="BA27" i="83"/>
  <c r="BB27" i="83"/>
  <c r="BC27" i="83"/>
  <c r="BA28" i="83"/>
  <c r="BB28" i="83"/>
  <c r="BC28" i="83"/>
  <c r="BA29" i="83"/>
  <c r="BB29" i="83"/>
  <c r="BC29" i="83"/>
  <c r="BA30" i="83"/>
  <c r="BB30" i="83"/>
  <c r="BC30" i="83"/>
  <c r="BA31" i="83"/>
  <c r="BB31" i="83"/>
  <c r="BC31" i="83"/>
  <c r="BA32" i="83"/>
  <c r="BB32" i="83"/>
  <c r="BC32" i="83"/>
  <c r="BA33" i="83"/>
  <c r="BB33" i="83"/>
  <c r="BC33" i="83"/>
  <c r="BA34" i="83"/>
  <c r="BB34" i="83"/>
  <c r="BC34" i="83"/>
  <c r="BA35" i="83"/>
  <c r="BB35" i="83"/>
  <c r="BC35" i="83"/>
  <c r="BA36" i="83"/>
  <c r="BB36" i="83"/>
  <c r="BC36" i="83"/>
  <c r="BA37" i="83"/>
  <c r="BB37" i="83"/>
  <c r="BC37" i="83"/>
  <c r="BA2" i="83"/>
  <c r="BB2" i="83"/>
  <c r="BC2" i="83"/>
  <c r="AI4" i="4"/>
  <c r="AI5"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6" i="4"/>
  <c r="AI37" i="4"/>
  <c r="AI38" i="4"/>
  <c r="AI3" i="4"/>
  <c r="AH37" i="4"/>
  <c r="AH38" i="4"/>
  <c r="AH4" i="4"/>
  <c r="AH5" i="4"/>
  <c r="AH6" i="4"/>
  <c r="AH7"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6" i="4"/>
  <c r="AH3" i="4"/>
  <c r="AG4" i="4"/>
  <c r="AG5"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 i="4"/>
  <c r="AF4" i="4"/>
  <c r="AF5" i="4"/>
  <c r="AF6" i="4"/>
  <c r="AF7" i="4"/>
  <c r="AF8" i="4"/>
  <c r="AF9" i="4"/>
  <c r="AF10"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AF36" i="4"/>
  <c r="AF37" i="4"/>
  <c r="AF38" i="4"/>
  <c r="AF3" i="4"/>
  <c r="R4" i="4" l="1"/>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 i="4"/>
  <c r="AM4" i="3"/>
  <c r="AN4" i="3" s="1"/>
  <c r="V5" i="5" s="1"/>
  <c r="AM5" i="3"/>
  <c r="AN5" i="3" s="1"/>
  <c r="V6" i="5" s="1"/>
  <c r="AM6" i="3"/>
  <c r="AN6" i="3" s="1"/>
  <c r="V7" i="5" s="1"/>
  <c r="AM7" i="3"/>
  <c r="AN7" i="3" s="1"/>
  <c r="V8" i="5" s="1"/>
  <c r="AM8" i="3"/>
  <c r="AN8" i="3" s="1"/>
  <c r="V9" i="5" s="1"/>
  <c r="AM9" i="3"/>
  <c r="AN9" i="3" s="1"/>
  <c r="V10" i="5" s="1"/>
  <c r="AM10" i="3"/>
  <c r="AN10" i="3" s="1"/>
  <c r="V11" i="5" s="1"/>
  <c r="AM11" i="3"/>
  <c r="AN11" i="3" s="1"/>
  <c r="V12" i="5" s="1"/>
  <c r="AM12" i="3"/>
  <c r="AN12" i="3" s="1"/>
  <c r="V13" i="5" s="1"/>
  <c r="AM13" i="3"/>
  <c r="AN13" i="3" s="1"/>
  <c r="V14" i="5" s="1"/>
  <c r="AM14" i="3"/>
  <c r="AN14" i="3" s="1"/>
  <c r="V25" i="5" s="1"/>
  <c r="AM15" i="3"/>
  <c r="AN15" i="3" s="1"/>
  <c r="V28" i="5" s="1"/>
  <c r="AM16" i="3"/>
  <c r="AN16" i="3" s="1"/>
  <c r="V23" i="5" s="1"/>
  <c r="AM17" i="3"/>
  <c r="AN17" i="3" s="1"/>
  <c r="V21" i="5" s="1"/>
  <c r="AM18" i="3"/>
  <c r="AN18" i="3" s="1"/>
  <c r="V17" i="5" s="1"/>
  <c r="AM19" i="3"/>
  <c r="AN19" i="3" s="1"/>
  <c r="V27" i="5" s="1"/>
  <c r="AM20" i="3"/>
  <c r="AN20" i="3" s="1"/>
  <c r="V22" i="5" s="1"/>
  <c r="AM21" i="3"/>
  <c r="AN21" i="3" s="1"/>
  <c r="V18" i="5" s="1"/>
  <c r="AM22" i="3"/>
  <c r="AN22" i="3" s="1"/>
  <c r="V19" i="5" s="1"/>
  <c r="AM23" i="3"/>
  <c r="AN23" i="3" s="1"/>
  <c r="V15" i="5" s="1"/>
  <c r="AM24" i="3"/>
  <c r="AN24" i="3" s="1"/>
  <c r="V16" i="5" s="1"/>
  <c r="AM25" i="3"/>
  <c r="AN25" i="3" s="1"/>
  <c r="V26" i="5" s="1"/>
  <c r="AM26" i="3"/>
  <c r="AN26" i="3" s="1"/>
  <c r="V20" i="5" s="1"/>
  <c r="AM27" i="3"/>
  <c r="AN27" i="3" s="1"/>
  <c r="V24" i="5" s="1"/>
  <c r="AM28" i="3"/>
  <c r="AN28" i="3" s="1"/>
  <c r="V29" i="5" s="1"/>
  <c r="AM29" i="3"/>
  <c r="AN29" i="3" s="1"/>
  <c r="V30" i="5" s="1"/>
  <c r="AM30" i="3"/>
  <c r="AN30" i="3" s="1"/>
  <c r="V31" i="5" s="1"/>
  <c r="AM31" i="3"/>
  <c r="AN31" i="3" s="1"/>
  <c r="V32" i="5" s="1"/>
  <c r="AM32" i="3"/>
  <c r="AN32" i="3" s="1"/>
  <c r="V33" i="5" s="1"/>
  <c r="AM33" i="3"/>
  <c r="AN33" i="3" s="1"/>
  <c r="V34" i="5" s="1"/>
  <c r="AM34" i="3"/>
  <c r="AN34" i="3" s="1"/>
  <c r="V35" i="5" s="1"/>
  <c r="AM35" i="3"/>
  <c r="AN35" i="3" s="1"/>
  <c r="V36" i="5" s="1"/>
  <c r="AM36" i="3"/>
  <c r="AN36" i="3" s="1"/>
  <c r="V37" i="5" s="1"/>
  <c r="AM37" i="3"/>
  <c r="AN37" i="3" s="1"/>
  <c r="V38" i="5" s="1"/>
  <c r="AM38" i="3"/>
  <c r="AN38" i="3" s="1"/>
  <c r="V39" i="5" s="1"/>
  <c r="AM3" i="3"/>
  <c r="AN3" i="3" s="1"/>
  <c r="V4" i="5" s="1"/>
  <c r="S29" i="4" l="1"/>
  <c r="S10" i="4"/>
  <c r="S18" i="4"/>
  <c r="S26" i="4"/>
  <c r="S34" i="4"/>
  <c r="S33" i="4"/>
  <c r="S25" i="4"/>
  <c r="S17" i="4"/>
  <c r="S9" i="4"/>
  <c r="S21" i="4"/>
  <c r="S13" i="4"/>
  <c r="S5" i="4"/>
  <c r="S38" i="4"/>
  <c r="S30" i="4"/>
  <c r="S22" i="4"/>
  <c r="S14" i="4"/>
  <c r="S6" i="4"/>
  <c r="S20" i="4"/>
  <c r="S37" i="4"/>
  <c r="S36" i="4"/>
  <c r="S28" i="4"/>
  <c r="S12" i="4"/>
  <c r="S4" i="4"/>
  <c r="S35" i="4"/>
  <c r="S27" i="4"/>
  <c r="S19" i="4"/>
  <c r="S11" i="4"/>
  <c r="S3" i="4"/>
  <c r="S7" i="4"/>
  <c r="S31" i="4"/>
  <c r="S15" i="4"/>
  <c r="S23" i="4"/>
  <c r="S32" i="4"/>
  <c r="S24" i="4"/>
  <c r="S16" i="4"/>
  <c r="S8" i="4"/>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 i="3" l="1"/>
  <c r="BA4" i="82"/>
  <c r="BB4" i="82"/>
  <c r="BC4" i="82"/>
  <c r="BA5" i="82"/>
  <c r="BB5" i="82"/>
  <c r="BC5" i="82"/>
  <c r="BA6" i="82"/>
  <c r="BB6" i="82"/>
  <c r="BC6" i="82"/>
  <c r="BA7" i="82"/>
  <c r="BB7" i="82"/>
  <c r="BC7" i="82"/>
  <c r="BA8" i="82"/>
  <c r="BB8" i="82"/>
  <c r="BC8" i="82"/>
  <c r="BA9" i="82"/>
  <c r="BB9" i="82"/>
  <c r="BC9" i="82"/>
  <c r="BA10" i="82"/>
  <c r="BB10" i="82"/>
  <c r="BC10" i="82"/>
  <c r="BA11" i="82"/>
  <c r="BB11" i="82"/>
  <c r="BC11" i="82"/>
  <c r="BA12" i="82"/>
  <c r="BB12" i="82"/>
  <c r="BC12" i="82"/>
  <c r="BA13" i="82"/>
  <c r="BB13" i="82"/>
  <c r="BC13" i="82"/>
  <c r="BA14" i="82"/>
  <c r="BB14" i="82"/>
  <c r="BC14" i="82"/>
  <c r="BA15" i="82"/>
  <c r="BB15" i="82"/>
  <c r="BC15" i="82"/>
  <c r="BA16" i="82"/>
  <c r="BB16" i="82"/>
  <c r="BC16" i="82"/>
  <c r="BA17" i="82"/>
  <c r="BB17" i="82"/>
  <c r="BC17" i="82"/>
  <c r="BA18" i="82"/>
  <c r="BB18" i="82"/>
  <c r="BC18" i="82"/>
  <c r="BA19" i="82"/>
  <c r="BB19" i="82"/>
  <c r="BC19" i="82"/>
  <c r="BA20" i="82"/>
  <c r="BB20" i="82"/>
  <c r="BC20" i="82"/>
  <c r="BA21" i="82"/>
  <c r="BB21" i="82"/>
  <c r="BC21" i="82"/>
  <c r="BA22" i="82"/>
  <c r="BB22" i="82"/>
  <c r="BC22" i="82"/>
  <c r="BA23" i="82"/>
  <c r="BB23" i="82"/>
  <c r="BC23" i="82"/>
  <c r="BA24" i="82"/>
  <c r="BB24" i="82"/>
  <c r="BC24" i="82"/>
  <c r="BA25" i="82"/>
  <c r="BB25" i="82"/>
  <c r="BC25" i="82"/>
  <c r="BA26" i="82"/>
  <c r="BB26" i="82"/>
  <c r="BC26" i="82"/>
  <c r="BA27" i="82"/>
  <c r="BB27" i="82"/>
  <c r="BC27" i="82"/>
  <c r="BA28" i="82"/>
  <c r="BB28" i="82"/>
  <c r="BC28" i="82"/>
  <c r="BA29" i="82"/>
  <c r="BB29" i="82"/>
  <c r="BC29" i="82"/>
  <c r="BA30" i="82"/>
  <c r="BB30" i="82"/>
  <c r="BC30" i="82"/>
  <c r="BA31" i="82"/>
  <c r="BB31" i="82"/>
  <c r="BC31" i="82"/>
  <c r="BA32" i="82"/>
  <c r="BB32" i="82"/>
  <c r="BC32" i="82"/>
  <c r="BA33" i="82"/>
  <c r="BB33" i="82"/>
  <c r="BC33" i="82"/>
  <c r="BA34" i="82"/>
  <c r="BB34" i="82"/>
  <c r="BC34" i="82"/>
  <c r="BA35" i="82"/>
  <c r="BB35" i="82"/>
  <c r="BC35" i="82"/>
  <c r="BA36" i="82"/>
  <c r="BB36" i="82"/>
  <c r="BC36" i="82"/>
  <c r="BA37" i="82"/>
  <c r="BB37" i="82"/>
  <c r="BC37" i="82"/>
  <c r="BA38" i="82"/>
  <c r="BB38" i="82"/>
  <c r="BC38" i="82"/>
  <c r="BC3" i="82"/>
  <c r="BB3" i="82"/>
  <c r="BA3" i="82"/>
  <c r="AP4" i="82"/>
  <c r="AP5" i="82"/>
  <c r="AP6" i="82"/>
  <c r="AP7" i="82"/>
  <c r="AP8" i="82"/>
  <c r="AP9" i="82"/>
  <c r="AP10" i="82"/>
  <c r="AP11" i="82"/>
  <c r="AP12" i="82"/>
  <c r="AP13" i="82"/>
  <c r="AP14" i="82"/>
  <c r="AP15" i="82"/>
  <c r="AP16" i="82"/>
  <c r="AP17" i="82"/>
  <c r="AP18" i="82"/>
  <c r="AP19" i="82"/>
  <c r="AP20" i="82"/>
  <c r="AP21" i="82"/>
  <c r="AP22" i="82"/>
  <c r="AP23" i="82"/>
  <c r="AP24" i="82"/>
  <c r="AP25" i="82"/>
  <c r="AP26" i="82"/>
  <c r="AP27" i="82"/>
  <c r="AP28" i="82"/>
  <c r="AP29" i="82"/>
  <c r="AP30" i="82"/>
  <c r="AP31" i="82"/>
  <c r="AP32" i="82"/>
  <c r="AP33" i="82"/>
  <c r="AP34" i="82"/>
  <c r="AP35" i="82"/>
  <c r="AP36" i="82"/>
  <c r="AP37" i="82"/>
  <c r="AP38" i="82"/>
  <c r="AP3" i="82"/>
  <c r="AP3" i="83"/>
  <c r="AP4" i="83"/>
  <c r="AP5" i="83"/>
  <c r="AP6" i="83"/>
  <c r="AP7" i="83"/>
  <c r="AP8" i="83"/>
  <c r="AP9" i="83"/>
  <c r="AP10" i="83"/>
  <c r="AP11" i="83"/>
  <c r="AP12" i="83"/>
  <c r="AP13" i="83"/>
  <c r="AP14" i="83"/>
  <c r="AP15" i="83"/>
  <c r="AP16" i="83"/>
  <c r="AP17" i="83"/>
  <c r="AP18" i="83"/>
  <c r="AP19" i="83"/>
  <c r="AP20" i="83"/>
  <c r="AP21" i="83"/>
  <c r="AP22" i="83"/>
  <c r="AP23" i="83"/>
  <c r="AP24" i="83"/>
  <c r="AP25" i="83"/>
  <c r="AP26" i="83"/>
  <c r="AP27" i="83"/>
  <c r="AP28" i="83"/>
  <c r="AP29" i="83"/>
  <c r="AP30" i="83"/>
  <c r="AP31" i="83"/>
  <c r="AP32" i="83"/>
  <c r="AP33" i="83"/>
  <c r="AP34" i="83"/>
  <c r="AP35" i="83"/>
  <c r="AP36" i="83"/>
  <c r="AP37" i="83"/>
  <c r="AP2" i="83"/>
  <c r="AC3" i="83" l="1"/>
  <c r="AC4" i="83"/>
  <c r="AC5" i="83"/>
  <c r="AC6" i="83"/>
  <c r="AC7" i="83"/>
  <c r="AC8" i="83"/>
  <c r="AC9" i="83"/>
  <c r="AC10" i="83"/>
  <c r="AC11" i="83"/>
  <c r="AC12" i="83"/>
  <c r="AC13" i="83"/>
  <c r="AC14" i="83"/>
  <c r="AC15" i="83"/>
  <c r="AC16" i="83"/>
  <c r="AC17" i="83"/>
  <c r="AC18" i="83"/>
  <c r="AC19" i="83"/>
  <c r="AC20" i="83"/>
  <c r="AC21" i="83"/>
  <c r="AC22" i="83"/>
  <c r="AC23" i="83"/>
  <c r="AC24" i="83"/>
  <c r="AC25" i="83"/>
  <c r="AC26" i="83"/>
  <c r="AC27" i="83"/>
  <c r="AC28" i="83"/>
  <c r="AC29" i="83"/>
  <c r="AC30" i="83"/>
  <c r="AC31" i="83"/>
  <c r="AC32" i="83"/>
  <c r="AC33" i="83"/>
  <c r="AC34" i="83"/>
  <c r="AC35" i="83"/>
  <c r="AC36" i="83"/>
  <c r="AC37" i="83"/>
  <c r="AC2" i="83"/>
  <c r="AD4" i="82"/>
  <c r="AD5" i="82"/>
  <c r="AD6" i="82"/>
  <c r="AD7" i="82"/>
  <c r="AD8" i="82"/>
  <c r="AD9" i="82"/>
  <c r="AD10" i="82"/>
  <c r="AD11" i="82"/>
  <c r="AD12" i="82"/>
  <c r="AD13" i="82"/>
  <c r="AD14" i="82"/>
  <c r="AD15" i="82"/>
  <c r="AD16" i="82"/>
  <c r="AD17" i="82"/>
  <c r="AD18" i="82"/>
  <c r="AD19" i="82"/>
  <c r="AD20" i="82"/>
  <c r="AD21" i="82"/>
  <c r="AD22" i="82"/>
  <c r="AD23" i="82"/>
  <c r="AD24" i="82"/>
  <c r="AD25" i="82"/>
  <c r="AD26" i="82"/>
  <c r="AD27" i="82"/>
  <c r="AD28" i="82"/>
  <c r="AD29" i="82"/>
  <c r="AD30" i="82"/>
  <c r="AD31" i="82"/>
  <c r="AD32" i="82"/>
  <c r="AD33" i="82"/>
  <c r="AD34" i="82"/>
  <c r="AD35" i="82"/>
  <c r="AD36" i="82"/>
  <c r="AD37" i="82"/>
  <c r="AD38" i="82"/>
  <c r="AD3" i="82"/>
  <c r="BI3" i="83"/>
  <c r="BJ3" i="83"/>
  <c r="BK3" i="83"/>
  <c r="BI4" i="83"/>
  <c r="BJ4" i="83"/>
  <c r="BK4" i="83"/>
  <c r="BI5" i="83"/>
  <c r="BJ5" i="83"/>
  <c r="BK5" i="83"/>
  <c r="BI6" i="83"/>
  <c r="BJ6" i="83"/>
  <c r="BK6" i="83"/>
  <c r="BI7" i="83"/>
  <c r="BJ7" i="83"/>
  <c r="BK7" i="83"/>
  <c r="BI8" i="83"/>
  <c r="BJ8" i="83"/>
  <c r="BK8" i="83"/>
  <c r="BI9" i="83"/>
  <c r="BJ9" i="83"/>
  <c r="BK9" i="83"/>
  <c r="BI10" i="83"/>
  <c r="BJ10" i="83"/>
  <c r="BK10" i="83"/>
  <c r="BI11" i="83"/>
  <c r="BJ11" i="83"/>
  <c r="BK11" i="83"/>
  <c r="BI12" i="83"/>
  <c r="BJ12" i="83"/>
  <c r="BK12" i="83"/>
  <c r="BI13" i="83"/>
  <c r="BJ13" i="83"/>
  <c r="BK13" i="83"/>
  <c r="BI14" i="83"/>
  <c r="BJ14" i="83"/>
  <c r="BK14" i="83"/>
  <c r="BI15" i="83"/>
  <c r="BJ15" i="83"/>
  <c r="BK15" i="83"/>
  <c r="BI16" i="83"/>
  <c r="BJ16" i="83"/>
  <c r="BK16" i="83"/>
  <c r="BI17" i="83"/>
  <c r="BJ17" i="83"/>
  <c r="BK17" i="83"/>
  <c r="BI18" i="83"/>
  <c r="BJ18" i="83"/>
  <c r="BK18" i="83"/>
  <c r="BI19" i="83"/>
  <c r="BJ19" i="83"/>
  <c r="BK19" i="83"/>
  <c r="BI20" i="83"/>
  <c r="BJ20" i="83"/>
  <c r="BK20" i="83"/>
  <c r="BI21" i="83"/>
  <c r="BJ21" i="83"/>
  <c r="BK21" i="83"/>
  <c r="BI22" i="83"/>
  <c r="BJ22" i="83"/>
  <c r="BK22" i="83"/>
  <c r="BI23" i="83"/>
  <c r="BJ23" i="83"/>
  <c r="BK23" i="83"/>
  <c r="BI24" i="83"/>
  <c r="BJ24" i="83"/>
  <c r="BK24" i="83"/>
  <c r="BI25" i="83"/>
  <c r="BJ25" i="83"/>
  <c r="BK25" i="83"/>
  <c r="BI26" i="83"/>
  <c r="BJ26" i="83"/>
  <c r="BK26" i="83"/>
  <c r="BI27" i="83"/>
  <c r="BJ27" i="83"/>
  <c r="BK27" i="83"/>
  <c r="BI28" i="83"/>
  <c r="BJ28" i="83"/>
  <c r="BK28" i="83"/>
  <c r="BI29" i="83"/>
  <c r="BJ29" i="83"/>
  <c r="BK29" i="83"/>
  <c r="BI30" i="83"/>
  <c r="BJ30" i="83"/>
  <c r="BK30" i="83"/>
  <c r="BI31" i="83"/>
  <c r="BJ31" i="83"/>
  <c r="BK31" i="83"/>
  <c r="BI32" i="83"/>
  <c r="BJ32" i="83"/>
  <c r="BK32" i="83"/>
  <c r="BI33" i="83"/>
  <c r="BJ33" i="83"/>
  <c r="BK33" i="83"/>
  <c r="BI34" i="83"/>
  <c r="BJ34" i="83"/>
  <c r="BK34" i="83"/>
  <c r="BI35" i="83"/>
  <c r="BJ35" i="83"/>
  <c r="BK35" i="83"/>
  <c r="BI36" i="83"/>
  <c r="BJ36" i="83"/>
  <c r="BK36" i="83"/>
  <c r="BI37" i="83"/>
  <c r="BJ37" i="83"/>
  <c r="BK37" i="83"/>
  <c r="BI2" i="83"/>
  <c r="BJ2" i="83"/>
  <c r="BK2" i="83"/>
  <c r="BH4" i="82"/>
  <c r="BI4" i="82"/>
  <c r="BJ4" i="82"/>
  <c r="BH5" i="82"/>
  <c r="BI5" i="82"/>
  <c r="BJ5" i="82"/>
  <c r="BH6" i="82"/>
  <c r="BI6" i="82"/>
  <c r="BJ6" i="82"/>
  <c r="BH7" i="82"/>
  <c r="BI7" i="82"/>
  <c r="BJ7" i="82"/>
  <c r="BH8" i="82"/>
  <c r="BI8" i="82"/>
  <c r="BJ8" i="82"/>
  <c r="BH9" i="82"/>
  <c r="BI9" i="82"/>
  <c r="BJ9" i="82"/>
  <c r="BH10" i="82"/>
  <c r="BI10" i="82"/>
  <c r="BJ10" i="82"/>
  <c r="BH11" i="82"/>
  <c r="BI11" i="82"/>
  <c r="BJ11" i="82"/>
  <c r="BH12" i="82"/>
  <c r="BI12" i="82"/>
  <c r="BJ12" i="82"/>
  <c r="BH13" i="82"/>
  <c r="BI13" i="82"/>
  <c r="BJ13" i="82"/>
  <c r="BH14" i="82"/>
  <c r="BI14" i="82"/>
  <c r="BJ14" i="82"/>
  <c r="BH15" i="82"/>
  <c r="BI15" i="82"/>
  <c r="BJ15" i="82"/>
  <c r="BH16" i="82"/>
  <c r="BI16" i="82"/>
  <c r="BJ16" i="82"/>
  <c r="BH17" i="82"/>
  <c r="BI17" i="82"/>
  <c r="BJ17" i="82"/>
  <c r="BH18" i="82"/>
  <c r="BI18" i="82"/>
  <c r="BJ18" i="82"/>
  <c r="BH19" i="82"/>
  <c r="BI19" i="82"/>
  <c r="BJ19" i="82"/>
  <c r="BH20" i="82"/>
  <c r="BI20" i="82"/>
  <c r="BJ20" i="82"/>
  <c r="BH21" i="82"/>
  <c r="BI21" i="82"/>
  <c r="BJ21" i="82"/>
  <c r="BH22" i="82"/>
  <c r="BI22" i="82"/>
  <c r="BJ22" i="82"/>
  <c r="BH23" i="82"/>
  <c r="BI23" i="82"/>
  <c r="BJ23" i="82"/>
  <c r="BH24" i="82"/>
  <c r="BI24" i="82"/>
  <c r="BJ24" i="82"/>
  <c r="BH25" i="82"/>
  <c r="BI25" i="82"/>
  <c r="BJ25" i="82"/>
  <c r="BH26" i="82"/>
  <c r="BI26" i="82"/>
  <c r="BJ26" i="82"/>
  <c r="BH27" i="82"/>
  <c r="BI27" i="82"/>
  <c r="BJ27" i="82"/>
  <c r="BH28" i="82"/>
  <c r="BI28" i="82"/>
  <c r="BJ28" i="82"/>
  <c r="BH29" i="82"/>
  <c r="BI29" i="82"/>
  <c r="BJ29" i="82"/>
  <c r="BH30" i="82"/>
  <c r="BI30" i="82"/>
  <c r="BJ30" i="82"/>
  <c r="BH31" i="82"/>
  <c r="BI31" i="82"/>
  <c r="BJ31" i="82"/>
  <c r="BH32" i="82"/>
  <c r="BI32" i="82"/>
  <c r="BJ32" i="82"/>
  <c r="BH33" i="82"/>
  <c r="BI33" i="82"/>
  <c r="BJ33" i="82"/>
  <c r="BH34" i="82"/>
  <c r="BI34" i="82"/>
  <c r="BJ34" i="82"/>
  <c r="BH35" i="82"/>
  <c r="BI35" i="82"/>
  <c r="BJ35" i="82"/>
  <c r="BH36" i="82"/>
  <c r="BI36" i="82"/>
  <c r="BJ36" i="82"/>
  <c r="BH37" i="82"/>
  <c r="BI37" i="82"/>
  <c r="BJ37" i="82"/>
  <c r="BH38" i="82"/>
  <c r="BI38" i="82"/>
  <c r="BJ38" i="82"/>
  <c r="BJ3" i="82"/>
  <c r="BI3" i="82"/>
  <c r="BH3" i="82"/>
  <c r="BK3" i="82"/>
  <c r="B37" i="83" l="1"/>
  <c r="C37" i="83"/>
  <c r="D37" i="83"/>
  <c r="E37" i="83"/>
  <c r="F37" i="83"/>
  <c r="G37" i="83"/>
  <c r="H37" i="83"/>
  <c r="I37" i="83"/>
  <c r="J37" i="83"/>
  <c r="K37" i="83"/>
  <c r="L37" i="83"/>
  <c r="M37" i="83"/>
  <c r="N37" i="83"/>
  <c r="O37" i="83"/>
  <c r="P37" i="83"/>
  <c r="Q37" i="83"/>
  <c r="R37" i="83"/>
  <c r="S37" i="83"/>
  <c r="T37" i="83"/>
  <c r="U37" i="83"/>
  <c r="V37" i="83"/>
  <c r="W37" i="83"/>
  <c r="X37" i="83"/>
  <c r="Y37" i="83"/>
  <c r="Z37" i="83"/>
  <c r="AA37" i="83"/>
  <c r="AB37" i="83"/>
  <c r="AD37" i="83"/>
  <c r="AE37" i="83"/>
  <c r="AF37" i="83"/>
  <c r="AG37" i="83"/>
  <c r="AH37" i="83"/>
  <c r="AI37" i="83"/>
  <c r="AJ37" i="83"/>
  <c r="AK37" i="83"/>
  <c r="AL37" i="83"/>
  <c r="AM37" i="83"/>
  <c r="AN37" i="83"/>
  <c r="AO37" i="83"/>
  <c r="AQ37" i="83"/>
  <c r="AR37" i="83"/>
  <c r="AS37" i="83"/>
  <c r="AT37" i="83"/>
  <c r="AU37" i="83"/>
  <c r="AV37" i="83"/>
  <c r="AW37" i="83"/>
  <c r="AX37" i="83"/>
  <c r="AY37" i="83"/>
  <c r="AZ37" i="83"/>
  <c r="BD37" i="83"/>
  <c r="BE37" i="83"/>
  <c r="BF37" i="83"/>
  <c r="BG37" i="83"/>
  <c r="BH37" i="83"/>
  <c r="BL37" i="83"/>
  <c r="BM37" i="83"/>
  <c r="BN37" i="83"/>
  <c r="D19" i="4"/>
  <c r="E19" i="4" s="1"/>
  <c r="F19" i="4"/>
  <c r="G19" i="4"/>
  <c r="I19" i="4"/>
  <c r="J19" i="4" s="1"/>
  <c r="K19" i="4"/>
  <c r="L19" i="4"/>
  <c r="O19" i="4"/>
  <c r="V19" i="4"/>
  <c r="W19" i="4"/>
  <c r="Y19" i="4"/>
  <c r="Z19" i="4" s="1"/>
  <c r="AA19" i="4"/>
  <c r="AC19" i="4"/>
  <c r="AD19" i="4"/>
  <c r="AE19" i="4"/>
  <c r="D20" i="4"/>
  <c r="E20" i="4" s="1"/>
  <c r="F20" i="4"/>
  <c r="G20" i="4"/>
  <c r="I20" i="4"/>
  <c r="J20" i="4" s="1"/>
  <c r="K20" i="4"/>
  <c r="L20" i="4"/>
  <c r="O20" i="4"/>
  <c r="V20" i="4"/>
  <c r="W20" i="4"/>
  <c r="Y20" i="4"/>
  <c r="Z20" i="4" s="1"/>
  <c r="AA20" i="4"/>
  <c r="AC20" i="4"/>
  <c r="AD20" i="4"/>
  <c r="AE20" i="4"/>
  <c r="D21" i="4"/>
  <c r="E21" i="4" s="1"/>
  <c r="F21" i="4"/>
  <c r="G21" i="4"/>
  <c r="I21" i="4"/>
  <c r="J21" i="4" s="1"/>
  <c r="K21" i="4"/>
  <c r="L21" i="4"/>
  <c r="O21" i="4"/>
  <c r="V21" i="4"/>
  <c r="W21" i="4"/>
  <c r="Y21" i="4"/>
  <c r="Z21" i="4" s="1"/>
  <c r="AA21" i="4"/>
  <c r="AC21" i="4"/>
  <c r="AD21" i="4"/>
  <c r="AE21" i="4"/>
  <c r="D22" i="4"/>
  <c r="E22" i="4" s="1"/>
  <c r="F22" i="4"/>
  <c r="G22" i="4"/>
  <c r="I22" i="4"/>
  <c r="J22" i="4" s="1"/>
  <c r="K22" i="4"/>
  <c r="L22" i="4"/>
  <c r="O22" i="4"/>
  <c r="V22" i="4"/>
  <c r="W22" i="4"/>
  <c r="Y22" i="4"/>
  <c r="Z22" i="4" s="1"/>
  <c r="AA22" i="4"/>
  <c r="AC22" i="4"/>
  <c r="AD22" i="4"/>
  <c r="AE22" i="4"/>
  <c r="D23" i="4"/>
  <c r="E23" i="4" s="1"/>
  <c r="F23" i="4"/>
  <c r="G23" i="4"/>
  <c r="I23" i="4"/>
  <c r="J23" i="4" s="1"/>
  <c r="K23" i="4"/>
  <c r="L23" i="4"/>
  <c r="O23" i="4"/>
  <c r="V23" i="4"/>
  <c r="W23" i="4"/>
  <c r="Y23" i="4"/>
  <c r="Z23" i="4" s="1"/>
  <c r="AA23" i="4"/>
  <c r="AC23" i="4"/>
  <c r="AD23" i="4"/>
  <c r="AE23" i="4"/>
  <c r="D24" i="4"/>
  <c r="E24" i="4" s="1"/>
  <c r="F24" i="4"/>
  <c r="G24" i="4"/>
  <c r="I24" i="4"/>
  <c r="J24" i="4" s="1"/>
  <c r="K24" i="4"/>
  <c r="L24" i="4"/>
  <c r="O24" i="4"/>
  <c r="V24" i="4"/>
  <c r="W24" i="4"/>
  <c r="Y24" i="4"/>
  <c r="Z24" i="4" s="1"/>
  <c r="AA24" i="4"/>
  <c r="AC24" i="4"/>
  <c r="AD24" i="4"/>
  <c r="AE24" i="4"/>
  <c r="D25" i="4"/>
  <c r="E25" i="4" s="1"/>
  <c r="F25" i="4"/>
  <c r="G25" i="4"/>
  <c r="I25" i="4"/>
  <c r="J25" i="4" s="1"/>
  <c r="K25" i="4"/>
  <c r="L25" i="4"/>
  <c r="O25" i="4"/>
  <c r="V25" i="4"/>
  <c r="W25" i="4"/>
  <c r="Y25" i="4"/>
  <c r="Z25" i="4" s="1"/>
  <c r="AA25" i="4"/>
  <c r="AC25" i="4"/>
  <c r="AD25" i="4"/>
  <c r="AE25" i="4"/>
  <c r="D26" i="4"/>
  <c r="E26" i="4" s="1"/>
  <c r="F26" i="4"/>
  <c r="G26" i="4"/>
  <c r="I26" i="4"/>
  <c r="J26" i="4" s="1"/>
  <c r="K26" i="4"/>
  <c r="L26" i="4"/>
  <c r="O26" i="4"/>
  <c r="V26" i="4"/>
  <c r="W26" i="4"/>
  <c r="Y26" i="4"/>
  <c r="Z26" i="4" s="1"/>
  <c r="AA26" i="4"/>
  <c r="AC26" i="4"/>
  <c r="AD26" i="4"/>
  <c r="AE26" i="4"/>
  <c r="D27" i="4"/>
  <c r="E27" i="4" s="1"/>
  <c r="F27" i="4"/>
  <c r="G27" i="4"/>
  <c r="I27" i="4"/>
  <c r="J27" i="4" s="1"/>
  <c r="K27" i="4"/>
  <c r="L27" i="4"/>
  <c r="O27" i="4"/>
  <c r="V27" i="4"/>
  <c r="W27" i="4"/>
  <c r="Y27" i="4"/>
  <c r="Z27" i="4" s="1"/>
  <c r="AA27" i="4"/>
  <c r="AC27" i="4"/>
  <c r="AD27" i="4"/>
  <c r="AE27" i="4"/>
  <c r="D28" i="4"/>
  <c r="E28" i="4" s="1"/>
  <c r="F28" i="4"/>
  <c r="G28" i="4"/>
  <c r="I28" i="4"/>
  <c r="J28" i="4" s="1"/>
  <c r="K28" i="4"/>
  <c r="L28" i="4"/>
  <c r="O28" i="4"/>
  <c r="V28" i="4"/>
  <c r="W28" i="4"/>
  <c r="Y28" i="4"/>
  <c r="Z28" i="4" s="1"/>
  <c r="AA28" i="4"/>
  <c r="AC28" i="4"/>
  <c r="AD28" i="4"/>
  <c r="AE28" i="4"/>
  <c r="D29" i="4"/>
  <c r="E29" i="4" s="1"/>
  <c r="F29" i="4"/>
  <c r="G29" i="4"/>
  <c r="I29" i="4"/>
  <c r="J29" i="4" s="1"/>
  <c r="K29" i="4"/>
  <c r="L29" i="4"/>
  <c r="O29" i="4"/>
  <c r="V29" i="4"/>
  <c r="W29" i="4"/>
  <c r="Y29" i="4"/>
  <c r="Z29" i="4" s="1"/>
  <c r="AA29" i="4"/>
  <c r="AC29" i="4"/>
  <c r="AD29" i="4"/>
  <c r="AE29" i="4"/>
  <c r="D30" i="4"/>
  <c r="E30" i="4" s="1"/>
  <c r="F30" i="4"/>
  <c r="G30" i="4"/>
  <c r="I30" i="4"/>
  <c r="J30" i="4" s="1"/>
  <c r="K30" i="4"/>
  <c r="L30" i="4"/>
  <c r="O30" i="4"/>
  <c r="V30" i="4"/>
  <c r="W30" i="4"/>
  <c r="Y30" i="4"/>
  <c r="Z30" i="4" s="1"/>
  <c r="AA30" i="4"/>
  <c r="AC30" i="4"/>
  <c r="AD30" i="4"/>
  <c r="AE30" i="4"/>
  <c r="D31" i="4"/>
  <c r="E31" i="4" s="1"/>
  <c r="F31" i="4"/>
  <c r="G31" i="4"/>
  <c r="I31" i="4"/>
  <c r="J31" i="4" s="1"/>
  <c r="K31" i="4"/>
  <c r="L31" i="4"/>
  <c r="O31" i="4"/>
  <c r="V31" i="4"/>
  <c r="W31" i="4"/>
  <c r="Y31" i="4"/>
  <c r="Z31" i="4" s="1"/>
  <c r="AA31" i="4"/>
  <c r="AC31" i="4"/>
  <c r="AD31" i="4"/>
  <c r="AE31" i="4"/>
  <c r="D32" i="4"/>
  <c r="E32" i="4" s="1"/>
  <c r="F32" i="4"/>
  <c r="G32" i="4"/>
  <c r="I32" i="4"/>
  <c r="J32" i="4" s="1"/>
  <c r="K32" i="4"/>
  <c r="L32" i="4"/>
  <c r="O32" i="4"/>
  <c r="V32" i="4"/>
  <c r="W32" i="4"/>
  <c r="Y32" i="4"/>
  <c r="Z32" i="4" s="1"/>
  <c r="AA32" i="4"/>
  <c r="AC32" i="4"/>
  <c r="AD32" i="4"/>
  <c r="AE32" i="4"/>
  <c r="D33" i="4"/>
  <c r="E33" i="4" s="1"/>
  <c r="F33" i="4"/>
  <c r="G33" i="4"/>
  <c r="I33" i="4"/>
  <c r="J33" i="4" s="1"/>
  <c r="K33" i="4"/>
  <c r="L33" i="4"/>
  <c r="O33" i="4"/>
  <c r="V33" i="4"/>
  <c r="W33" i="4"/>
  <c r="Y33" i="4"/>
  <c r="Z33" i="4" s="1"/>
  <c r="AA33" i="4"/>
  <c r="AC33" i="4"/>
  <c r="AD33" i="4"/>
  <c r="AE33" i="4"/>
  <c r="D34" i="4"/>
  <c r="E34" i="4" s="1"/>
  <c r="F34" i="4"/>
  <c r="G34" i="4"/>
  <c r="I34" i="4"/>
  <c r="J34" i="4" s="1"/>
  <c r="K34" i="4"/>
  <c r="L34" i="4"/>
  <c r="O34" i="4"/>
  <c r="V34" i="4"/>
  <c r="W34" i="4"/>
  <c r="Y34" i="4"/>
  <c r="Z34" i="4" s="1"/>
  <c r="AA34" i="4"/>
  <c r="AC34" i="4"/>
  <c r="AD34" i="4"/>
  <c r="AE34" i="4"/>
  <c r="D35" i="4"/>
  <c r="E35" i="4" s="1"/>
  <c r="F35" i="4"/>
  <c r="G35" i="4"/>
  <c r="I35" i="4"/>
  <c r="J35" i="4" s="1"/>
  <c r="K35" i="4"/>
  <c r="L35" i="4"/>
  <c r="O35" i="4"/>
  <c r="V35" i="4"/>
  <c r="W35" i="4"/>
  <c r="Y35" i="4"/>
  <c r="Z35" i="4" s="1"/>
  <c r="AA35" i="4"/>
  <c r="AC35" i="4"/>
  <c r="AD35" i="4"/>
  <c r="AE35" i="4"/>
  <c r="D36" i="4"/>
  <c r="E36" i="4" s="1"/>
  <c r="F36" i="4"/>
  <c r="G36" i="4"/>
  <c r="I36" i="4"/>
  <c r="J36" i="4" s="1"/>
  <c r="K36" i="4"/>
  <c r="L36" i="4"/>
  <c r="O36" i="4"/>
  <c r="V36" i="4"/>
  <c r="W36" i="4"/>
  <c r="Y36" i="4"/>
  <c r="Z36" i="4" s="1"/>
  <c r="AA36" i="4"/>
  <c r="AC36" i="4"/>
  <c r="AD36" i="4"/>
  <c r="AE36" i="4"/>
  <c r="D19" i="3"/>
  <c r="E19" i="3"/>
  <c r="F19" i="3"/>
  <c r="H19" i="3"/>
  <c r="I19" i="3" s="1"/>
  <c r="J19" i="3"/>
  <c r="L19" i="3"/>
  <c r="O19" i="3"/>
  <c r="P19" i="3"/>
  <c r="U19" i="3"/>
  <c r="V19" i="3"/>
  <c r="X19" i="3"/>
  <c r="Y19" i="3"/>
  <c r="Z19" i="3"/>
  <c r="AA19" i="3"/>
  <c r="AD19" i="3"/>
  <c r="AE19" i="3" s="1"/>
  <c r="AF19" i="3"/>
  <c r="AG19" i="3" s="1"/>
  <c r="AH19" i="3"/>
  <c r="AI19" i="3"/>
  <c r="AJ19" i="3"/>
  <c r="AK19" i="3" s="1"/>
  <c r="D20" i="3"/>
  <c r="E20" i="3"/>
  <c r="F20" i="3"/>
  <c r="H20" i="3"/>
  <c r="I20" i="3" s="1"/>
  <c r="J20" i="3"/>
  <c r="L20" i="3"/>
  <c r="O20" i="3"/>
  <c r="P20" i="3"/>
  <c r="U20" i="3"/>
  <c r="V20" i="3"/>
  <c r="X20" i="3"/>
  <c r="Y20" i="3"/>
  <c r="Z20" i="3"/>
  <c r="AA20" i="3"/>
  <c r="AD20" i="3"/>
  <c r="AE20" i="3" s="1"/>
  <c r="AF20" i="3"/>
  <c r="AG20" i="3" s="1"/>
  <c r="AH20" i="3"/>
  <c r="AI20" i="3"/>
  <c r="AJ20" i="3"/>
  <c r="AK20" i="3" s="1"/>
  <c r="D21" i="3"/>
  <c r="E21" i="3"/>
  <c r="F21" i="3"/>
  <c r="H21" i="3"/>
  <c r="I21" i="3" s="1"/>
  <c r="J21" i="3"/>
  <c r="L21" i="3"/>
  <c r="O21" i="3"/>
  <c r="P21" i="3"/>
  <c r="U21" i="3"/>
  <c r="V21" i="3"/>
  <c r="X21" i="3"/>
  <c r="Y21" i="3"/>
  <c r="Z21" i="3"/>
  <c r="AA21" i="3"/>
  <c r="AD21" i="3"/>
  <c r="AE21" i="3" s="1"/>
  <c r="AF21" i="3"/>
  <c r="AG21" i="3" s="1"/>
  <c r="AH21" i="3"/>
  <c r="AI21" i="3"/>
  <c r="AJ21" i="3"/>
  <c r="AK21" i="3" s="1"/>
  <c r="D22" i="3"/>
  <c r="E22" i="3"/>
  <c r="F22" i="3"/>
  <c r="H22" i="3"/>
  <c r="I22" i="3" s="1"/>
  <c r="J22" i="3"/>
  <c r="L22" i="3"/>
  <c r="O22" i="3"/>
  <c r="P22" i="3"/>
  <c r="U22" i="3"/>
  <c r="V22" i="3"/>
  <c r="X22" i="3"/>
  <c r="Y22" i="3"/>
  <c r="Z22" i="3"/>
  <c r="AA22" i="3"/>
  <c r="AD22" i="3"/>
  <c r="AE22" i="3" s="1"/>
  <c r="AF22" i="3"/>
  <c r="AG22" i="3" s="1"/>
  <c r="AH22" i="3"/>
  <c r="AI22" i="3"/>
  <c r="AJ22" i="3"/>
  <c r="AK22" i="3" s="1"/>
  <c r="D23" i="3"/>
  <c r="E23" i="3"/>
  <c r="F23" i="3"/>
  <c r="H23" i="3"/>
  <c r="I23" i="3" s="1"/>
  <c r="J23" i="3"/>
  <c r="L23" i="3"/>
  <c r="O23" i="3"/>
  <c r="P23" i="3"/>
  <c r="U23" i="3"/>
  <c r="V23" i="3"/>
  <c r="X23" i="3"/>
  <c r="Y23" i="3"/>
  <c r="Z23" i="3"/>
  <c r="AA23" i="3"/>
  <c r="AD23" i="3"/>
  <c r="AE23" i="3" s="1"/>
  <c r="AF23" i="3"/>
  <c r="AG23" i="3" s="1"/>
  <c r="AH23" i="3"/>
  <c r="AI23" i="3"/>
  <c r="AJ23" i="3"/>
  <c r="AK23" i="3" s="1"/>
  <c r="D24" i="3"/>
  <c r="E24" i="3"/>
  <c r="F24" i="3"/>
  <c r="H24" i="3"/>
  <c r="I24" i="3" s="1"/>
  <c r="J24" i="3"/>
  <c r="L24" i="3"/>
  <c r="O24" i="3"/>
  <c r="P24" i="3"/>
  <c r="U24" i="3"/>
  <c r="V24" i="3"/>
  <c r="X24" i="3"/>
  <c r="Y24" i="3"/>
  <c r="Z24" i="3"/>
  <c r="AA24" i="3"/>
  <c r="AD24" i="3"/>
  <c r="AE24" i="3" s="1"/>
  <c r="AF24" i="3"/>
  <c r="AG24" i="3" s="1"/>
  <c r="AH24" i="3"/>
  <c r="AI24" i="3"/>
  <c r="AJ24" i="3"/>
  <c r="AK24" i="3" s="1"/>
  <c r="D25" i="3"/>
  <c r="E25" i="3"/>
  <c r="F25" i="3"/>
  <c r="H25" i="3"/>
  <c r="I25" i="3" s="1"/>
  <c r="J25" i="3"/>
  <c r="L25" i="3"/>
  <c r="O25" i="3"/>
  <c r="P25" i="3"/>
  <c r="U25" i="3"/>
  <c r="V25" i="3"/>
  <c r="X25" i="3"/>
  <c r="Y25" i="3"/>
  <c r="Z25" i="3"/>
  <c r="AA25" i="3"/>
  <c r="AD25" i="3"/>
  <c r="AE25" i="3" s="1"/>
  <c r="AF25" i="3"/>
  <c r="AG25" i="3" s="1"/>
  <c r="AH25" i="3"/>
  <c r="AI25" i="3"/>
  <c r="AJ25" i="3"/>
  <c r="AK25" i="3" s="1"/>
  <c r="D26" i="3"/>
  <c r="E26" i="3"/>
  <c r="F26" i="3"/>
  <c r="H26" i="3"/>
  <c r="I26" i="3" s="1"/>
  <c r="J26" i="3"/>
  <c r="L26" i="3"/>
  <c r="O26" i="3"/>
  <c r="P26" i="3"/>
  <c r="U26" i="3"/>
  <c r="V26" i="3"/>
  <c r="X26" i="3"/>
  <c r="Y26" i="3"/>
  <c r="Z26" i="3"/>
  <c r="AA26" i="3"/>
  <c r="AD26" i="3"/>
  <c r="AE26" i="3" s="1"/>
  <c r="AF26" i="3"/>
  <c r="AG26" i="3" s="1"/>
  <c r="AH26" i="3"/>
  <c r="AI26" i="3"/>
  <c r="AJ26" i="3"/>
  <c r="AK26" i="3" s="1"/>
  <c r="D27" i="3"/>
  <c r="E27" i="3"/>
  <c r="F27" i="3"/>
  <c r="H27" i="3"/>
  <c r="I27" i="3" s="1"/>
  <c r="J27" i="3"/>
  <c r="L27" i="3"/>
  <c r="O27" i="3"/>
  <c r="P27" i="3"/>
  <c r="U27" i="3"/>
  <c r="V27" i="3"/>
  <c r="X27" i="3"/>
  <c r="Y27" i="3"/>
  <c r="Z27" i="3"/>
  <c r="AA27" i="3"/>
  <c r="AD27" i="3"/>
  <c r="AE27" i="3" s="1"/>
  <c r="AF27" i="3"/>
  <c r="AG27" i="3" s="1"/>
  <c r="AH27" i="3"/>
  <c r="AI27" i="3"/>
  <c r="AJ27" i="3"/>
  <c r="AK27" i="3" s="1"/>
  <c r="D28" i="3"/>
  <c r="E28" i="3"/>
  <c r="F28" i="3"/>
  <c r="H28" i="3"/>
  <c r="I28" i="3" s="1"/>
  <c r="J28" i="3"/>
  <c r="L28" i="3"/>
  <c r="O28" i="3"/>
  <c r="P28" i="3"/>
  <c r="U28" i="3"/>
  <c r="V28" i="3"/>
  <c r="X28" i="3"/>
  <c r="Y28" i="3"/>
  <c r="Z28" i="3"/>
  <c r="AA28" i="3"/>
  <c r="AD28" i="3"/>
  <c r="AE28" i="3" s="1"/>
  <c r="AF28" i="3"/>
  <c r="AG28" i="3" s="1"/>
  <c r="AH28" i="3"/>
  <c r="AI28" i="3"/>
  <c r="AJ28" i="3"/>
  <c r="AK28" i="3" s="1"/>
  <c r="D29" i="3"/>
  <c r="E29" i="3"/>
  <c r="F29" i="3"/>
  <c r="H29" i="3"/>
  <c r="I29" i="3" s="1"/>
  <c r="J29" i="3"/>
  <c r="L29" i="3"/>
  <c r="O29" i="3"/>
  <c r="P29" i="3"/>
  <c r="U29" i="3"/>
  <c r="V29" i="3"/>
  <c r="X29" i="3"/>
  <c r="Y29" i="3"/>
  <c r="Z29" i="3"/>
  <c r="AA29" i="3"/>
  <c r="AD29" i="3"/>
  <c r="AE29" i="3" s="1"/>
  <c r="AF29" i="3"/>
  <c r="AG29" i="3" s="1"/>
  <c r="AH29" i="3"/>
  <c r="AI29" i="3"/>
  <c r="AJ29" i="3"/>
  <c r="AK29" i="3" s="1"/>
  <c r="D30" i="3"/>
  <c r="E30" i="3"/>
  <c r="F30" i="3"/>
  <c r="H30" i="3"/>
  <c r="I30" i="3" s="1"/>
  <c r="J30" i="3"/>
  <c r="L30" i="3"/>
  <c r="O30" i="3"/>
  <c r="P30" i="3"/>
  <c r="U30" i="3"/>
  <c r="V30" i="3"/>
  <c r="X30" i="3"/>
  <c r="Y30" i="3"/>
  <c r="Z30" i="3"/>
  <c r="AA30" i="3"/>
  <c r="AD30" i="3"/>
  <c r="AE30" i="3" s="1"/>
  <c r="AF30" i="3"/>
  <c r="AG30" i="3" s="1"/>
  <c r="AH30" i="3"/>
  <c r="AI30" i="3"/>
  <c r="AJ30" i="3"/>
  <c r="AK30" i="3" s="1"/>
  <c r="D31" i="3"/>
  <c r="E31" i="3"/>
  <c r="F31" i="3"/>
  <c r="H31" i="3"/>
  <c r="I31" i="3" s="1"/>
  <c r="J31" i="3"/>
  <c r="L31" i="3"/>
  <c r="O31" i="3"/>
  <c r="P31" i="3"/>
  <c r="U31" i="3"/>
  <c r="V31" i="3"/>
  <c r="X31" i="3"/>
  <c r="Y31" i="3"/>
  <c r="Z31" i="3"/>
  <c r="AA31" i="3"/>
  <c r="AD31" i="3"/>
  <c r="AE31" i="3" s="1"/>
  <c r="AF31" i="3"/>
  <c r="AG31" i="3" s="1"/>
  <c r="AH31" i="3"/>
  <c r="AI31" i="3"/>
  <c r="AJ31" i="3"/>
  <c r="AK31" i="3" s="1"/>
  <c r="D32" i="3"/>
  <c r="E32" i="3"/>
  <c r="F32" i="3"/>
  <c r="H32" i="3"/>
  <c r="I32" i="3" s="1"/>
  <c r="J32" i="3"/>
  <c r="L32" i="3"/>
  <c r="O32" i="3"/>
  <c r="P32" i="3"/>
  <c r="U32" i="3"/>
  <c r="V32" i="3"/>
  <c r="X32" i="3"/>
  <c r="Y32" i="3"/>
  <c r="Z32" i="3"/>
  <c r="AA32" i="3"/>
  <c r="AD32" i="3"/>
  <c r="AE32" i="3" s="1"/>
  <c r="AF32" i="3"/>
  <c r="AG32" i="3" s="1"/>
  <c r="AH32" i="3"/>
  <c r="AI32" i="3"/>
  <c r="AJ32" i="3"/>
  <c r="AK32" i="3" s="1"/>
  <c r="D33" i="3"/>
  <c r="E33" i="3"/>
  <c r="F33" i="3"/>
  <c r="H33" i="3"/>
  <c r="I33" i="3" s="1"/>
  <c r="J33" i="3"/>
  <c r="L33" i="3"/>
  <c r="O33" i="3"/>
  <c r="P33" i="3"/>
  <c r="U33" i="3"/>
  <c r="V33" i="3"/>
  <c r="X33" i="3"/>
  <c r="Y33" i="3"/>
  <c r="Z33" i="3"/>
  <c r="AA33" i="3"/>
  <c r="AD33" i="3"/>
  <c r="AE33" i="3" s="1"/>
  <c r="AF33" i="3"/>
  <c r="AG33" i="3" s="1"/>
  <c r="AH33" i="3"/>
  <c r="AI33" i="3"/>
  <c r="AJ33" i="3"/>
  <c r="AK33" i="3" s="1"/>
  <c r="D34" i="3"/>
  <c r="E34" i="3"/>
  <c r="F34" i="3"/>
  <c r="H34" i="3"/>
  <c r="I34" i="3" s="1"/>
  <c r="J34" i="3"/>
  <c r="L34" i="3"/>
  <c r="O34" i="3"/>
  <c r="P34" i="3"/>
  <c r="U34" i="3"/>
  <c r="V34" i="3"/>
  <c r="X34" i="3"/>
  <c r="Y34" i="3"/>
  <c r="Z34" i="3"/>
  <c r="AA34" i="3"/>
  <c r="AD34" i="3"/>
  <c r="AE34" i="3" s="1"/>
  <c r="AF34" i="3"/>
  <c r="AG34" i="3" s="1"/>
  <c r="AH34" i="3"/>
  <c r="AI34" i="3"/>
  <c r="AJ34" i="3"/>
  <c r="AK34" i="3" s="1"/>
  <c r="D35" i="3"/>
  <c r="E35" i="3"/>
  <c r="F35" i="3"/>
  <c r="H35" i="3"/>
  <c r="I35" i="3" s="1"/>
  <c r="J35" i="3"/>
  <c r="L35" i="3"/>
  <c r="O35" i="3"/>
  <c r="P35" i="3"/>
  <c r="U35" i="3"/>
  <c r="V35" i="3"/>
  <c r="X35" i="3"/>
  <c r="Y35" i="3"/>
  <c r="Z35" i="3"/>
  <c r="AA35" i="3"/>
  <c r="AD35" i="3"/>
  <c r="AE35" i="3" s="1"/>
  <c r="AF35" i="3"/>
  <c r="AG35" i="3" s="1"/>
  <c r="AH35" i="3"/>
  <c r="AI35" i="3"/>
  <c r="AJ35" i="3"/>
  <c r="AK35" i="3" s="1"/>
  <c r="D19" i="75"/>
  <c r="E19" i="75"/>
  <c r="G19" i="75"/>
  <c r="N19" i="75" s="1"/>
  <c r="U19" i="75" s="1"/>
  <c r="AG19" i="75" s="1"/>
  <c r="H19" i="75"/>
  <c r="I19" i="75"/>
  <c r="K19" i="75"/>
  <c r="L19" i="75"/>
  <c r="R19" i="75" s="1"/>
  <c r="M19" i="75"/>
  <c r="S19" i="75" s="1"/>
  <c r="O19" i="75"/>
  <c r="V19" i="75" s="1"/>
  <c r="P19" i="75"/>
  <c r="W19" i="75" s="1"/>
  <c r="Q19" i="75"/>
  <c r="Y19" i="75" s="1"/>
  <c r="AI19" i="75"/>
  <c r="AL19" i="75"/>
  <c r="AM19" i="75"/>
  <c r="AO19" i="75"/>
  <c r="AP19" i="75"/>
  <c r="D20" i="75"/>
  <c r="E20" i="75"/>
  <c r="G20" i="75"/>
  <c r="N20" i="75" s="1"/>
  <c r="U20" i="75" s="1"/>
  <c r="AG20" i="75" s="1"/>
  <c r="H20" i="75"/>
  <c r="I20" i="75"/>
  <c r="K20" i="75"/>
  <c r="AE20" i="75" s="1"/>
  <c r="L20" i="75"/>
  <c r="R20" i="75" s="1"/>
  <c r="M20" i="75"/>
  <c r="S20" i="75" s="1"/>
  <c r="O20" i="75"/>
  <c r="V20" i="75" s="1"/>
  <c r="P20" i="75"/>
  <c r="W20" i="75" s="1"/>
  <c r="Q20" i="75"/>
  <c r="Y20" i="75"/>
  <c r="AI20" i="75"/>
  <c r="AL20" i="75"/>
  <c r="AM20" i="75"/>
  <c r="AO20" i="75"/>
  <c r="AP20" i="75"/>
  <c r="D21" i="75"/>
  <c r="E21" i="75"/>
  <c r="G21" i="75"/>
  <c r="N21" i="75" s="1"/>
  <c r="U21" i="75" s="1"/>
  <c r="AG21" i="75" s="1"/>
  <c r="H21" i="75"/>
  <c r="I21" i="75"/>
  <c r="K21" i="75"/>
  <c r="AE21" i="75" s="1"/>
  <c r="L21" i="75"/>
  <c r="R21" i="75" s="1"/>
  <c r="M21" i="75"/>
  <c r="S21" i="75" s="1"/>
  <c r="O21" i="75"/>
  <c r="V21" i="75" s="1"/>
  <c r="P21" i="75"/>
  <c r="W21" i="75" s="1"/>
  <c r="Q21" i="75"/>
  <c r="Y21" i="75"/>
  <c r="AI21" i="75"/>
  <c r="AL21" i="75"/>
  <c r="AM21" i="75"/>
  <c r="AO21" i="75"/>
  <c r="AP21" i="75"/>
  <c r="D22" i="75"/>
  <c r="E22" i="75"/>
  <c r="G22" i="75"/>
  <c r="N22" i="75" s="1"/>
  <c r="U22" i="75" s="1"/>
  <c r="AG22" i="75" s="1"/>
  <c r="H22" i="75"/>
  <c r="I22" i="75"/>
  <c r="K22" i="75"/>
  <c r="L22" i="75"/>
  <c r="R22" i="75" s="1"/>
  <c r="M22" i="75"/>
  <c r="S22" i="75" s="1"/>
  <c r="O22" i="75"/>
  <c r="V22" i="75" s="1"/>
  <c r="P22" i="75"/>
  <c r="W22" i="75" s="1"/>
  <c r="Q22" i="75"/>
  <c r="Y22" i="75"/>
  <c r="AI22" i="75"/>
  <c r="AL22" i="75"/>
  <c r="AM22" i="75"/>
  <c r="AO22" i="75"/>
  <c r="AP22" i="75"/>
  <c r="D23" i="75"/>
  <c r="E23" i="75"/>
  <c r="G23" i="75"/>
  <c r="N23" i="75" s="1"/>
  <c r="U23" i="75" s="1"/>
  <c r="AG23" i="75" s="1"/>
  <c r="H23" i="75"/>
  <c r="I23" i="75"/>
  <c r="K23" i="75"/>
  <c r="AE23" i="75" s="1"/>
  <c r="L23" i="75"/>
  <c r="R23" i="75" s="1"/>
  <c r="M23" i="75"/>
  <c r="S23" i="75" s="1"/>
  <c r="O23" i="75"/>
  <c r="V23" i="75" s="1"/>
  <c r="P23" i="75"/>
  <c r="W23" i="75" s="1"/>
  <c r="Q23" i="75"/>
  <c r="Y23" i="75"/>
  <c r="AI23" i="75"/>
  <c r="AL23" i="75"/>
  <c r="AM23" i="75"/>
  <c r="AO23" i="75"/>
  <c r="AP23" i="75"/>
  <c r="D24" i="75"/>
  <c r="E24" i="75"/>
  <c r="G24" i="75"/>
  <c r="N24" i="75" s="1"/>
  <c r="U24" i="75" s="1"/>
  <c r="AG24" i="75" s="1"/>
  <c r="H24" i="75"/>
  <c r="I24" i="75"/>
  <c r="K24" i="75"/>
  <c r="AE24" i="75" s="1"/>
  <c r="L24" i="75"/>
  <c r="R24" i="75" s="1"/>
  <c r="M24" i="75"/>
  <c r="S24" i="75" s="1"/>
  <c r="O24" i="75"/>
  <c r="V24" i="75" s="1"/>
  <c r="P24" i="75"/>
  <c r="W24" i="75" s="1"/>
  <c r="Q24" i="75"/>
  <c r="Y24" i="75"/>
  <c r="AI24" i="75"/>
  <c r="AL24" i="75"/>
  <c r="AM24" i="75"/>
  <c r="AO24" i="75"/>
  <c r="AP24" i="75"/>
  <c r="D25" i="75"/>
  <c r="E25" i="75"/>
  <c r="G25" i="75"/>
  <c r="N25" i="75" s="1"/>
  <c r="U25" i="75" s="1"/>
  <c r="AG25" i="75" s="1"/>
  <c r="H25" i="75"/>
  <c r="I25" i="75"/>
  <c r="K25" i="75"/>
  <c r="AE25" i="75" s="1"/>
  <c r="L25" i="75"/>
  <c r="R25" i="75" s="1"/>
  <c r="M25" i="75"/>
  <c r="S25" i="75" s="1"/>
  <c r="O25" i="75"/>
  <c r="V25" i="75" s="1"/>
  <c r="P25" i="75"/>
  <c r="W25" i="75" s="1"/>
  <c r="Q25" i="75"/>
  <c r="Y25" i="75"/>
  <c r="AI25" i="75"/>
  <c r="AL25" i="75"/>
  <c r="AM25" i="75"/>
  <c r="AO25" i="75"/>
  <c r="AP25" i="75"/>
  <c r="D26" i="75"/>
  <c r="E26" i="75"/>
  <c r="G26" i="75"/>
  <c r="N26" i="75" s="1"/>
  <c r="U26" i="75" s="1"/>
  <c r="AG26" i="75" s="1"/>
  <c r="H26" i="75"/>
  <c r="I26" i="75"/>
  <c r="K26" i="75"/>
  <c r="AE26" i="75" s="1"/>
  <c r="L26" i="75"/>
  <c r="R26" i="75" s="1"/>
  <c r="M26" i="75"/>
  <c r="S26" i="75" s="1"/>
  <c r="O26" i="75"/>
  <c r="V26" i="75" s="1"/>
  <c r="P26" i="75"/>
  <c r="W26" i="75" s="1"/>
  <c r="Q26" i="75"/>
  <c r="Y26" i="75"/>
  <c r="AI26" i="75"/>
  <c r="AL26" i="75"/>
  <c r="AM26" i="75"/>
  <c r="AO26" i="75"/>
  <c r="AP26" i="75"/>
  <c r="D27" i="75"/>
  <c r="E27" i="75"/>
  <c r="G27" i="75"/>
  <c r="N27" i="75" s="1"/>
  <c r="U27" i="75" s="1"/>
  <c r="AG27" i="75" s="1"/>
  <c r="H27" i="75"/>
  <c r="I27" i="75"/>
  <c r="K27" i="75"/>
  <c r="AE27" i="75" s="1"/>
  <c r="L27" i="75"/>
  <c r="R27" i="75" s="1"/>
  <c r="M27" i="75"/>
  <c r="S27" i="75" s="1"/>
  <c r="O27" i="75"/>
  <c r="V27" i="75" s="1"/>
  <c r="P27" i="75"/>
  <c r="W27" i="75" s="1"/>
  <c r="Q27" i="75"/>
  <c r="Y27" i="75"/>
  <c r="AI27" i="75"/>
  <c r="AL27" i="75"/>
  <c r="AM27" i="75"/>
  <c r="AO27" i="75"/>
  <c r="AP27" i="75"/>
  <c r="D28" i="75"/>
  <c r="E28" i="75"/>
  <c r="G28" i="75"/>
  <c r="N28" i="75" s="1"/>
  <c r="U28" i="75" s="1"/>
  <c r="AG28" i="75" s="1"/>
  <c r="H28" i="75"/>
  <c r="I28" i="75"/>
  <c r="K28" i="75"/>
  <c r="L28" i="75"/>
  <c r="R28" i="75" s="1"/>
  <c r="M28" i="75"/>
  <c r="S28" i="75" s="1"/>
  <c r="O28" i="75"/>
  <c r="V28" i="75" s="1"/>
  <c r="P28" i="75"/>
  <c r="W28" i="75" s="1"/>
  <c r="Q28" i="75"/>
  <c r="Y28" i="75" s="1"/>
  <c r="AI28" i="75"/>
  <c r="AL28" i="75"/>
  <c r="AM28" i="75"/>
  <c r="AO28" i="75"/>
  <c r="AP28" i="75"/>
  <c r="D29" i="75"/>
  <c r="E29" i="75"/>
  <c r="G29" i="75"/>
  <c r="N29" i="75" s="1"/>
  <c r="U29" i="75" s="1"/>
  <c r="AG29" i="75" s="1"/>
  <c r="H29" i="75"/>
  <c r="I29" i="75"/>
  <c r="K29" i="75"/>
  <c r="L29" i="75"/>
  <c r="R29" i="75" s="1"/>
  <c r="M29" i="75"/>
  <c r="S29" i="75" s="1"/>
  <c r="O29" i="75"/>
  <c r="V29" i="75" s="1"/>
  <c r="P29" i="75"/>
  <c r="W29" i="75" s="1"/>
  <c r="Q29" i="75"/>
  <c r="Y29" i="75" s="1"/>
  <c r="AI29" i="75"/>
  <c r="AL29" i="75"/>
  <c r="AM29" i="75"/>
  <c r="AO29" i="75"/>
  <c r="AP29" i="75"/>
  <c r="D30" i="75"/>
  <c r="E30" i="75"/>
  <c r="G30" i="75"/>
  <c r="N30" i="75" s="1"/>
  <c r="U30" i="75" s="1"/>
  <c r="AG30" i="75" s="1"/>
  <c r="H30" i="75"/>
  <c r="I30" i="75"/>
  <c r="K30" i="75"/>
  <c r="L30" i="75"/>
  <c r="R30" i="75" s="1"/>
  <c r="M30" i="75"/>
  <c r="S30" i="75" s="1"/>
  <c r="O30" i="75"/>
  <c r="V30" i="75" s="1"/>
  <c r="P30" i="75"/>
  <c r="W30" i="75" s="1"/>
  <c r="Q30" i="75"/>
  <c r="Y30" i="75" s="1"/>
  <c r="AI30" i="75"/>
  <c r="AL30" i="75"/>
  <c r="AM30" i="75"/>
  <c r="AO30" i="75"/>
  <c r="AP30" i="75"/>
  <c r="D31" i="75"/>
  <c r="E31" i="75"/>
  <c r="G31" i="75"/>
  <c r="N31" i="75" s="1"/>
  <c r="U31" i="75" s="1"/>
  <c r="AG31" i="75" s="1"/>
  <c r="H31" i="75"/>
  <c r="I31" i="75"/>
  <c r="K31" i="75"/>
  <c r="L31" i="75"/>
  <c r="R31" i="75" s="1"/>
  <c r="M31" i="75"/>
  <c r="S31" i="75" s="1"/>
  <c r="O31" i="75"/>
  <c r="V31" i="75" s="1"/>
  <c r="P31" i="75"/>
  <c r="W31" i="75" s="1"/>
  <c r="Q31" i="75"/>
  <c r="Y31" i="75" s="1"/>
  <c r="AI31" i="75"/>
  <c r="AL31" i="75"/>
  <c r="AM31" i="75"/>
  <c r="AO31" i="75"/>
  <c r="AP31" i="75"/>
  <c r="D32" i="75"/>
  <c r="E32" i="75"/>
  <c r="G32" i="75"/>
  <c r="N32" i="75" s="1"/>
  <c r="U32" i="75" s="1"/>
  <c r="AG32" i="75" s="1"/>
  <c r="H32" i="75"/>
  <c r="I32" i="75"/>
  <c r="K32" i="75"/>
  <c r="L32" i="75"/>
  <c r="R32" i="75" s="1"/>
  <c r="M32" i="75"/>
  <c r="S32" i="75" s="1"/>
  <c r="O32" i="75"/>
  <c r="V32" i="75" s="1"/>
  <c r="P32" i="75"/>
  <c r="W32" i="75" s="1"/>
  <c r="Q32" i="75"/>
  <c r="Y32" i="75" s="1"/>
  <c r="AI32" i="75"/>
  <c r="AL32" i="75"/>
  <c r="AM32" i="75"/>
  <c r="AO32" i="75"/>
  <c r="AP32" i="75"/>
  <c r="D33" i="75"/>
  <c r="E33" i="75"/>
  <c r="G33" i="75"/>
  <c r="N33" i="75" s="1"/>
  <c r="U33" i="75" s="1"/>
  <c r="AG33" i="75" s="1"/>
  <c r="H33" i="75"/>
  <c r="I33" i="75"/>
  <c r="K33" i="75"/>
  <c r="L33" i="75"/>
  <c r="R33" i="75" s="1"/>
  <c r="M33" i="75"/>
  <c r="S33" i="75" s="1"/>
  <c r="O33" i="75"/>
  <c r="V33" i="75" s="1"/>
  <c r="P33" i="75"/>
  <c r="W33" i="75" s="1"/>
  <c r="Q33" i="75"/>
  <c r="Y33" i="75" s="1"/>
  <c r="AI33" i="75"/>
  <c r="AL33" i="75"/>
  <c r="AM33" i="75"/>
  <c r="AO33" i="75"/>
  <c r="AP33" i="75"/>
  <c r="D34" i="75"/>
  <c r="E34" i="75"/>
  <c r="G34" i="75"/>
  <c r="N34" i="75" s="1"/>
  <c r="U34" i="75" s="1"/>
  <c r="AG34" i="75" s="1"/>
  <c r="H34" i="75"/>
  <c r="I34" i="75"/>
  <c r="K34" i="75"/>
  <c r="L34" i="75"/>
  <c r="R34" i="75" s="1"/>
  <c r="M34" i="75"/>
  <c r="S34" i="75" s="1"/>
  <c r="O34" i="75"/>
  <c r="V34" i="75" s="1"/>
  <c r="P34" i="75"/>
  <c r="W34" i="75" s="1"/>
  <c r="Q34" i="75"/>
  <c r="Y34" i="75" s="1"/>
  <c r="AI34" i="75"/>
  <c r="AL34" i="75"/>
  <c r="AM34" i="75"/>
  <c r="AO34" i="75"/>
  <c r="AP34" i="75"/>
  <c r="D35" i="75"/>
  <c r="E35" i="75"/>
  <c r="G35" i="75"/>
  <c r="N35" i="75" s="1"/>
  <c r="U35" i="75" s="1"/>
  <c r="AG35" i="75" s="1"/>
  <c r="H35" i="75"/>
  <c r="I35" i="75"/>
  <c r="K35" i="75"/>
  <c r="L35" i="75"/>
  <c r="R35" i="75" s="1"/>
  <c r="M35" i="75"/>
  <c r="S35" i="75" s="1"/>
  <c r="O35" i="75"/>
  <c r="V35" i="75" s="1"/>
  <c r="P35" i="75"/>
  <c r="W35" i="75" s="1"/>
  <c r="Q35" i="75"/>
  <c r="Y35" i="75" s="1"/>
  <c r="AI35" i="75"/>
  <c r="AL35" i="75"/>
  <c r="AM35" i="75"/>
  <c r="AO35" i="75"/>
  <c r="AP35" i="75"/>
  <c r="D36" i="75"/>
  <c r="E36" i="75"/>
  <c r="G36" i="75"/>
  <c r="N36" i="75" s="1"/>
  <c r="U36" i="75" s="1"/>
  <c r="AG36" i="75" s="1"/>
  <c r="H36" i="75"/>
  <c r="I36" i="75"/>
  <c r="K36" i="75"/>
  <c r="L36" i="75"/>
  <c r="R36" i="75" s="1"/>
  <c r="M36" i="75"/>
  <c r="S36" i="75" s="1"/>
  <c r="O36" i="75"/>
  <c r="V36" i="75" s="1"/>
  <c r="P36" i="75"/>
  <c r="W36" i="75" s="1"/>
  <c r="Q36" i="75"/>
  <c r="Y36" i="75" s="1"/>
  <c r="AI36" i="75"/>
  <c r="AL36" i="75"/>
  <c r="AM36" i="75"/>
  <c r="AO36" i="75"/>
  <c r="AP36" i="75"/>
  <c r="B19" i="83"/>
  <c r="C19" i="83"/>
  <c r="D19" i="83"/>
  <c r="E19" i="83"/>
  <c r="F19" i="83"/>
  <c r="G19" i="83"/>
  <c r="H19" i="83"/>
  <c r="I19" i="83"/>
  <c r="J19" i="83"/>
  <c r="K19" i="83"/>
  <c r="L19" i="83"/>
  <c r="M19" i="83"/>
  <c r="N19" i="83"/>
  <c r="O19" i="83"/>
  <c r="P19" i="83"/>
  <c r="Q19" i="83"/>
  <c r="R19" i="83"/>
  <c r="S19" i="83"/>
  <c r="T19" i="83"/>
  <c r="U19" i="83"/>
  <c r="V19" i="83"/>
  <c r="W19" i="83"/>
  <c r="X19" i="83"/>
  <c r="Y19" i="83"/>
  <c r="Z19" i="83"/>
  <c r="AA19" i="83"/>
  <c r="AB19" i="83"/>
  <c r="AD19" i="83"/>
  <c r="AE19" i="83"/>
  <c r="AF19" i="83"/>
  <c r="AG19" i="83"/>
  <c r="AH19" i="83"/>
  <c r="AI19" i="83"/>
  <c r="AJ19" i="83"/>
  <c r="AK19" i="83"/>
  <c r="AL19" i="83"/>
  <c r="AM19" i="83"/>
  <c r="AN19" i="83"/>
  <c r="AO19" i="83"/>
  <c r="AQ19" i="83"/>
  <c r="AR19" i="83"/>
  <c r="AS19" i="83"/>
  <c r="AT19" i="83"/>
  <c r="AU19" i="83"/>
  <c r="AV19" i="83"/>
  <c r="AW19" i="83"/>
  <c r="AX19" i="83"/>
  <c r="AY19" i="83"/>
  <c r="AZ19" i="83"/>
  <c r="BD19" i="83"/>
  <c r="BE19" i="83"/>
  <c r="BF19" i="83"/>
  <c r="BG19" i="83"/>
  <c r="BH19" i="83"/>
  <c r="BL19" i="83"/>
  <c r="BM19" i="83"/>
  <c r="BN19" i="83"/>
  <c r="B20" i="83"/>
  <c r="C20" i="83"/>
  <c r="D20" i="83"/>
  <c r="E20" i="83"/>
  <c r="F20" i="83"/>
  <c r="G20" i="83"/>
  <c r="H20" i="83"/>
  <c r="I20" i="83"/>
  <c r="J20" i="83"/>
  <c r="K20" i="83"/>
  <c r="L20" i="83"/>
  <c r="M20" i="83"/>
  <c r="N20" i="83"/>
  <c r="O20" i="83"/>
  <c r="P20" i="83"/>
  <c r="Q20" i="83"/>
  <c r="R20" i="83"/>
  <c r="S20" i="83"/>
  <c r="T20" i="83"/>
  <c r="U20" i="83"/>
  <c r="V20" i="83"/>
  <c r="W20" i="83"/>
  <c r="X20" i="83"/>
  <c r="Y20" i="83"/>
  <c r="Z20" i="83"/>
  <c r="AA20" i="83"/>
  <c r="AB20" i="83"/>
  <c r="AD20" i="83"/>
  <c r="AE20" i="83"/>
  <c r="AF20" i="83"/>
  <c r="AG20" i="83"/>
  <c r="AH20" i="83"/>
  <c r="AI20" i="83"/>
  <c r="AJ20" i="83"/>
  <c r="AK20" i="83"/>
  <c r="AL20" i="83"/>
  <c r="AM20" i="83"/>
  <c r="AN20" i="83"/>
  <c r="AO20" i="83"/>
  <c r="AQ20" i="83"/>
  <c r="AR20" i="83"/>
  <c r="AS20" i="83"/>
  <c r="AT20" i="83"/>
  <c r="AU20" i="83"/>
  <c r="AV20" i="83"/>
  <c r="AW20" i="83"/>
  <c r="AX20" i="83"/>
  <c r="AY20" i="83"/>
  <c r="AZ20" i="83"/>
  <c r="BD20" i="83"/>
  <c r="BE20" i="83"/>
  <c r="BF20" i="83"/>
  <c r="BG20" i="83"/>
  <c r="BH20" i="83"/>
  <c r="BL20" i="83"/>
  <c r="BM20" i="83"/>
  <c r="BN20" i="83"/>
  <c r="B21" i="83"/>
  <c r="C21" i="83"/>
  <c r="D21" i="83"/>
  <c r="E21" i="83"/>
  <c r="F21" i="83"/>
  <c r="G21" i="83"/>
  <c r="H21" i="83"/>
  <c r="I21" i="83"/>
  <c r="J21" i="83"/>
  <c r="K21" i="83"/>
  <c r="L21" i="83"/>
  <c r="M21" i="83"/>
  <c r="N21" i="83"/>
  <c r="O21" i="83"/>
  <c r="P21" i="83"/>
  <c r="Q21" i="83"/>
  <c r="R21" i="83"/>
  <c r="S21" i="83"/>
  <c r="T21" i="83"/>
  <c r="U21" i="83"/>
  <c r="V21" i="83"/>
  <c r="W21" i="83"/>
  <c r="X21" i="83"/>
  <c r="Y21" i="83"/>
  <c r="Z21" i="83"/>
  <c r="AA21" i="83"/>
  <c r="AB21" i="83"/>
  <c r="AD21" i="83"/>
  <c r="AE21" i="83"/>
  <c r="AF21" i="83"/>
  <c r="AG21" i="83"/>
  <c r="AH21" i="83"/>
  <c r="AI21" i="83"/>
  <c r="AJ21" i="83"/>
  <c r="AK21" i="83"/>
  <c r="AL21" i="83"/>
  <c r="AM21" i="83"/>
  <c r="AN21" i="83"/>
  <c r="AO21" i="83"/>
  <c r="AQ21" i="83"/>
  <c r="AR21" i="83"/>
  <c r="AS21" i="83"/>
  <c r="AT21" i="83"/>
  <c r="AU21" i="83"/>
  <c r="AV21" i="83"/>
  <c r="AW21" i="83"/>
  <c r="AX21" i="83"/>
  <c r="AY21" i="83"/>
  <c r="AZ21" i="83"/>
  <c r="BD21" i="83"/>
  <c r="BE21" i="83"/>
  <c r="BF21" i="83"/>
  <c r="BG21" i="83"/>
  <c r="BH21" i="83"/>
  <c r="BL21" i="83"/>
  <c r="BM21" i="83"/>
  <c r="BN21" i="83"/>
  <c r="B22" i="83"/>
  <c r="C22" i="83"/>
  <c r="D22" i="83"/>
  <c r="E22" i="83"/>
  <c r="F22" i="83"/>
  <c r="G22" i="83"/>
  <c r="H22" i="83"/>
  <c r="I22" i="83"/>
  <c r="J22" i="83"/>
  <c r="K22" i="83"/>
  <c r="L22" i="83"/>
  <c r="M22" i="83"/>
  <c r="N22" i="83"/>
  <c r="O22" i="83"/>
  <c r="P22" i="83"/>
  <c r="Q22" i="83"/>
  <c r="R22" i="83"/>
  <c r="S22" i="83"/>
  <c r="T22" i="83"/>
  <c r="U22" i="83"/>
  <c r="V22" i="83"/>
  <c r="W22" i="83"/>
  <c r="X22" i="83"/>
  <c r="Y22" i="83"/>
  <c r="Z22" i="83"/>
  <c r="AA22" i="83"/>
  <c r="AB22" i="83"/>
  <c r="AD22" i="83"/>
  <c r="AE22" i="83"/>
  <c r="AF22" i="83"/>
  <c r="AG22" i="83"/>
  <c r="AH22" i="83"/>
  <c r="AI22" i="83"/>
  <c r="AJ22" i="83"/>
  <c r="AK22" i="83"/>
  <c r="AL22" i="83"/>
  <c r="AM22" i="83"/>
  <c r="AN22" i="83"/>
  <c r="AO22" i="83"/>
  <c r="AQ22" i="83"/>
  <c r="AR22" i="83"/>
  <c r="AS22" i="83"/>
  <c r="AT22" i="83"/>
  <c r="AU22" i="83"/>
  <c r="AV22" i="83"/>
  <c r="AW22" i="83"/>
  <c r="AX22" i="83"/>
  <c r="AY22" i="83"/>
  <c r="AZ22" i="83"/>
  <c r="BD22" i="83"/>
  <c r="BE22" i="83"/>
  <c r="BF22" i="83"/>
  <c r="BG22" i="83"/>
  <c r="BH22" i="83"/>
  <c r="BL22" i="83"/>
  <c r="BM22" i="83"/>
  <c r="BN22" i="83"/>
  <c r="B23" i="83"/>
  <c r="C23" i="83"/>
  <c r="D23" i="83"/>
  <c r="E23" i="83"/>
  <c r="F23" i="83"/>
  <c r="G23" i="83"/>
  <c r="H23" i="83"/>
  <c r="I23" i="83"/>
  <c r="J23" i="83"/>
  <c r="K23" i="83"/>
  <c r="L23" i="83"/>
  <c r="M23" i="83"/>
  <c r="N23" i="83"/>
  <c r="O23" i="83"/>
  <c r="P23" i="83"/>
  <c r="Q23" i="83"/>
  <c r="R23" i="83"/>
  <c r="S23" i="83"/>
  <c r="T23" i="83"/>
  <c r="U23" i="83"/>
  <c r="V23" i="83"/>
  <c r="W23" i="83"/>
  <c r="X23" i="83"/>
  <c r="Y23" i="83"/>
  <c r="Z23" i="83"/>
  <c r="AA23" i="83"/>
  <c r="AB23" i="83"/>
  <c r="AD23" i="83"/>
  <c r="AE23" i="83"/>
  <c r="AF23" i="83"/>
  <c r="AG23" i="83"/>
  <c r="AH23" i="83"/>
  <c r="AI23" i="83"/>
  <c r="AJ23" i="83"/>
  <c r="AK23" i="83"/>
  <c r="AL23" i="83"/>
  <c r="AM23" i="83"/>
  <c r="AN23" i="83"/>
  <c r="AO23" i="83"/>
  <c r="AQ23" i="83"/>
  <c r="AR23" i="83"/>
  <c r="AS23" i="83"/>
  <c r="AT23" i="83"/>
  <c r="AU23" i="83"/>
  <c r="AV23" i="83"/>
  <c r="AW23" i="83"/>
  <c r="AX23" i="83"/>
  <c r="AY23" i="83"/>
  <c r="AZ23" i="83"/>
  <c r="BD23" i="83"/>
  <c r="BE23" i="83"/>
  <c r="BF23" i="83"/>
  <c r="BG23" i="83"/>
  <c r="BH23" i="83"/>
  <c r="BL23" i="83"/>
  <c r="BM23" i="83"/>
  <c r="BN23" i="83"/>
  <c r="B24" i="83"/>
  <c r="C24" i="83"/>
  <c r="D24" i="83"/>
  <c r="E24" i="83"/>
  <c r="F24" i="83"/>
  <c r="G24" i="83"/>
  <c r="H24" i="83"/>
  <c r="I24" i="83"/>
  <c r="J24" i="83"/>
  <c r="K24" i="83"/>
  <c r="L24" i="83"/>
  <c r="M24" i="83"/>
  <c r="N24" i="83"/>
  <c r="O24" i="83"/>
  <c r="P24" i="83"/>
  <c r="Q24" i="83"/>
  <c r="R24" i="83"/>
  <c r="S24" i="83"/>
  <c r="T24" i="83"/>
  <c r="U24" i="83"/>
  <c r="V24" i="83"/>
  <c r="W24" i="83"/>
  <c r="X24" i="83"/>
  <c r="Y24" i="83"/>
  <c r="Z24" i="83"/>
  <c r="AA24" i="83"/>
  <c r="AB24" i="83"/>
  <c r="AD24" i="83"/>
  <c r="AE24" i="83"/>
  <c r="AF24" i="83"/>
  <c r="AG24" i="83"/>
  <c r="AH24" i="83"/>
  <c r="AI24" i="83"/>
  <c r="AJ24" i="83"/>
  <c r="AK24" i="83"/>
  <c r="AL24" i="83"/>
  <c r="AM24" i="83"/>
  <c r="AN24" i="83"/>
  <c r="AO24" i="83"/>
  <c r="AQ24" i="83"/>
  <c r="AR24" i="83"/>
  <c r="AS24" i="83"/>
  <c r="AT24" i="83"/>
  <c r="AU24" i="83"/>
  <c r="AV24" i="83"/>
  <c r="AW24" i="83"/>
  <c r="AX24" i="83"/>
  <c r="AY24" i="83"/>
  <c r="AZ24" i="83"/>
  <c r="BD24" i="83"/>
  <c r="BE24" i="83"/>
  <c r="BF24" i="83"/>
  <c r="BG24" i="83"/>
  <c r="BH24" i="83"/>
  <c r="BL24" i="83"/>
  <c r="BM24" i="83"/>
  <c r="BN24" i="83"/>
  <c r="B25" i="83"/>
  <c r="C25" i="83"/>
  <c r="D25" i="83"/>
  <c r="E25" i="83"/>
  <c r="F25" i="83"/>
  <c r="G25" i="83"/>
  <c r="H25" i="83"/>
  <c r="I25" i="83"/>
  <c r="J25" i="83"/>
  <c r="K25" i="83"/>
  <c r="L25" i="83"/>
  <c r="M25" i="83"/>
  <c r="N25" i="83"/>
  <c r="O25" i="83"/>
  <c r="P25" i="83"/>
  <c r="Q25" i="83"/>
  <c r="R25" i="83"/>
  <c r="S25" i="83"/>
  <c r="T25" i="83"/>
  <c r="U25" i="83"/>
  <c r="V25" i="83"/>
  <c r="W25" i="83"/>
  <c r="X25" i="83"/>
  <c r="Y25" i="83"/>
  <c r="Z25" i="83"/>
  <c r="AA25" i="83"/>
  <c r="AB25" i="83"/>
  <c r="AD25" i="83"/>
  <c r="AE25" i="83"/>
  <c r="AF25" i="83"/>
  <c r="AG25" i="83"/>
  <c r="AH25" i="83"/>
  <c r="AI25" i="83"/>
  <c r="AJ25" i="83"/>
  <c r="AK25" i="83"/>
  <c r="AL25" i="83"/>
  <c r="AM25" i="83"/>
  <c r="AN25" i="83"/>
  <c r="AO25" i="83"/>
  <c r="AQ25" i="83"/>
  <c r="AR25" i="83"/>
  <c r="AS25" i="83"/>
  <c r="AT25" i="83"/>
  <c r="AU25" i="83"/>
  <c r="AV25" i="83"/>
  <c r="AW25" i="83"/>
  <c r="AX25" i="83"/>
  <c r="AY25" i="83"/>
  <c r="AZ25" i="83"/>
  <c r="BD25" i="83"/>
  <c r="BE25" i="83"/>
  <c r="BF25" i="83"/>
  <c r="BG25" i="83"/>
  <c r="BH25" i="83"/>
  <c r="BL25" i="83"/>
  <c r="BM25" i="83"/>
  <c r="BN25" i="83"/>
  <c r="B26" i="83"/>
  <c r="C26" i="83"/>
  <c r="D26" i="83"/>
  <c r="E26" i="83"/>
  <c r="F26" i="83"/>
  <c r="G26" i="83"/>
  <c r="H26" i="83"/>
  <c r="I26" i="83"/>
  <c r="J26" i="83"/>
  <c r="K26" i="83"/>
  <c r="L26" i="83"/>
  <c r="M26" i="83"/>
  <c r="N26" i="83"/>
  <c r="O26" i="83"/>
  <c r="P26" i="83"/>
  <c r="Q26" i="83"/>
  <c r="R26" i="83"/>
  <c r="S26" i="83"/>
  <c r="T26" i="83"/>
  <c r="U26" i="83"/>
  <c r="V26" i="83"/>
  <c r="W26" i="83"/>
  <c r="X26" i="83"/>
  <c r="Y26" i="83"/>
  <c r="Z26" i="83"/>
  <c r="AA26" i="83"/>
  <c r="AB26" i="83"/>
  <c r="AD26" i="83"/>
  <c r="AE26" i="83"/>
  <c r="AF26" i="83"/>
  <c r="AG26" i="83"/>
  <c r="AH26" i="83"/>
  <c r="AI26" i="83"/>
  <c r="AJ26" i="83"/>
  <c r="AK26" i="83"/>
  <c r="AL26" i="83"/>
  <c r="AM26" i="83"/>
  <c r="AN26" i="83"/>
  <c r="AO26" i="83"/>
  <c r="AQ26" i="83"/>
  <c r="AR26" i="83"/>
  <c r="AS26" i="83"/>
  <c r="AT26" i="83"/>
  <c r="AU26" i="83"/>
  <c r="AV26" i="83"/>
  <c r="AW26" i="83"/>
  <c r="AX26" i="83"/>
  <c r="AY26" i="83"/>
  <c r="AZ26" i="83"/>
  <c r="BD26" i="83"/>
  <c r="BE26" i="83"/>
  <c r="BF26" i="83"/>
  <c r="BG26" i="83"/>
  <c r="BH26" i="83"/>
  <c r="BL26" i="83"/>
  <c r="BM26" i="83"/>
  <c r="BN26" i="83"/>
  <c r="B27" i="83"/>
  <c r="C27" i="83"/>
  <c r="D27" i="83"/>
  <c r="E27" i="83"/>
  <c r="F27" i="83"/>
  <c r="G27" i="83"/>
  <c r="H27" i="83"/>
  <c r="I27" i="83"/>
  <c r="J27" i="83"/>
  <c r="K27" i="83"/>
  <c r="L27" i="83"/>
  <c r="M27" i="83"/>
  <c r="N27" i="83"/>
  <c r="O27" i="83"/>
  <c r="P27" i="83"/>
  <c r="Q27" i="83"/>
  <c r="R27" i="83"/>
  <c r="S27" i="83"/>
  <c r="T27" i="83"/>
  <c r="U27" i="83"/>
  <c r="V27" i="83"/>
  <c r="W27" i="83"/>
  <c r="X27" i="83"/>
  <c r="Y27" i="83"/>
  <c r="Z27" i="83"/>
  <c r="AA27" i="83"/>
  <c r="AB27" i="83"/>
  <c r="AD27" i="83"/>
  <c r="AE27" i="83"/>
  <c r="AF27" i="83"/>
  <c r="AG27" i="83"/>
  <c r="AH27" i="83"/>
  <c r="AI27" i="83"/>
  <c r="AJ27" i="83"/>
  <c r="AK27" i="83"/>
  <c r="AL27" i="83"/>
  <c r="AM27" i="83"/>
  <c r="AN27" i="83"/>
  <c r="AO27" i="83"/>
  <c r="AQ27" i="83"/>
  <c r="AR27" i="83"/>
  <c r="AS27" i="83"/>
  <c r="AT27" i="83"/>
  <c r="AU27" i="83"/>
  <c r="AV27" i="83"/>
  <c r="AW27" i="83"/>
  <c r="AX27" i="83"/>
  <c r="AY27" i="83"/>
  <c r="AZ27" i="83"/>
  <c r="BD27" i="83"/>
  <c r="BE27" i="83"/>
  <c r="BF27" i="83"/>
  <c r="BG27" i="83"/>
  <c r="BH27" i="83"/>
  <c r="BL27" i="83"/>
  <c r="BM27" i="83"/>
  <c r="BN27" i="83"/>
  <c r="B6" i="83"/>
  <c r="C6" i="83"/>
  <c r="D6" i="83"/>
  <c r="E6" i="83"/>
  <c r="F6" i="83"/>
  <c r="G6" i="83"/>
  <c r="H6" i="83"/>
  <c r="I6" i="83"/>
  <c r="J6" i="83"/>
  <c r="K6" i="83"/>
  <c r="L6" i="83"/>
  <c r="M6" i="83"/>
  <c r="N6" i="83"/>
  <c r="O6" i="83"/>
  <c r="P6" i="83"/>
  <c r="Q6" i="83"/>
  <c r="R6" i="83"/>
  <c r="S6" i="83"/>
  <c r="T6" i="83"/>
  <c r="U6" i="83"/>
  <c r="V6" i="83"/>
  <c r="W6" i="83"/>
  <c r="X6" i="83"/>
  <c r="Y6" i="83"/>
  <c r="Z6" i="83"/>
  <c r="AA6" i="83"/>
  <c r="AB6" i="83"/>
  <c r="AD6" i="83"/>
  <c r="AE6" i="83"/>
  <c r="AF6" i="83"/>
  <c r="AG6" i="83"/>
  <c r="AH6" i="83"/>
  <c r="AI6" i="83"/>
  <c r="AJ6" i="83"/>
  <c r="AK6" i="83"/>
  <c r="AL6" i="83"/>
  <c r="AM6" i="83"/>
  <c r="AN6" i="83"/>
  <c r="AO6" i="83"/>
  <c r="AQ6" i="83"/>
  <c r="AR6" i="83"/>
  <c r="AS6" i="83"/>
  <c r="AT6" i="83"/>
  <c r="AU6" i="83"/>
  <c r="AV6" i="83"/>
  <c r="AW6" i="83"/>
  <c r="AX6" i="83"/>
  <c r="AY6" i="83"/>
  <c r="AZ6" i="83"/>
  <c r="BD6" i="83"/>
  <c r="BE6" i="83"/>
  <c r="BF6" i="83"/>
  <c r="BG6" i="83"/>
  <c r="BH6" i="83"/>
  <c r="BL6" i="83"/>
  <c r="BM6" i="83"/>
  <c r="BN6" i="83"/>
  <c r="B7" i="83"/>
  <c r="C7" i="83"/>
  <c r="D7" i="83"/>
  <c r="E7" i="83"/>
  <c r="F7" i="83"/>
  <c r="G7" i="83"/>
  <c r="H7" i="83"/>
  <c r="I7" i="83"/>
  <c r="J7" i="83"/>
  <c r="K7" i="83"/>
  <c r="L7" i="83"/>
  <c r="M7" i="83"/>
  <c r="N7" i="83"/>
  <c r="O7" i="83"/>
  <c r="P7" i="83"/>
  <c r="Q7" i="83"/>
  <c r="R7" i="83"/>
  <c r="S7" i="83"/>
  <c r="T7" i="83"/>
  <c r="U7" i="83"/>
  <c r="V7" i="83"/>
  <c r="W7" i="83"/>
  <c r="X7" i="83"/>
  <c r="Y7" i="83"/>
  <c r="Z7" i="83"/>
  <c r="AA7" i="83"/>
  <c r="AB7" i="83"/>
  <c r="AD7" i="83"/>
  <c r="AE7" i="83"/>
  <c r="AF7" i="83"/>
  <c r="AG7" i="83"/>
  <c r="AH7" i="83"/>
  <c r="AI7" i="83"/>
  <c r="AJ7" i="83"/>
  <c r="AK7" i="83"/>
  <c r="AL7" i="83"/>
  <c r="AM7" i="83"/>
  <c r="AN7" i="83"/>
  <c r="AO7" i="83"/>
  <c r="AQ7" i="83"/>
  <c r="AR7" i="83"/>
  <c r="AS7" i="83"/>
  <c r="AT7" i="83"/>
  <c r="AU7" i="83"/>
  <c r="AV7" i="83"/>
  <c r="AW7" i="83"/>
  <c r="AX7" i="83"/>
  <c r="AY7" i="83"/>
  <c r="AZ7" i="83"/>
  <c r="BD7" i="83"/>
  <c r="BE7" i="83"/>
  <c r="BF7" i="83"/>
  <c r="BG7" i="83"/>
  <c r="BH7" i="83"/>
  <c r="BL7" i="83"/>
  <c r="BM7" i="83"/>
  <c r="BN7" i="83"/>
  <c r="B7" i="82"/>
  <c r="C7" i="82"/>
  <c r="D7" i="82"/>
  <c r="E7" i="82"/>
  <c r="F7" i="82"/>
  <c r="G7" i="82"/>
  <c r="H7" i="82"/>
  <c r="I7" i="82"/>
  <c r="J7" i="82"/>
  <c r="K7" i="82"/>
  <c r="L7" i="82"/>
  <c r="M7" i="82"/>
  <c r="N7" i="82"/>
  <c r="O7" i="82"/>
  <c r="P7" i="82"/>
  <c r="Q7" i="82"/>
  <c r="R7" i="82"/>
  <c r="S7" i="82"/>
  <c r="T7" i="82"/>
  <c r="U7" i="82"/>
  <c r="V7" i="82"/>
  <c r="W7" i="82"/>
  <c r="X7" i="82"/>
  <c r="Y7" i="82"/>
  <c r="Z7" i="82"/>
  <c r="AA7" i="82"/>
  <c r="AB7" i="82"/>
  <c r="AC7" i="82"/>
  <c r="AE7" i="82"/>
  <c r="AF7" i="82"/>
  <c r="AG7" i="82"/>
  <c r="AH7" i="82"/>
  <c r="AI7" i="82"/>
  <c r="AJ7" i="82"/>
  <c r="AK7" i="82"/>
  <c r="AL7" i="82"/>
  <c r="AM7" i="82"/>
  <c r="AN7" i="82"/>
  <c r="AO7" i="82"/>
  <c r="AQ7" i="82"/>
  <c r="AR7" i="82"/>
  <c r="AS7" i="82"/>
  <c r="AT7" i="82"/>
  <c r="AU7" i="82"/>
  <c r="AV7" i="82"/>
  <c r="AW7" i="82"/>
  <c r="AX7" i="82"/>
  <c r="AY7" i="82"/>
  <c r="AZ7" i="82"/>
  <c r="BD7" i="82"/>
  <c r="BE7" i="82"/>
  <c r="BF7" i="82"/>
  <c r="BG7" i="82"/>
  <c r="BK7" i="82"/>
  <c r="B8" i="82"/>
  <c r="C8" i="82"/>
  <c r="D8" i="82"/>
  <c r="E8" i="82"/>
  <c r="F8" i="82"/>
  <c r="G8" i="82"/>
  <c r="H8" i="82"/>
  <c r="I8" i="82"/>
  <c r="J8" i="82"/>
  <c r="K8" i="82"/>
  <c r="L8" i="82"/>
  <c r="M8" i="82"/>
  <c r="N8" i="82"/>
  <c r="O8" i="82"/>
  <c r="P8" i="82"/>
  <c r="Q8" i="82"/>
  <c r="R8" i="82"/>
  <c r="S8" i="82"/>
  <c r="T8" i="82"/>
  <c r="U8" i="82"/>
  <c r="V8" i="82"/>
  <c r="W8" i="82"/>
  <c r="X8" i="82"/>
  <c r="Y8" i="82"/>
  <c r="Z8" i="82"/>
  <c r="AA8" i="82"/>
  <c r="AB8" i="82"/>
  <c r="AC8" i="82"/>
  <c r="AE8" i="82"/>
  <c r="AF8" i="82"/>
  <c r="AG8" i="82"/>
  <c r="AH8" i="82"/>
  <c r="AI8" i="82"/>
  <c r="AJ8" i="82"/>
  <c r="AK8" i="82"/>
  <c r="AL8" i="82"/>
  <c r="AM8" i="82"/>
  <c r="AN8" i="82"/>
  <c r="AO8" i="82"/>
  <c r="AQ8" i="82"/>
  <c r="AR8" i="82"/>
  <c r="AS8" i="82"/>
  <c r="AT8" i="82"/>
  <c r="AU8" i="82"/>
  <c r="AV8" i="82"/>
  <c r="AW8" i="82"/>
  <c r="AX8" i="82"/>
  <c r="AY8" i="82"/>
  <c r="AZ8" i="82"/>
  <c r="BD8" i="82"/>
  <c r="BE8" i="82"/>
  <c r="BF8" i="82"/>
  <c r="BG8" i="82"/>
  <c r="BK8" i="82"/>
  <c r="BV9" i="86"/>
  <c r="BU9" i="86"/>
  <c r="BS9" i="86"/>
  <c r="BR9" i="86"/>
  <c r="BQ9" i="86"/>
  <c r="BP9" i="86"/>
  <c r="AE7" i="4"/>
  <c r="AD7" i="4"/>
  <c r="AC7" i="4"/>
  <c r="AA7" i="4"/>
  <c r="Y7" i="4"/>
  <c r="Z7" i="4" s="1"/>
  <c r="W7" i="4"/>
  <c r="V7" i="4"/>
  <c r="O7" i="4"/>
  <c r="L7" i="4"/>
  <c r="K7" i="4"/>
  <c r="I7" i="4"/>
  <c r="J7" i="4" s="1"/>
  <c r="G7" i="4"/>
  <c r="F7" i="4"/>
  <c r="D7" i="4"/>
  <c r="E7" i="4" s="1"/>
  <c r="AJ7" i="3"/>
  <c r="AK7" i="3" s="1"/>
  <c r="AI7" i="3"/>
  <c r="AH7" i="3"/>
  <c r="AF7" i="3"/>
  <c r="AG7" i="3" s="1"/>
  <c r="T8" i="5" s="1"/>
  <c r="AD7" i="3"/>
  <c r="AE7" i="3" s="1"/>
  <c r="AA7" i="3"/>
  <c r="Z7" i="3"/>
  <c r="Y7" i="3"/>
  <c r="X7" i="3"/>
  <c r="V7" i="3"/>
  <c r="T7" i="3"/>
  <c r="U7" i="3" s="1"/>
  <c r="P7" i="3"/>
  <c r="O7" i="3"/>
  <c r="L7" i="3"/>
  <c r="J7" i="3"/>
  <c r="H7" i="3"/>
  <c r="I7" i="3" s="1"/>
  <c r="F7" i="3"/>
  <c r="E7" i="3"/>
  <c r="D7" i="3"/>
  <c r="AP7" i="75"/>
  <c r="AO7" i="75"/>
  <c r="AM7" i="75"/>
  <c r="AL7" i="75"/>
  <c r="AI7" i="75"/>
  <c r="Q7" i="75"/>
  <c r="Y7" i="75" s="1"/>
  <c r="P7" i="75"/>
  <c r="W7" i="75" s="1"/>
  <c r="O7" i="75"/>
  <c r="V7" i="75" s="1"/>
  <c r="M7" i="75"/>
  <c r="S7" i="75" s="1"/>
  <c r="L7" i="75"/>
  <c r="R7" i="75" s="1"/>
  <c r="K7" i="75"/>
  <c r="I7" i="75"/>
  <c r="H7" i="75"/>
  <c r="G7" i="75"/>
  <c r="N7" i="75" s="1"/>
  <c r="U7" i="75" s="1"/>
  <c r="AG7" i="75" s="1"/>
  <c r="E8" i="5" s="1"/>
  <c r="E7" i="75"/>
  <c r="D7" i="75"/>
  <c r="BQ22" i="86"/>
  <c r="BR22" i="86"/>
  <c r="BS22" i="86"/>
  <c r="BU22" i="86"/>
  <c r="BV22" i="86"/>
  <c r="BQ23" i="86"/>
  <c r="BR23" i="86"/>
  <c r="BS23" i="86"/>
  <c r="BU23" i="86"/>
  <c r="BV23" i="86"/>
  <c r="BQ24" i="86"/>
  <c r="BR24" i="86"/>
  <c r="BS24" i="86"/>
  <c r="BU24" i="86"/>
  <c r="BV24" i="86"/>
  <c r="BQ25" i="86"/>
  <c r="BR25" i="86"/>
  <c r="BS25" i="86"/>
  <c r="BU25" i="86"/>
  <c r="BV25" i="86"/>
  <c r="BQ26" i="86"/>
  <c r="BR26" i="86"/>
  <c r="BS26" i="86"/>
  <c r="BU26" i="86"/>
  <c r="BV26" i="86"/>
  <c r="BQ27" i="86"/>
  <c r="BR27" i="86"/>
  <c r="BS27" i="86"/>
  <c r="BU27" i="86"/>
  <c r="BV27" i="86"/>
  <c r="BQ28" i="86"/>
  <c r="BR28" i="86"/>
  <c r="BS28" i="86"/>
  <c r="BU28" i="86"/>
  <c r="BV28" i="86"/>
  <c r="BQ29" i="86"/>
  <c r="BR29" i="86"/>
  <c r="BS29" i="86"/>
  <c r="BU29" i="86"/>
  <c r="BV29" i="86"/>
  <c r="BQ30" i="86"/>
  <c r="BR30" i="86"/>
  <c r="BS30" i="86"/>
  <c r="BU30" i="86"/>
  <c r="BV30" i="86"/>
  <c r="BP22" i="86"/>
  <c r="BP23" i="86"/>
  <c r="BP24" i="86"/>
  <c r="BP25" i="86"/>
  <c r="BP26" i="86"/>
  <c r="BP27" i="86"/>
  <c r="BP28" i="86"/>
  <c r="BP29" i="86"/>
  <c r="BP30" i="86"/>
  <c r="Y29" i="5" l="1"/>
  <c r="M24" i="4"/>
  <c r="Y22" i="5"/>
  <c r="Y19" i="5"/>
  <c r="Y24" i="5"/>
  <c r="Y8" i="5"/>
  <c r="Y20" i="5"/>
  <c r="M21" i="4"/>
  <c r="N21" i="4" s="1"/>
  <c r="Y16" i="5"/>
  <c r="Y15" i="5"/>
  <c r="T29" i="4"/>
  <c r="AB30" i="5" s="1"/>
  <c r="T21" i="4"/>
  <c r="AB18" i="5" s="1"/>
  <c r="T22" i="4"/>
  <c r="AB19" i="5" s="1"/>
  <c r="T7" i="4"/>
  <c r="AB8" i="5" s="1"/>
  <c r="T36" i="4"/>
  <c r="AB37" i="5" s="1"/>
  <c r="T28" i="4"/>
  <c r="AB29" i="5" s="1"/>
  <c r="T20" i="4"/>
  <c r="AB22" i="5" s="1"/>
  <c r="T35" i="4"/>
  <c r="AB36" i="5" s="1"/>
  <c r="T27" i="4"/>
  <c r="AB24" i="5" s="1"/>
  <c r="T19" i="4"/>
  <c r="AB27" i="5" s="1"/>
  <c r="T30" i="4"/>
  <c r="AB31" i="5" s="1"/>
  <c r="T34" i="4"/>
  <c r="AB35" i="5" s="1"/>
  <c r="T26" i="4"/>
  <c r="AB20" i="5" s="1"/>
  <c r="T33" i="4"/>
  <c r="AB34" i="5" s="1"/>
  <c r="T25" i="4"/>
  <c r="AB26" i="5" s="1"/>
  <c r="T32" i="4"/>
  <c r="AB33" i="5" s="1"/>
  <c r="M28" i="4"/>
  <c r="N28" i="4" s="1"/>
  <c r="T24" i="4"/>
  <c r="AB16" i="5" s="1"/>
  <c r="M36" i="4"/>
  <c r="N36" i="4" s="1"/>
  <c r="T31" i="4"/>
  <c r="AB32" i="5" s="1"/>
  <c r="T23" i="4"/>
  <c r="AB15" i="5" s="1"/>
  <c r="M33" i="4"/>
  <c r="N33" i="4" s="1"/>
  <c r="M25" i="4"/>
  <c r="N25" i="4" s="1"/>
  <c r="M35" i="4"/>
  <c r="M27" i="4"/>
  <c r="N27" i="4" s="1"/>
  <c r="M19" i="4"/>
  <c r="N19" i="4" s="1"/>
  <c r="M32" i="4"/>
  <c r="N32" i="4" s="1"/>
  <c r="AB34" i="4"/>
  <c r="M34" i="4"/>
  <c r="N34" i="4" s="1"/>
  <c r="AB26" i="4"/>
  <c r="AE20" i="5" s="1"/>
  <c r="M26" i="4"/>
  <c r="N26" i="4" s="1"/>
  <c r="M31" i="4"/>
  <c r="AB23" i="4"/>
  <c r="M30" i="4"/>
  <c r="N30" i="4" s="1"/>
  <c r="M22" i="4"/>
  <c r="N22" i="4" s="1"/>
  <c r="M29" i="4"/>
  <c r="N29" i="4" s="1"/>
  <c r="M23" i="4"/>
  <c r="N23" i="4" s="1"/>
  <c r="M7" i="4"/>
  <c r="N7" i="4" s="1"/>
  <c r="M20" i="4"/>
  <c r="N20" i="4" s="1"/>
  <c r="AB25" i="4"/>
  <c r="AB33" i="4"/>
  <c r="AB7" i="4"/>
  <c r="AE8" i="5" s="1"/>
  <c r="S8" i="5"/>
  <c r="AB30" i="4"/>
  <c r="AB22" i="4"/>
  <c r="AE19" i="5" s="1"/>
  <c r="AB21" i="4"/>
  <c r="AE18" i="5" s="1"/>
  <c r="AB35" i="4"/>
  <c r="AB27" i="4"/>
  <c r="AB19" i="4"/>
  <c r="AB32" i="4"/>
  <c r="AB24" i="4"/>
  <c r="AB31" i="4"/>
  <c r="AB29" i="4"/>
  <c r="AB36" i="4"/>
  <c r="AB28" i="4"/>
  <c r="AE29" i="5" s="1"/>
  <c r="AB20" i="4"/>
  <c r="AE22" i="5" s="1"/>
  <c r="M30" i="3"/>
  <c r="N30" i="3" s="1"/>
  <c r="R30" i="3" s="1"/>
  <c r="M22" i="3"/>
  <c r="N22" i="3" s="1"/>
  <c r="R22" i="3" s="1"/>
  <c r="M35" i="3"/>
  <c r="N35" i="3" s="1"/>
  <c r="R35" i="3" s="1"/>
  <c r="O36" i="5" s="1"/>
  <c r="M27" i="3"/>
  <c r="N27" i="3" s="1"/>
  <c r="R27" i="3" s="1"/>
  <c r="M19" i="3"/>
  <c r="N19" i="3" s="1"/>
  <c r="R19" i="3" s="1"/>
  <c r="M32" i="3"/>
  <c r="N32" i="3" s="1"/>
  <c r="R32" i="3" s="1"/>
  <c r="M29" i="3"/>
  <c r="N29" i="3" s="1"/>
  <c r="R29" i="3" s="1"/>
  <c r="M21" i="3"/>
  <c r="N21" i="3" s="1"/>
  <c r="R21" i="3" s="1"/>
  <c r="M24" i="3"/>
  <c r="N24" i="3" s="1"/>
  <c r="R24" i="3" s="1"/>
  <c r="M7" i="3"/>
  <c r="N7" i="3" s="1"/>
  <c r="R7" i="3" s="1"/>
  <c r="O8" i="5" s="1"/>
  <c r="M34" i="3"/>
  <c r="N34" i="3" s="1"/>
  <c r="R34" i="3" s="1"/>
  <c r="O35" i="5" s="1"/>
  <c r="M26" i="3"/>
  <c r="N26" i="3" s="1"/>
  <c r="R26" i="3" s="1"/>
  <c r="M31" i="3"/>
  <c r="N31" i="3" s="1"/>
  <c r="R31" i="3" s="1"/>
  <c r="M23" i="3"/>
  <c r="N23" i="3" s="1"/>
  <c r="R23" i="3" s="1"/>
  <c r="M28" i="3"/>
  <c r="N28" i="3" s="1"/>
  <c r="R28" i="3" s="1"/>
  <c r="M20" i="3"/>
  <c r="N20" i="3" s="1"/>
  <c r="R20" i="3" s="1"/>
  <c r="M33" i="3"/>
  <c r="N33" i="3" s="1"/>
  <c r="R33" i="3" s="1"/>
  <c r="M25" i="3"/>
  <c r="N25" i="3" s="1"/>
  <c r="R25" i="3" s="1"/>
  <c r="BT23" i="86"/>
  <c r="F20" i="84" s="1"/>
  <c r="BT27" i="86"/>
  <c r="AP26" i="5" s="1"/>
  <c r="Z30" i="75"/>
  <c r="H25" i="4"/>
  <c r="Z26" i="5" s="1"/>
  <c r="X19" i="4"/>
  <c r="H27" i="4"/>
  <c r="Z24" i="5" s="1"/>
  <c r="Z26" i="75"/>
  <c r="X35" i="4"/>
  <c r="AN32" i="75"/>
  <c r="AN28" i="75"/>
  <c r="K34" i="3"/>
  <c r="AB31" i="3"/>
  <c r="AC31" i="3" s="1"/>
  <c r="AO31" i="3" s="1"/>
  <c r="AC36" i="75"/>
  <c r="K27" i="3"/>
  <c r="AF16" i="5"/>
  <c r="AL29" i="3"/>
  <c r="F22" i="75"/>
  <c r="K33" i="3"/>
  <c r="AB30" i="3"/>
  <c r="AC30" i="3" s="1"/>
  <c r="X25" i="4"/>
  <c r="AD26" i="5" s="1"/>
  <c r="N24" i="4"/>
  <c r="Z20" i="75"/>
  <c r="N31" i="4"/>
  <c r="AC24" i="75"/>
  <c r="AQ33" i="75"/>
  <c r="AQ32" i="75"/>
  <c r="F29" i="75"/>
  <c r="AB35" i="3"/>
  <c r="AC35" i="3" s="1"/>
  <c r="K30" i="3"/>
  <c r="K20" i="3"/>
  <c r="AE26" i="5"/>
  <c r="X21" i="4"/>
  <c r="AD18" i="5" s="1"/>
  <c r="F27" i="75"/>
  <c r="AB32" i="3"/>
  <c r="AC32" i="3" s="1"/>
  <c r="AQ25" i="75"/>
  <c r="AE22" i="75"/>
  <c r="AJ22" i="75" s="1"/>
  <c r="K29" i="3"/>
  <c r="AL25" i="3"/>
  <c r="K19" i="3"/>
  <c r="AC33" i="75"/>
  <c r="AE30" i="75"/>
  <c r="AJ30" i="75" s="1"/>
  <c r="W32" i="3"/>
  <c r="K31" i="3"/>
  <c r="AL21" i="3"/>
  <c r="H31" i="4"/>
  <c r="X22" i="4"/>
  <c r="AD19" i="5" s="1"/>
  <c r="AQ36" i="75"/>
  <c r="AQ35" i="75"/>
  <c r="AB33" i="3"/>
  <c r="AC33" i="3" s="1"/>
  <c r="W29" i="3"/>
  <c r="X33" i="4"/>
  <c r="AN36" i="75"/>
  <c r="AC31" i="75"/>
  <c r="AA25" i="75"/>
  <c r="AC23" i="75"/>
  <c r="T21" i="75"/>
  <c r="AA20" i="75"/>
  <c r="AL35" i="3"/>
  <c r="K23" i="3"/>
  <c r="AB19" i="3"/>
  <c r="AC19" i="3" s="1"/>
  <c r="X30" i="4"/>
  <c r="AF20" i="5"/>
  <c r="X23" i="4"/>
  <c r="AD15" i="5" s="1"/>
  <c r="T36" i="75"/>
  <c r="AA32" i="75"/>
  <c r="AE28" i="75"/>
  <c r="AJ28" i="75" s="1"/>
  <c r="J26" i="75"/>
  <c r="AC28" i="75"/>
  <c r="AQ23" i="75"/>
  <c r="W28" i="3"/>
  <c r="AB27" i="3"/>
  <c r="AC27" i="3" s="1"/>
  <c r="G23" i="3"/>
  <c r="H35" i="4"/>
  <c r="X20" i="4"/>
  <c r="AD22" i="5" s="1"/>
  <c r="W30" i="3"/>
  <c r="J34" i="75"/>
  <c r="J25" i="75"/>
  <c r="Z22" i="75"/>
  <c r="AL32" i="3"/>
  <c r="G31" i="3"/>
  <c r="T28" i="75"/>
  <c r="AA27" i="75"/>
  <c r="J24" i="75"/>
  <c r="AB28" i="3"/>
  <c r="AC28" i="3" s="1"/>
  <c r="AB26" i="3"/>
  <c r="AC26" i="3" s="1"/>
  <c r="X29" i="4"/>
  <c r="J33" i="75"/>
  <c r="AA24" i="75"/>
  <c r="AQ21" i="75"/>
  <c r="J20" i="75"/>
  <c r="J19" i="75"/>
  <c r="AB34" i="3"/>
  <c r="AC34" i="3" s="1"/>
  <c r="K32" i="3"/>
  <c r="W31" i="3"/>
  <c r="AL27" i="3"/>
  <c r="H26" i="4"/>
  <c r="Z20" i="5" s="1"/>
  <c r="H19" i="4"/>
  <c r="AA28" i="75"/>
  <c r="Z21" i="75"/>
  <c r="AL24" i="3"/>
  <c r="AA36" i="75"/>
  <c r="AE32" i="75"/>
  <c r="AJ32" i="75" s="1"/>
  <c r="F30" i="75"/>
  <c r="AE29" i="75"/>
  <c r="AJ29" i="75" s="1"/>
  <c r="J36" i="75"/>
  <c r="AN35" i="75"/>
  <c r="T31" i="75"/>
  <c r="AB30" i="75"/>
  <c r="J29" i="75"/>
  <c r="T25" i="75"/>
  <c r="AQ24" i="75"/>
  <c r="J22" i="75"/>
  <c r="AC20" i="75"/>
  <c r="AC19" i="75"/>
  <c r="W33" i="3"/>
  <c r="AB29" i="3"/>
  <c r="AC29" i="3" s="1"/>
  <c r="AB25" i="3"/>
  <c r="AC25" i="3" s="1"/>
  <c r="AB24" i="3"/>
  <c r="AC24" i="3" s="1"/>
  <c r="AO24" i="3" s="1"/>
  <c r="AL19" i="3"/>
  <c r="H36" i="4"/>
  <c r="X34" i="4"/>
  <c r="X32" i="4"/>
  <c r="X27" i="4"/>
  <c r="AD24" i="5" s="1"/>
  <c r="N35" i="4"/>
  <c r="AF26" i="5"/>
  <c r="AF19" i="5"/>
  <c r="AQ27" i="75"/>
  <c r="AN24" i="75"/>
  <c r="AL28" i="3"/>
  <c r="K25" i="3"/>
  <c r="AQ22" i="75"/>
  <c r="K28" i="3"/>
  <c r="G27" i="3"/>
  <c r="K24" i="3"/>
  <c r="AB21" i="3"/>
  <c r="AC21" i="3" s="1"/>
  <c r="AB20" i="3"/>
  <c r="AC20" i="3" s="1"/>
  <c r="J35" i="75"/>
  <c r="AN33" i="75"/>
  <c r="AC32" i="75"/>
  <c r="F32" i="75"/>
  <c r="J31" i="75"/>
  <c r="AQ29" i="75"/>
  <c r="F26" i="75"/>
  <c r="J21" i="75"/>
  <c r="AQ19" i="75"/>
  <c r="K35" i="3"/>
  <c r="AL30" i="3"/>
  <c r="AB22" i="3"/>
  <c r="AC22" i="3" s="1"/>
  <c r="G19" i="3"/>
  <c r="H32" i="4"/>
  <c r="X28" i="4"/>
  <c r="AD29" i="5" s="1"/>
  <c r="AF24" i="5"/>
  <c r="AN34" i="75"/>
  <c r="X33" i="75"/>
  <c r="Z33" i="75"/>
  <c r="AC25" i="75"/>
  <c r="AL20" i="3"/>
  <c r="AE31" i="75"/>
  <c r="AJ31" i="75" s="1"/>
  <c r="AC35" i="75"/>
  <c r="AA35" i="75"/>
  <c r="AA34" i="75"/>
  <c r="AE33" i="75"/>
  <c r="AJ33" i="75" s="1"/>
  <c r="AN29" i="75"/>
  <c r="AA29" i="75"/>
  <c r="J28" i="75"/>
  <c r="AN19" i="75"/>
  <c r="AL33" i="3"/>
  <c r="K26" i="3"/>
  <c r="AB23" i="3"/>
  <c r="AC23" i="3" s="1"/>
  <c r="AL22" i="3"/>
  <c r="K22" i="3"/>
  <c r="K21" i="3"/>
  <c r="X36" i="4"/>
  <c r="X31" i="4"/>
  <c r="AF29" i="5"/>
  <c r="X26" i="4"/>
  <c r="AD20" i="5" s="1"/>
  <c r="X24" i="4"/>
  <c r="AD16" i="5" s="1"/>
  <c r="AF15" i="5"/>
  <c r="BT9" i="86"/>
  <c r="AP8" i="5" s="1"/>
  <c r="H29" i="4"/>
  <c r="H23" i="4"/>
  <c r="Z15" i="5" s="1"/>
  <c r="H33" i="4"/>
  <c r="H21" i="4"/>
  <c r="Z18" i="5" s="1"/>
  <c r="H28" i="4"/>
  <c r="Z29" i="5" s="1"/>
  <c r="H34" i="4"/>
  <c r="H30" i="4"/>
  <c r="H24" i="4"/>
  <c r="Z16" i="5" s="1"/>
  <c r="H22" i="4"/>
  <c r="Z19" i="5" s="1"/>
  <c r="H20" i="4"/>
  <c r="U20" i="4" s="1"/>
  <c r="G35" i="3"/>
  <c r="G30" i="3"/>
  <c r="G32" i="3"/>
  <c r="G24" i="3"/>
  <c r="G28" i="3"/>
  <c r="G29" i="3"/>
  <c r="G25" i="3"/>
  <c r="G33" i="3"/>
  <c r="G26" i="3"/>
  <c r="G20" i="3"/>
  <c r="G34" i="3"/>
  <c r="G22" i="3"/>
  <c r="G21" i="3"/>
  <c r="W26" i="3"/>
  <c r="W25" i="3"/>
  <c r="W19" i="3"/>
  <c r="W24" i="3"/>
  <c r="W27" i="3"/>
  <c r="W21" i="3"/>
  <c r="W20" i="3"/>
  <c r="W22" i="3"/>
  <c r="W23" i="3"/>
  <c r="W34" i="3"/>
  <c r="W35" i="3"/>
  <c r="W7" i="3"/>
  <c r="Q8" i="5" s="1"/>
  <c r="AN30" i="75"/>
  <c r="AN31" i="75"/>
  <c r="AN20" i="75"/>
  <c r="AN27" i="75"/>
  <c r="AN22" i="75"/>
  <c r="AN23" i="75"/>
  <c r="AN26" i="75"/>
  <c r="AN25" i="75"/>
  <c r="AN21" i="75"/>
  <c r="AQ26" i="75"/>
  <c r="AQ31" i="75"/>
  <c r="AQ34" i="75"/>
  <c r="AQ30" i="75"/>
  <c r="AQ28" i="75"/>
  <c r="AQ20" i="75"/>
  <c r="AE35" i="75"/>
  <c r="AJ35" i="75" s="1"/>
  <c r="AE34" i="75"/>
  <c r="AJ34" i="75" s="1"/>
  <c r="AE36" i="75"/>
  <c r="AJ36" i="75" s="1"/>
  <c r="AJ23" i="75"/>
  <c r="AJ27" i="75"/>
  <c r="AJ21" i="75"/>
  <c r="AJ26" i="75"/>
  <c r="AJ25" i="75"/>
  <c r="AJ20" i="75"/>
  <c r="AJ24" i="75"/>
  <c r="X34" i="75"/>
  <c r="AB34" i="75"/>
  <c r="X25" i="75"/>
  <c r="X24" i="75"/>
  <c r="AB24" i="75"/>
  <c r="X26" i="75"/>
  <c r="AB26" i="75"/>
  <c r="AB22" i="75"/>
  <c r="J27" i="75"/>
  <c r="AC26" i="75"/>
  <c r="AC22" i="75"/>
  <c r="BO37" i="83"/>
  <c r="AC29" i="75"/>
  <c r="X32" i="75"/>
  <c r="AC27" i="75"/>
  <c r="J32" i="75"/>
  <c r="J30" i="75"/>
  <c r="AC21" i="75"/>
  <c r="AC34" i="75"/>
  <c r="AC30" i="75"/>
  <c r="J23" i="75"/>
  <c r="Z25" i="75"/>
  <c r="T20" i="75"/>
  <c r="T29" i="75"/>
  <c r="Z23" i="75"/>
  <c r="F21" i="75"/>
  <c r="F20" i="75"/>
  <c r="F34" i="75"/>
  <c r="F33" i="75"/>
  <c r="T27" i="75"/>
  <c r="F25" i="75"/>
  <c r="AA21" i="75"/>
  <c r="F35" i="75"/>
  <c r="Z32" i="75"/>
  <c r="AA30" i="75"/>
  <c r="F28" i="75"/>
  <c r="Z24" i="75"/>
  <c r="AA22" i="75"/>
  <c r="F19" i="75"/>
  <c r="T32" i="75"/>
  <c r="Z29" i="75"/>
  <c r="T24" i="75"/>
  <c r="AA19" i="75"/>
  <c r="T35" i="75"/>
  <c r="Z28" i="75"/>
  <c r="F36" i="75"/>
  <c r="T30" i="75"/>
  <c r="AE19" i="75"/>
  <c r="AJ19" i="75" s="1"/>
  <c r="T19" i="75"/>
  <c r="Y26" i="5"/>
  <c r="Y18" i="5"/>
  <c r="AL31" i="3"/>
  <c r="AL23" i="3"/>
  <c r="AL34" i="3"/>
  <c r="AL26" i="3"/>
  <c r="AB20" i="75"/>
  <c r="X20" i="75"/>
  <c r="X31" i="75"/>
  <c r="AB31" i="75"/>
  <c r="Z31" i="75"/>
  <c r="AA26" i="75"/>
  <c r="AB27" i="75"/>
  <c r="X27" i="75"/>
  <c r="AA23" i="75"/>
  <c r="T34" i="75"/>
  <c r="T23" i="75"/>
  <c r="X23" i="75"/>
  <c r="AB23" i="75"/>
  <c r="AB35" i="75"/>
  <c r="X35" i="75"/>
  <c r="AB29" i="75"/>
  <c r="X29" i="75"/>
  <c r="AB28" i="75"/>
  <c r="X28" i="75"/>
  <c r="AB21" i="75"/>
  <c r="X21" i="75"/>
  <c r="X36" i="75"/>
  <c r="AB36" i="75"/>
  <c r="AA31" i="75"/>
  <c r="T22" i="75"/>
  <c r="AB19" i="75"/>
  <c r="X19" i="75"/>
  <c r="Z36" i="75"/>
  <c r="X30" i="75"/>
  <c r="T26" i="75"/>
  <c r="F24" i="75"/>
  <c r="X22" i="75"/>
  <c r="Z35" i="75"/>
  <c r="AB33" i="75"/>
  <c r="T33" i="75"/>
  <c r="F31" i="75"/>
  <c r="Z27" i="75"/>
  <c r="AB25" i="75"/>
  <c r="F23" i="75"/>
  <c r="Z19" i="75"/>
  <c r="AA33" i="75"/>
  <c r="Z34" i="75"/>
  <c r="AB32" i="75"/>
  <c r="BO26" i="83"/>
  <c r="B26" i="84" s="1"/>
  <c r="C26" i="84" s="1"/>
  <c r="BP8" i="82"/>
  <c r="BO22" i="83"/>
  <c r="BO27" i="83"/>
  <c r="B27" i="84" s="1"/>
  <c r="C27" i="84" s="1"/>
  <c r="T7" i="75"/>
  <c r="BN7" i="82"/>
  <c r="BO7" i="82"/>
  <c r="AN7" i="75"/>
  <c r="I8" i="5" s="1"/>
  <c r="BO21" i="83"/>
  <c r="B21" i="84" s="1"/>
  <c r="C21" i="84" s="1"/>
  <c r="BO24" i="83"/>
  <c r="AM26" i="5" s="1"/>
  <c r="AN26" i="5" s="1"/>
  <c r="BO23" i="83"/>
  <c r="BO25" i="83"/>
  <c r="K7" i="3"/>
  <c r="N8" i="5" s="1"/>
  <c r="BO20" i="83"/>
  <c r="BO19" i="83"/>
  <c r="AM22" i="5" s="1"/>
  <c r="AN22" i="5" s="1"/>
  <c r="BO6" i="83"/>
  <c r="BO7" i="83"/>
  <c r="BL8" i="82"/>
  <c r="BM8" i="82" s="1"/>
  <c r="BO8" i="82"/>
  <c r="BL7" i="82"/>
  <c r="BM7" i="82" s="1"/>
  <c r="AO8" i="5" s="1"/>
  <c r="BP7" i="82"/>
  <c r="BN8" i="82"/>
  <c r="AA7" i="75"/>
  <c r="J7" i="75"/>
  <c r="X7" i="4"/>
  <c r="AD8" i="5" s="1"/>
  <c r="AC7" i="75"/>
  <c r="G7" i="3"/>
  <c r="AF8" i="5"/>
  <c r="AB7" i="3"/>
  <c r="AC7" i="3" s="1"/>
  <c r="R8" i="5" s="1"/>
  <c r="H7" i="4"/>
  <c r="Z8" i="5" s="1"/>
  <c r="AL7" i="3"/>
  <c r="U8" i="5" s="1"/>
  <c r="AE7" i="75"/>
  <c r="AJ7" i="75" s="1"/>
  <c r="G8" i="5" s="1"/>
  <c r="Z7" i="75"/>
  <c r="AQ7" i="75"/>
  <c r="X7" i="75"/>
  <c r="AB7" i="75"/>
  <c r="F7" i="75"/>
  <c r="BT29" i="86"/>
  <c r="F26" i="84" s="1"/>
  <c r="BT24" i="86"/>
  <c r="F21" i="84" s="1"/>
  <c r="BT25" i="86"/>
  <c r="F22" i="84" s="1"/>
  <c r="BT30" i="86"/>
  <c r="F27" i="84" s="1"/>
  <c r="BT22" i="86"/>
  <c r="F19" i="84" s="1"/>
  <c r="BT26" i="86"/>
  <c r="AP16" i="5" s="1"/>
  <c r="BT28" i="86"/>
  <c r="AP20" i="5" s="1"/>
  <c r="L6" i="3"/>
  <c r="M6" i="3" s="1"/>
  <c r="E36" i="3"/>
  <c r="AO33" i="3" l="1"/>
  <c r="AO25" i="3"/>
  <c r="AO29" i="3"/>
  <c r="AO23" i="3"/>
  <c r="AO32" i="3"/>
  <c r="AO30" i="3"/>
  <c r="AO27" i="3"/>
  <c r="AO20" i="3"/>
  <c r="AO34" i="3"/>
  <c r="AO28" i="3"/>
  <c r="AO26" i="3"/>
  <c r="AO21" i="3"/>
  <c r="AO19" i="3"/>
  <c r="AO22" i="3"/>
  <c r="AO35" i="3"/>
  <c r="U31" i="4"/>
  <c r="U34" i="4"/>
  <c r="U35" i="4"/>
  <c r="U33" i="4"/>
  <c r="U30" i="4"/>
  <c r="U19" i="4"/>
  <c r="U36" i="4"/>
  <c r="U32" i="4"/>
  <c r="U21" i="4"/>
  <c r="U7" i="4"/>
  <c r="U29" i="4"/>
  <c r="U23" i="4"/>
  <c r="U25" i="4"/>
  <c r="U27" i="4"/>
  <c r="AC24" i="5" s="1"/>
  <c r="U28" i="4"/>
  <c r="U24" i="4"/>
  <c r="AC16" i="5" s="1"/>
  <c r="U26" i="4"/>
  <c r="AC20" i="5" s="1"/>
  <c r="U22" i="4"/>
  <c r="AC19" i="5" s="1"/>
  <c r="AA29" i="5"/>
  <c r="AA22" i="5"/>
  <c r="AA18" i="5"/>
  <c r="AA16" i="5"/>
  <c r="AA15" i="5"/>
  <c r="AO7" i="3"/>
  <c r="AP18" i="5"/>
  <c r="AH25" i="75"/>
  <c r="AD24" i="75"/>
  <c r="AD36" i="75"/>
  <c r="AJ19" i="4"/>
  <c r="AF25" i="75"/>
  <c r="AF26" i="75"/>
  <c r="AF27" i="75"/>
  <c r="AR33" i="75"/>
  <c r="AR34" i="75"/>
  <c r="F24" i="84"/>
  <c r="AR32" i="75"/>
  <c r="AD30" i="75"/>
  <c r="AH27" i="75"/>
  <c r="AD27" i="75"/>
  <c r="AH36" i="75"/>
  <c r="AD25" i="75"/>
  <c r="AF22" i="75"/>
  <c r="AR28" i="75"/>
  <c r="AD31" i="75"/>
  <c r="AF32" i="75"/>
  <c r="AR27" i="75"/>
  <c r="F6" i="84"/>
  <c r="S27" i="3"/>
  <c r="P24" i="5" s="1"/>
  <c r="AD20" i="75"/>
  <c r="AR21" i="75"/>
  <c r="AJ21" i="4"/>
  <c r="AG18" i="5" s="1"/>
  <c r="AF28" i="75"/>
  <c r="AD35" i="75"/>
  <c r="AF21" i="75"/>
  <c r="AR36" i="75"/>
  <c r="AH31" i="75"/>
  <c r="AF29" i="75"/>
  <c r="AH21" i="75"/>
  <c r="AR23" i="75"/>
  <c r="AJ36" i="4"/>
  <c r="AD33" i="75"/>
  <c r="AR30" i="75"/>
  <c r="S33" i="3"/>
  <c r="P34" i="5" s="1"/>
  <c r="S35" i="3"/>
  <c r="P36" i="5" s="1"/>
  <c r="S20" i="3"/>
  <c r="S30" i="3"/>
  <c r="P31" i="5" s="1"/>
  <c r="S24" i="3"/>
  <c r="S26" i="3"/>
  <c r="P20" i="5" s="1"/>
  <c r="S29" i="3"/>
  <c r="P30" i="5" s="1"/>
  <c r="AF18" i="5"/>
  <c r="S19" i="3"/>
  <c r="AA20" i="5"/>
  <c r="AA24" i="5"/>
  <c r="AD23" i="75"/>
  <c r="AJ26" i="4"/>
  <c r="AG20" i="5" s="1"/>
  <c r="AD26" i="75"/>
  <c r="AH33" i="75"/>
  <c r="AJ33" i="4"/>
  <c r="AF19" i="75"/>
  <c r="Z22" i="5"/>
  <c r="AD32" i="75"/>
  <c r="S34" i="3"/>
  <c r="P35" i="5" s="1"/>
  <c r="AJ20" i="4"/>
  <c r="AG22" i="5" s="1"/>
  <c r="AR35" i="75"/>
  <c r="AH34" i="75"/>
  <c r="AJ24" i="4"/>
  <c r="AG16" i="5" s="1"/>
  <c r="AF36" i="75"/>
  <c r="AJ22" i="4"/>
  <c r="AG19" i="5" s="1"/>
  <c r="S31" i="3"/>
  <c r="P32" i="5" s="1"/>
  <c r="AH24" i="75"/>
  <c r="AR31" i="75"/>
  <c r="AH30" i="75"/>
  <c r="AD22" i="75"/>
  <c r="AD19" i="75"/>
  <c r="AD21" i="75"/>
  <c r="S25" i="3"/>
  <c r="P26" i="5" s="1"/>
  <c r="AF30" i="75"/>
  <c r="AR25" i="75"/>
  <c r="S21" i="3"/>
  <c r="P18" i="5" s="1"/>
  <c r="AJ30" i="4"/>
  <c r="AR29" i="75"/>
  <c r="AH26" i="75"/>
  <c r="AJ31" i="4"/>
  <c r="AR24" i="75"/>
  <c r="AJ34" i="4"/>
  <c r="AE16" i="5"/>
  <c r="AH22" i="75"/>
  <c r="AF22" i="5"/>
  <c r="AF24" i="75"/>
  <c r="AH20" i="75"/>
  <c r="AR19" i="75"/>
  <c r="AJ35" i="4"/>
  <c r="S23" i="3"/>
  <c r="P15" i="5" s="1"/>
  <c r="AF23" i="75"/>
  <c r="AD28" i="75"/>
  <c r="AR20" i="75"/>
  <c r="AF34" i="75"/>
  <c r="AH32" i="75"/>
  <c r="AJ29" i="4"/>
  <c r="AJ23" i="4"/>
  <c r="AG15" i="5" s="1"/>
  <c r="AJ32" i="4"/>
  <c r="AJ27" i="4"/>
  <c r="AG24" i="5" s="1"/>
  <c r="AA19" i="5"/>
  <c r="AA26" i="5"/>
  <c r="AE15" i="5"/>
  <c r="S28" i="3"/>
  <c r="P29" i="5" s="1"/>
  <c r="AJ28" i="4"/>
  <c r="AG29" i="5" s="1"/>
  <c r="S22" i="3"/>
  <c r="P19" i="5" s="1"/>
  <c r="AH28" i="75"/>
  <c r="AF31" i="75"/>
  <c r="AH29" i="75"/>
  <c r="AF35" i="75"/>
  <c r="AR22" i="75"/>
  <c r="S32" i="3"/>
  <c r="P33" i="5" s="1"/>
  <c r="AE24" i="5"/>
  <c r="AF33" i="75"/>
  <c r="AH19" i="75"/>
  <c r="AD29" i="75"/>
  <c r="AH35" i="75"/>
  <c r="AJ25" i="4"/>
  <c r="AG26" i="5" s="1"/>
  <c r="AF20" i="75"/>
  <c r="AR26" i="75"/>
  <c r="AM24" i="5"/>
  <c r="AN24" i="5" s="1"/>
  <c r="AH23" i="75"/>
  <c r="AD34" i="75"/>
  <c r="B22" i="84"/>
  <c r="C22" i="84" s="1"/>
  <c r="AM15" i="5"/>
  <c r="AN15" i="5" s="1"/>
  <c r="AM29" i="5"/>
  <c r="AN29" i="5" s="1"/>
  <c r="AF7" i="75"/>
  <c r="D8" i="5" s="1"/>
  <c r="AM18" i="5"/>
  <c r="AN18" i="5" s="1"/>
  <c r="B23" i="84"/>
  <c r="C23" i="84" s="1"/>
  <c r="AM16" i="5"/>
  <c r="AN16" i="5" s="1"/>
  <c r="AM19" i="5"/>
  <c r="AN19" i="5" s="1"/>
  <c r="B20" i="84"/>
  <c r="C20" i="84" s="1"/>
  <c r="B19" i="84"/>
  <c r="C19" i="84" s="1"/>
  <c r="B24" i="84"/>
  <c r="C24" i="84" s="1"/>
  <c r="B25" i="84"/>
  <c r="C25" i="84" s="1"/>
  <c r="AM20" i="5"/>
  <c r="AN20" i="5" s="1"/>
  <c r="AH7" i="75"/>
  <c r="F8" i="5" s="1"/>
  <c r="AD7" i="75"/>
  <c r="AA8" i="5"/>
  <c r="AM8" i="5"/>
  <c r="AN8" i="5" s="1"/>
  <c r="S7" i="3"/>
  <c r="P8" i="5" s="1"/>
  <c r="M8" i="5"/>
  <c r="AR7" i="75"/>
  <c r="K8" i="5" s="1"/>
  <c r="J8" i="5"/>
  <c r="W8" i="5"/>
  <c r="AJ7" i="4"/>
  <c r="AG8" i="5" s="1"/>
  <c r="AP19" i="5"/>
  <c r="AP24" i="5"/>
  <c r="AP15" i="5"/>
  <c r="AP22" i="5"/>
  <c r="AP29" i="5"/>
  <c r="F23" i="84"/>
  <c r="F25" i="84"/>
  <c r="AK32" i="75" l="1"/>
  <c r="AK25" i="75"/>
  <c r="AK26" i="75"/>
  <c r="AK19" i="75"/>
  <c r="AK27" i="75"/>
  <c r="AK36" i="75"/>
  <c r="AK29" i="75"/>
  <c r="AK22" i="75"/>
  <c r="AK28" i="75"/>
  <c r="AK30" i="75"/>
  <c r="AK31" i="75"/>
  <c r="AK34" i="75"/>
  <c r="AK21" i="75"/>
  <c r="AK20" i="75"/>
  <c r="AK23" i="75"/>
  <c r="AK35" i="75"/>
  <c r="AK33" i="75"/>
  <c r="AK24" i="75"/>
  <c r="AK7" i="75"/>
  <c r="H8" i="5" s="1"/>
  <c r="L8" i="5" s="1"/>
  <c r="AC22" i="5"/>
  <c r="AH22" i="5" s="1"/>
  <c r="AH16" i="5"/>
  <c r="AC15" i="5"/>
  <c r="AH15" i="5" s="1"/>
  <c r="AC18" i="5"/>
  <c r="AH18" i="5" s="1"/>
  <c r="AC26" i="5"/>
  <c r="AH26" i="5" s="1"/>
  <c r="AC29" i="5"/>
  <c r="AH29" i="5" s="1"/>
  <c r="AH19" i="5"/>
  <c r="AH20" i="5"/>
  <c r="AH24" i="5"/>
  <c r="AC8" i="5"/>
  <c r="AH8" i="5" s="1"/>
  <c r="X8" i="5"/>
  <c r="AI8" i="5" l="1"/>
  <c r="AJ8" i="5" s="1"/>
  <c r="S18" i="5"/>
  <c r="T18" i="5"/>
  <c r="S19" i="5"/>
  <c r="T19" i="5"/>
  <c r="S15" i="5"/>
  <c r="T15" i="5"/>
  <c r="S16" i="5"/>
  <c r="T16" i="5"/>
  <c r="S26" i="5"/>
  <c r="T26" i="5"/>
  <c r="S20" i="5"/>
  <c r="T20" i="5"/>
  <c r="S24" i="5"/>
  <c r="T24" i="5"/>
  <c r="S29" i="5"/>
  <c r="T29" i="5"/>
  <c r="T22" i="5"/>
  <c r="S22" i="5"/>
  <c r="E18" i="5"/>
  <c r="E19" i="5"/>
  <c r="E15" i="5"/>
  <c r="E16" i="5"/>
  <c r="E26" i="5"/>
  <c r="E20" i="5"/>
  <c r="E24" i="5"/>
  <c r="E29" i="5"/>
  <c r="E22" i="5"/>
  <c r="Q26" i="5" l="1"/>
  <c r="J18" i="5"/>
  <c r="Q22" i="5"/>
  <c r="N26" i="5"/>
  <c r="G19" i="5"/>
  <c r="I16" i="5"/>
  <c r="G16" i="5"/>
  <c r="G15" i="5"/>
  <c r="Q18" i="5"/>
  <c r="Q29" i="5"/>
  <c r="N24" i="5"/>
  <c r="R18" i="5"/>
  <c r="M18" i="5"/>
  <c r="J29" i="5"/>
  <c r="J15" i="5"/>
  <c r="I29" i="5"/>
  <c r="R15" i="5"/>
  <c r="J20" i="5"/>
  <c r="J26" i="5"/>
  <c r="Q19" i="5"/>
  <c r="G24" i="5"/>
  <c r="I26" i="5"/>
  <c r="Q20" i="5"/>
  <c r="N18" i="5"/>
  <c r="U15" i="5"/>
  <c r="M15" i="5"/>
  <c r="R19" i="5"/>
  <c r="N20" i="5"/>
  <c r="I15" i="5"/>
  <c r="O29" i="5"/>
  <c r="O15" i="5"/>
  <c r="O22" i="5"/>
  <c r="O26" i="5"/>
  <c r="O19" i="5"/>
  <c r="O24" i="5"/>
  <c r="O16" i="5"/>
  <c r="O20" i="5"/>
  <c r="Q16" i="5"/>
  <c r="M16" i="5"/>
  <c r="N15" i="5"/>
  <c r="J22" i="5"/>
  <c r="F24" i="5"/>
  <c r="J16" i="5"/>
  <c r="M24" i="5"/>
  <c r="G26" i="5"/>
  <c r="R22" i="5"/>
  <c r="R29" i="5"/>
  <c r="U26" i="5"/>
  <c r="Q15" i="5"/>
  <c r="U29" i="5"/>
  <c r="R24" i="5"/>
  <c r="O18" i="5"/>
  <c r="M29" i="5"/>
  <c r="M20" i="5"/>
  <c r="M26" i="5"/>
  <c r="U19" i="5"/>
  <c r="U18" i="5"/>
  <c r="U24" i="5"/>
  <c r="R20" i="5"/>
  <c r="R26" i="5"/>
  <c r="R16" i="5"/>
  <c r="M22" i="5"/>
  <c r="U20" i="5"/>
  <c r="U16" i="5"/>
  <c r="N16" i="5"/>
  <c r="N19" i="5"/>
  <c r="N22" i="5"/>
  <c r="U22" i="5"/>
  <c r="N29" i="5"/>
  <c r="Q24" i="5"/>
  <c r="M19" i="5"/>
  <c r="G18" i="5"/>
  <c r="G20" i="5"/>
  <c r="I22" i="5"/>
  <c r="I20" i="5"/>
  <c r="J19" i="5"/>
  <c r="G29" i="5"/>
  <c r="I19" i="5"/>
  <c r="I24" i="5"/>
  <c r="J24" i="5"/>
  <c r="I18" i="5"/>
  <c r="G22" i="5"/>
  <c r="B20" i="82"/>
  <c r="C20" i="82"/>
  <c r="D20" i="82"/>
  <c r="E20" i="82"/>
  <c r="F20" i="82"/>
  <c r="G20" i="82"/>
  <c r="H20" i="82"/>
  <c r="I20" i="82"/>
  <c r="J20" i="82"/>
  <c r="K20" i="82"/>
  <c r="L20" i="82"/>
  <c r="M20" i="82"/>
  <c r="N20" i="82"/>
  <c r="O20" i="82"/>
  <c r="P20" i="82"/>
  <c r="Q20" i="82"/>
  <c r="R20" i="82"/>
  <c r="S20" i="82"/>
  <c r="T20" i="82"/>
  <c r="U20" i="82"/>
  <c r="V20" i="82"/>
  <c r="W20" i="82"/>
  <c r="X20" i="82"/>
  <c r="Y20" i="82"/>
  <c r="Z20" i="82"/>
  <c r="AA20" i="82"/>
  <c r="AB20" i="82"/>
  <c r="AC20" i="82"/>
  <c r="AE20" i="82"/>
  <c r="AF20" i="82"/>
  <c r="AG20" i="82"/>
  <c r="AH20" i="82"/>
  <c r="AI20" i="82"/>
  <c r="AJ20" i="82"/>
  <c r="AK20" i="82"/>
  <c r="AL20" i="82"/>
  <c r="AM20" i="82"/>
  <c r="AN20" i="82"/>
  <c r="AO20" i="82"/>
  <c r="AQ20" i="82"/>
  <c r="AR20" i="82"/>
  <c r="AS20" i="82"/>
  <c r="AT20" i="82"/>
  <c r="AU20" i="82"/>
  <c r="AV20" i="82"/>
  <c r="AW20" i="82"/>
  <c r="AX20" i="82"/>
  <c r="AY20" i="82"/>
  <c r="AZ20" i="82"/>
  <c r="BD20" i="82"/>
  <c r="BE20" i="82"/>
  <c r="BF20" i="82"/>
  <c r="BG20" i="82"/>
  <c r="BK20" i="82"/>
  <c r="B21" i="82"/>
  <c r="C21" i="82"/>
  <c r="D21" i="82"/>
  <c r="E21" i="82"/>
  <c r="F21" i="82"/>
  <c r="G21" i="82"/>
  <c r="H21" i="82"/>
  <c r="I21" i="82"/>
  <c r="J21" i="82"/>
  <c r="K21" i="82"/>
  <c r="L21" i="82"/>
  <c r="M21" i="82"/>
  <c r="N21" i="82"/>
  <c r="O21" i="82"/>
  <c r="P21" i="82"/>
  <c r="Q21" i="82"/>
  <c r="R21" i="82"/>
  <c r="S21" i="82"/>
  <c r="T21" i="82"/>
  <c r="U21" i="82"/>
  <c r="V21" i="82"/>
  <c r="W21" i="82"/>
  <c r="X21" i="82"/>
  <c r="Y21" i="82"/>
  <c r="Z21" i="82"/>
  <c r="AA21" i="82"/>
  <c r="AB21" i="82"/>
  <c r="AC21" i="82"/>
  <c r="AE21" i="82"/>
  <c r="AF21" i="82"/>
  <c r="AG21" i="82"/>
  <c r="AH21" i="82"/>
  <c r="AI21" i="82"/>
  <c r="AJ21" i="82"/>
  <c r="AK21" i="82"/>
  <c r="AL21" i="82"/>
  <c r="AM21" i="82"/>
  <c r="AN21" i="82"/>
  <c r="AO21" i="82"/>
  <c r="AQ21" i="82"/>
  <c r="AR21" i="82"/>
  <c r="AS21" i="82"/>
  <c r="AT21" i="82"/>
  <c r="AU21" i="82"/>
  <c r="AV21" i="82"/>
  <c r="AW21" i="82"/>
  <c r="AX21" i="82"/>
  <c r="AY21" i="82"/>
  <c r="AZ21" i="82"/>
  <c r="BD21" i="82"/>
  <c r="BE21" i="82"/>
  <c r="BF21" i="82"/>
  <c r="BG21" i="82"/>
  <c r="BK21" i="82"/>
  <c r="B22" i="82"/>
  <c r="C22" i="82"/>
  <c r="D22" i="82"/>
  <c r="E22" i="82"/>
  <c r="F22" i="82"/>
  <c r="G22" i="82"/>
  <c r="H22" i="82"/>
  <c r="I22" i="82"/>
  <c r="J22" i="82"/>
  <c r="K22" i="82"/>
  <c r="L22" i="82"/>
  <c r="M22" i="82"/>
  <c r="N22" i="82"/>
  <c r="O22" i="82"/>
  <c r="P22" i="82"/>
  <c r="Q22" i="82"/>
  <c r="R22" i="82"/>
  <c r="S22" i="82"/>
  <c r="T22" i="82"/>
  <c r="U22" i="82"/>
  <c r="V22" i="82"/>
  <c r="W22" i="82"/>
  <c r="X22" i="82"/>
  <c r="Y22" i="82"/>
  <c r="Z22" i="82"/>
  <c r="AA22" i="82"/>
  <c r="AB22" i="82"/>
  <c r="AC22" i="82"/>
  <c r="AE22" i="82"/>
  <c r="AF22" i="82"/>
  <c r="AG22" i="82"/>
  <c r="AH22" i="82"/>
  <c r="AI22" i="82"/>
  <c r="AJ22" i="82"/>
  <c r="AK22" i="82"/>
  <c r="AL22" i="82"/>
  <c r="AM22" i="82"/>
  <c r="AN22" i="82"/>
  <c r="AO22" i="82"/>
  <c r="AQ22" i="82"/>
  <c r="AR22" i="82"/>
  <c r="AS22" i="82"/>
  <c r="AT22" i="82"/>
  <c r="AU22" i="82"/>
  <c r="AV22" i="82"/>
  <c r="AW22" i="82"/>
  <c r="AX22" i="82"/>
  <c r="AY22" i="82"/>
  <c r="AZ22" i="82"/>
  <c r="BD22" i="82"/>
  <c r="BE22" i="82"/>
  <c r="BF22" i="82"/>
  <c r="BG22" i="82"/>
  <c r="BK22" i="82"/>
  <c r="B23" i="82"/>
  <c r="C23" i="82"/>
  <c r="D23" i="82"/>
  <c r="E23" i="82"/>
  <c r="F23" i="82"/>
  <c r="G23" i="82"/>
  <c r="H23" i="82"/>
  <c r="I23" i="82"/>
  <c r="J23" i="82"/>
  <c r="K23" i="82"/>
  <c r="L23" i="82"/>
  <c r="M23" i="82"/>
  <c r="N23" i="82"/>
  <c r="O23" i="82"/>
  <c r="P23" i="82"/>
  <c r="Q23" i="82"/>
  <c r="R23" i="82"/>
  <c r="S23" i="82"/>
  <c r="T23" i="82"/>
  <c r="U23" i="82"/>
  <c r="V23" i="82"/>
  <c r="W23" i="82"/>
  <c r="X23" i="82"/>
  <c r="Y23" i="82"/>
  <c r="Z23" i="82"/>
  <c r="AA23" i="82"/>
  <c r="AB23" i="82"/>
  <c r="AC23" i="82"/>
  <c r="AE23" i="82"/>
  <c r="AF23" i="82"/>
  <c r="AG23" i="82"/>
  <c r="AH23" i="82"/>
  <c r="AI23" i="82"/>
  <c r="AJ23" i="82"/>
  <c r="AK23" i="82"/>
  <c r="AL23" i="82"/>
  <c r="AM23" i="82"/>
  <c r="AN23" i="82"/>
  <c r="AO23" i="82"/>
  <c r="AQ23" i="82"/>
  <c r="AR23" i="82"/>
  <c r="AS23" i="82"/>
  <c r="AT23" i="82"/>
  <c r="AU23" i="82"/>
  <c r="AV23" i="82"/>
  <c r="AW23" i="82"/>
  <c r="AX23" i="82"/>
  <c r="AY23" i="82"/>
  <c r="AZ23" i="82"/>
  <c r="BD23" i="82"/>
  <c r="BE23" i="82"/>
  <c r="BF23" i="82"/>
  <c r="BG23" i="82"/>
  <c r="BK23" i="82"/>
  <c r="B24" i="82"/>
  <c r="C24" i="82"/>
  <c r="D24" i="82"/>
  <c r="E24" i="82"/>
  <c r="F24" i="82"/>
  <c r="G24" i="82"/>
  <c r="H24" i="82"/>
  <c r="I24" i="82"/>
  <c r="J24" i="82"/>
  <c r="K24" i="82"/>
  <c r="L24" i="82"/>
  <c r="M24" i="82"/>
  <c r="N24" i="82"/>
  <c r="O24" i="82"/>
  <c r="P24" i="82"/>
  <c r="Q24" i="82"/>
  <c r="R24" i="82"/>
  <c r="S24" i="82"/>
  <c r="T24" i="82"/>
  <c r="U24" i="82"/>
  <c r="V24" i="82"/>
  <c r="W24" i="82"/>
  <c r="X24" i="82"/>
  <c r="Y24" i="82"/>
  <c r="Z24" i="82"/>
  <c r="AA24" i="82"/>
  <c r="AB24" i="82"/>
  <c r="AC24" i="82"/>
  <c r="AE24" i="82"/>
  <c r="AF24" i="82"/>
  <c r="AG24" i="82"/>
  <c r="AH24" i="82"/>
  <c r="AI24" i="82"/>
  <c r="AJ24" i="82"/>
  <c r="AK24" i="82"/>
  <c r="AL24" i="82"/>
  <c r="AM24" i="82"/>
  <c r="AN24" i="82"/>
  <c r="AO24" i="82"/>
  <c r="AQ24" i="82"/>
  <c r="AR24" i="82"/>
  <c r="AS24" i="82"/>
  <c r="AT24" i="82"/>
  <c r="AU24" i="82"/>
  <c r="AV24" i="82"/>
  <c r="AW24" i="82"/>
  <c r="AX24" i="82"/>
  <c r="AY24" i="82"/>
  <c r="AZ24" i="82"/>
  <c r="BD24" i="82"/>
  <c r="BE24" i="82"/>
  <c r="BF24" i="82"/>
  <c r="BG24" i="82"/>
  <c r="BK24" i="82"/>
  <c r="B25" i="82"/>
  <c r="C25" i="82"/>
  <c r="D25" i="82"/>
  <c r="E25" i="82"/>
  <c r="F25" i="82"/>
  <c r="G25" i="82"/>
  <c r="H25" i="82"/>
  <c r="I25" i="82"/>
  <c r="J25" i="82"/>
  <c r="K25" i="82"/>
  <c r="L25" i="82"/>
  <c r="M25" i="82"/>
  <c r="N25" i="82"/>
  <c r="O25" i="82"/>
  <c r="P25" i="82"/>
  <c r="Q25" i="82"/>
  <c r="R25" i="82"/>
  <c r="S25" i="82"/>
  <c r="T25" i="82"/>
  <c r="U25" i="82"/>
  <c r="V25" i="82"/>
  <c r="W25" i="82"/>
  <c r="X25" i="82"/>
  <c r="Y25" i="82"/>
  <c r="Z25" i="82"/>
  <c r="AA25" i="82"/>
  <c r="AB25" i="82"/>
  <c r="AC25" i="82"/>
  <c r="AE25" i="82"/>
  <c r="AF25" i="82"/>
  <c r="AG25" i="82"/>
  <c r="AH25" i="82"/>
  <c r="AI25" i="82"/>
  <c r="AJ25" i="82"/>
  <c r="AK25" i="82"/>
  <c r="AL25" i="82"/>
  <c r="AM25" i="82"/>
  <c r="AN25" i="82"/>
  <c r="AO25" i="82"/>
  <c r="AQ25" i="82"/>
  <c r="AR25" i="82"/>
  <c r="AS25" i="82"/>
  <c r="AT25" i="82"/>
  <c r="AU25" i="82"/>
  <c r="AV25" i="82"/>
  <c r="AW25" i="82"/>
  <c r="AX25" i="82"/>
  <c r="AY25" i="82"/>
  <c r="AZ25" i="82"/>
  <c r="BD25" i="82"/>
  <c r="BE25" i="82"/>
  <c r="BF25" i="82"/>
  <c r="BG25" i="82"/>
  <c r="BK25" i="82"/>
  <c r="B26" i="82"/>
  <c r="C26" i="82"/>
  <c r="D26" i="82"/>
  <c r="E26" i="82"/>
  <c r="F26" i="82"/>
  <c r="G26" i="82"/>
  <c r="H26" i="82"/>
  <c r="I26" i="82"/>
  <c r="J26" i="82"/>
  <c r="K26" i="82"/>
  <c r="L26" i="82"/>
  <c r="M26" i="82"/>
  <c r="N26" i="82"/>
  <c r="O26" i="82"/>
  <c r="P26" i="82"/>
  <c r="Q26" i="82"/>
  <c r="R26" i="82"/>
  <c r="S26" i="82"/>
  <c r="T26" i="82"/>
  <c r="U26" i="82"/>
  <c r="V26" i="82"/>
  <c r="W26" i="82"/>
  <c r="X26" i="82"/>
  <c r="Y26" i="82"/>
  <c r="Z26" i="82"/>
  <c r="AA26" i="82"/>
  <c r="AB26" i="82"/>
  <c r="AC26" i="82"/>
  <c r="AE26" i="82"/>
  <c r="AF26" i="82"/>
  <c r="AG26" i="82"/>
  <c r="AH26" i="82"/>
  <c r="AI26" i="82"/>
  <c r="AJ26" i="82"/>
  <c r="AK26" i="82"/>
  <c r="AL26" i="82"/>
  <c r="AM26" i="82"/>
  <c r="AN26" i="82"/>
  <c r="AO26" i="82"/>
  <c r="AQ26" i="82"/>
  <c r="AR26" i="82"/>
  <c r="AS26" i="82"/>
  <c r="AT26" i="82"/>
  <c r="AU26" i="82"/>
  <c r="AV26" i="82"/>
  <c r="AW26" i="82"/>
  <c r="AX26" i="82"/>
  <c r="AY26" i="82"/>
  <c r="AZ26" i="82"/>
  <c r="BD26" i="82"/>
  <c r="BE26" i="82"/>
  <c r="BF26" i="82"/>
  <c r="BG26" i="82"/>
  <c r="BK26" i="82"/>
  <c r="B27" i="82"/>
  <c r="C27" i="82"/>
  <c r="D27" i="82"/>
  <c r="E27" i="82"/>
  <c r="F27" i="82"/>
  <c r="G27" i="82"/>
  <c r="H27" i="82"/>
  <c r="I27" i="82"/>
  <c r="J27" i="82"/>
  <c r="K27" i="82"/>
  <c r="L27" i="82"/>
  <c r="M27" i="82"/>
  <c r="N27" i="82"/>
  <c r="O27" i="82"/>
  <c r="P27" i="82"/>
  <c r="Q27" i="82"/>
  <c r="R27" i="82"/>
  <c r="S27" i="82"/>
  <c r="T27" i="82"/>
  <c r="U27" i="82"/>
  <c r="V27" i="82"/>
  <c r="W27" i="82"/>
  <c r="X27" i="82"/>
  <c r="Y27" i="82"/>
  <c r="Z27" i="82"/>
  <c r="AA27" i="82"/>
  <c r="AB27" i="82"/>
  <c r="AC27" i="82"/>
  <c r="AE27" i="82"/>
  <c r="AF27" i="82"/>
  <c r="AG27" i="82"/>
  <c r="AH27" i="82"/>
  <c r="AI27" i="82"/>
  <c r="AJ27" i="82"/>
  <c r="AK27" i="82"/>
  <c r="AL27" i="82"/>
  <c r="AM27" i="82"/>
  <c r="AN27" i="82"/>
  <c r="AO27" i="82"/>
  <c r="AQ27" i="82"/>
  <c r="AR27" i="82"/>
  <c r="AS27" i="82"/>
  <c r="AT27" i="82"/>
  <c r="AU27" i="82"/>
  <c r="AV27" i="82"/>
  <c r="AW27" i="82"/>
  <c r="AX27" i="82"/>
  <c r="AY27" i="82"/>
  <c r="AZ27" i="82"/>
  <c r="BD27" i="82"/>
  <c r="BE27" i="82"/>
  <c r="BF27" i="82"/>
  <c r="BG27" i="82"/>
  <c r="BK27" i="82"/>
  <c r="B28" i="82"/>
  <c r="C28" i="82"/>
  <c r="D28" i="82"/>
  <c r="E28" i="82"/>
  <c r="F28" i="82"/>
  <c r="G28" i="82"/>
  <c r="H28" i="82"/>
  <c r="I28" i="82"/>
  <c r="J28" i="82"/>
  <c r="K28" i="82"/>
  <c r="L28" i="82"/>
  <c r="M28" i="82"/>
  <c r="N28" i="82"/>
  <c r="O28" i="82"/>
  <c r="P28" i="82"/>
  <c r="Q28" i="82"/>
  <c r="R28" i="82"/>
  <c r="S28" i="82"/>
  <c r="T28" i="82"/>
  <c r="U28" i="82"/>
  <c r="V28" i="82"/>
  <c r="W28" i="82"/>
  <c r="X28" i="82"/>
  <c r="Y28" i="82"/>
  <c r="Z28" i="82"/>
  <c r="AA28" i="82"/>
  <c r="AB28" i="82"/>
  <c r="AC28" i="82"/>
  <c r="AE28" i="82"/>
  <c r="AF28" i="82"/>
  <c r="AG28" i="82"/>
  <c r="AH28" i="82"/>
  <c r="AI28" i="82"/>
  <c r="AJ28" i="82"/>
  <c r="AK28" i="82"/>
  <c r="AL28" i="82"/>
  <c r="AM28" i="82"/>
  <c r="AN28" i="82"/>
  <c r="AO28" i="82"/>
  <c r="AQ28" i="82"/>
  <c r="AR28" i="82"/>
  <c r="AS28" i="82"/>
  <c r="AT28" i="82"/>
  <c r="AU28" i="82"/>
  <c r="AV28" i="82"/>
  <c r="AW28" i="82"/>
  <c r="AX28" i="82"/>
  <c r="AY28" i="82"/>
  <c r="AZ28" i="82"/>
  <c r="BD28" i="82"/>
  <c r="BE28" i="82"/>
  <c r="BF28" i="82"/>
  <c r="BG28" i="82"/>
  <c r="BK28" i="82"/>
  <c r="BL20" i="82" l="1"/>
  <c r="BM20" i="82" s="1"/>
  <c r="BL26" i="82"/>
  <c r="BM26" i="82" s="1"/>
  <c r="BL22" i="82"/>
  <c r="BM22" i="82" s="1"/>
  <c r="BL25" i="82"/>
  <c r="BM25" i="82" s="1"/>
  <c r="BL21" i="82"/>
  <c r="BM21" i="82" s="1"/>
  <c r="BL28" i="82"/>
  <c r="BM28" i="82" s="1"/>
  <c r="BL24" i="82"/>
  <c r="BM24" i="82" s="1"/>
  <c r="BL27" i="82"/>
  <c r="BM27" i="82" s="1"/>
  <c r="BL23" i="82"/>
  <c r="BM23" i="82" s="1"/>
  <c r="F20" i="5"/>
  <c r="D20" i="5"/>
  <c r="K16" i="5"/>
  <c r="K22" i="5"/>
  <c r="F19" i="5"/>
  <c r="D18" i="5"/>
  <c r="F18" i="5"/>
  <c r="K29" i="5"/>
  <c r="W15" i="5"/>
  <c r="W22" i="5"/>
  <c r="F16" i="5"/>
  <c r="D22" i="5"/>
  <c r="W26" i="5"/>
  <c r="W20" i="5"/>
  <c r="K26" i="5"/>
  <c r="W19" i="5"/>
  <c r="W18" i="5"/>
  <c r="K18" i="5"/>
  <c r="F22" i="5"/>
  <c r="K15" i="5"/>
  <c r="K19" i="5"/>
  <c r="D15" i="5"/>
  <c r="D29" i="5"/>
  <c r="K20" i="5"/>
  <c r="D26" i="5"/>
  <c r="D16" i="5"/>
  <c r="K24" i="5"/>
  <c r="K27" i="5"/>
  <c r="F29" i="5"/>
  <c r="F15" i="5"/>
  <c r="P16" i="5"/>
  <c r="W16" i="5"/>
  <c r="P22" i="5"/>
  <c r="F26" i="5"/>
  <c r="BO26" i="82"/>
  <c r="BN23" i="82"/>
  <c r="BP27" i="82"/>
  <c r="BN25" i="82"/>
  <c r="BP26" i="82"/>
  <c r="BP23" i="82"/>
  <c r="BN24" i="82"/>
  <c r="BN27" i="82"/>
  <c r="BN26" i="82"/>
  <c r="BN22" i="82"/>
  <c r="BO28" i="82"/>
  <c r="BO27" i="82"/>
  <c r="BO25" i="82"/>
  <c r="BP28" i="82"/>
  <c r="BP20" i="82"/>
  <c r="BP21" i="82"/>
  <c r="BO20" i="82"/>
  <c r="BP22" i="82"/>
  <c r="BO21" i="82"/>
  <c r="BN20" i="82"/>
  <c r="BN28" i="82"/>
  <c r="BO22" i="82"/>
  <c r="BN21" i="82"/>
  <c r="BP24" i="82"/>
  <c r="BO23" i="82"/>
  <c r="BP25" i="82"/>
  <c r="BO24" i="82"/>
  <c r="H29" i="82"/>
  <c r="X20" i="5" l="1"/>
  <c r="X19" i="5"/>
  <c r="X22" i="5"/>
  <c r="X29" i="5"/>
  <c r="X24" i="5"/>
  <c r="X18" i="5"/>
  <c r="X16" i="5"/>
  <c r="X15" i="5"/>
  <c r="X26" i="5"/>
  <c r="AO16" i="5"/>
  <c r="D23" i="84"/>
  <c r="E23" i="84" s="1"/>
  <c r="H23" i="84" s="1"/>
  <c r="AL16" i="5" s="1"/>
  <c r="AO22" i="5"/>
  <c r="D19" i="84"/>
  <c r="E19" i="84" s="1"/>
  <c r="H19" i="84" s="1"/>
  <c r="AL22" i="5" s="1"/>
  <c r="AO24" i="5"/>
  <c r="D26" i="84"/>
  <c r="E26" i="84" s="1"/>
  <c r="H26" i="84" s="1"/>
  <c r="AL24" i="5" s="1"/>
  <c r="AO26" i="5"/>
  <c r="D24" i="84"/>
  <c r="E24" i="84" s="1"/>
  <c r="H24" i="84" s="1"/>
  <c r="AL26" i="5" s="1"/>
  <c r="AO18" i="5"/>
  <c r="D20" i="84"/>
  <c r="E20" i="84" s="1"/>
  <c r="H20" i="84" s="1"/>
  <c r="AL18" i="5" s="1"/>
  <c r="AO20" i="5"/>
  <c r="D25" i="84"/>
  <c r="E25" i="84" s="1"/>
  <c r="H25" i="84" s="1"/>
  <c r="AO15" i="5"/>
  <c r="D22" i="84"/>
  <c r="E22" i="84" s="1"/>
  <c r="H22" i="84" s="1"/>
  <c r="AL15" i="5" s="1"/>
  <c r="AO19" i="5"/>
  <c r="D21" i="84"/>
  <c r="E21" i="84" s="1"/>
  <c r="H21" i="84" s="1"/>
  <c r="AL19" i="5" s="1"/>
  <c r="AO29" i="5"/>
  <c r="D27" i="84"/>
  <c r="E27" i="84" s="1"/>
  <c r="H27" i="84" s="1"/>
  <c r="AL29" i="5" s="1"/>
  <c r="H19" i="5"/>
  <c r="L19" i="5" s="1"/>
  <c r="D19" i="5"/>
  <c r="H24" i="5"/>
  <c r="L24" i="5" s="1"/>
  <c r="D24" i="5"/>
  <c r="H20" i="5"/>
  <c r="L20" i="5" s="1"/>
  <c r="H15" i="5"/>
  <c r="L15" i="5" s="1"/>
  <c r="H18" i="5"/>
  <c r="L18" i="5" s="1"/>
  <c r="H22" i="5"/>
  <c r="L22" i="5" s="1"/>
  <c r="H16" i="5"/>
  <c r="L16" i="5" s="1"/>
  <c r="H26" i="5"/>
  <c r="L26" i="5" s="1"/>
  <c r="H29" i="5"/>
  <c r="L29" i="5" s="1"/>
  <c r="G29" i="82"/>
  <c r="G30" i="82"/>
  <c r="K2" i="83"/>
  <c r="K3" i="83"/>
  <c r="K4" i="83"/>
  <c r="K5" i="83"/>
  <c r="K8" i="83"/>
  <c r="K9" i="83"/>
  <c r="K10" i="83"/>
  <c r="K11" i="83"/>
  <c r="K12" i="83"/>
  <c r="K13" i="83"/>
  <c r="K14" i="83"/>
  <c r="K15" i="83"/>
  <c r="K16" i="83"/>
  <c r="K17" i="83"/>
  <c r="K18" i="83"/>
  <c r="K28" i="83"/>
  <c r="K29" i="83"/>
  <c r="K30" i="83"/>
  <c r="K31" i="83"/>
  <c r="K32" i="83"/>
  <c r="K33" i="83"/>
  <c r="K34" i="83"/>
  <c r="K35" i="83"/>
  <c r="K36" i="83"/>
  <c r="V3" i="3"/>
  <c r="V4" i="3"/>
  <c r="V5" i="3"/>
  <c r="V6" i="3"/>
  <c r="V8" i="3"/>
  <c r="V9" i="3"/>
  <c r="V10" i="3"/>
  <c r="V11" i="3"/>
  <c r="V12" i="3"/>
  <c r="V13" i="3"/>
  <c r="V14" i="3"/>
  <c r="V15" i="3"/>
  <c r="V16" i="3"/>
  <c r="V17" i="3"/>
  <c r="V18" i="3"/>
  <c r="V36" i="3"/>
  <c r="V37" i="3"/>
  <c r="V38" i="3"/>
  <c r="AI22" i="5" l="1"/>
  <c r="AJ22" i="5" s="1"/>
  <c r="AI29" i="5"/>
  <c r="AJ29" i="5" s="1"/>
  <c r="AI19" i="5"/>
  <c r="AJ19" i="5" s="1"/>
  <c r="AI20" i="5"/>
  <c r="AJ20" i="5" s="1"/>
  <c r="AL20" i="5"/>
  <c r="AI16" i="5"/>
  <c r="AJ16" i="5" s="1"/>
  <c r="AI26" i="5"/>
  <c r="AJ26" i="5" s="1"/>
  <c r="AI15" i="5"/>
  <c r="AJ15" i="5" s="1"/>
  <c r="AI24" i="5"/>
  <c r="AJ24" i="5" s="1"/>
  <c r="AI18" i="5"/>
  <c r="AJ18" i="5" s="1"/>
  <c r="B3" i="82"/>
  <c r="C3" i="82"/>
  <c r="D3" i="82"/>
  <c r="E3" i="82"/>
  <c r="F3" i="82"/>
  <c r="G3" i="82"/>
  <c r="H3" i="82"/>
  <c r="I3" i="82"/>
  <c r="J3" i="82"/>
  <c r="K3" i="82"/>
  <c r="L3" i="82"/>
  <c r="M3" i="82"/>
  <c r="N3" i="82"/>
  <c r="O3" i="82"/>
  <c r="P3" i="82"/>
  <c r="Q3" i="82"/>
  <c r="R3" i="82"/>
  <c r="S3" i="82"/>
  <c r="T3" i="82"/>
  <c r="U3" i="82"/>
  <c r="V3" i="82"/>
  <c r="W3" i="82"/>
  <c r="X3" i="82"/>
  <c r="Y3" i="82"/>
  <c r="Z3" i="82"/>
  <c r="AA3" i="82"/>
  <c r="AB3" i="82"/>
  <c r="AC3" i="82"/>
  <c r="AE3" i="82"/>
  <c r="AF3" i="82"/>
  <c r="AG3" i="82"/>
  <c r="AH3" i="82"/>
  <c r="AI3" i="82"/>
  <c r="AJ3" i="82"/>
  <c r="AK3" i="82"/>
  <c r="AL3" i="82"/>
  <c r="AM3" i="82"/>
  <c r="AN3" i="82"/>
  <c r="AO3" i="82"/>
  <c r="AQ3" i="82"/>
  <c r="AR3" i="82"/>
  <c r="AS3" i="82"/>
  <c r="AT3" i="82"/>
  <c r="AU3" i="82"/>
  <c r="AV3" i="82"/>
  <c r="AW3" i="82"/>
  <c r="AX3" i="82"/>
  <c r="AY3" i="82"/>
  <c r="AZ3" i="82"/>
  <c r="BD3" i="82"/>
  <c r="BE3" i="82"/>
  <c r="BF3" i="82"/>
  <c r="BG3" i="82"/>
  <c r="B4" i="82"/>
  <c r="C4" i="82"/>
  <c r="D4" i="82"/>
  <c r="E4" i="82"/>
  <c r="F4" i="82"/>
  <c r="G4" i="82"/>
  <c r="H4" i="82"/>
  <c r="I4" i="82"/>
  <c r="J4" i="82"/>
  <c r="K4" i="82"/>
  <c r="L4" i="82"/>
  <c r="M4" i="82"/>
  <c r="N4" i="82"/>
  <c r="O4" i="82"/>
  <c r="P4" i="82"/>
  <c r="Q4" i="82"/>
  <c r="R4" i="82"/>
  <c r="S4" i="82"/>
  <c r="T4" i="82"/>
  <c r="U4" i="82"/>
  <c r="V4" i="82"/>
  <c r="W4" i="82"/>
  <c r="X4" i="82"/>
  <c r="Y4" i="82"/>
  <c r="Z4" i="82"/>
  <c r="AA4" i="82"/>
  <c r="AB4" i="82"/>
  <c r="AC4" i="82"/>
  <c r="AE4" i="82"/>
  <c r="AF4" i="82"/>
  <c r="AG4" i="82"/>
  <c r="AH4" i="82"/>
  <c r="AI4" i="82"/>
  <c r="AJ4" i="82"/>
  <c r="AK4" i="82"/>
  <c r="AL4" i="82"/>
  <c r="AM4" i="82"/>
  <c r="AN4" i="82"/>
  <c r="AO4" i="82"/>
  <c r="AQ4" i="82"/>
  <c r="AR4" i="82"/>
  <c r="AS4" i="82"/>
  <c r="AT4" i="82"/>
  <c r="AU4" i="82"/>
  <c r="AV4" i="82"/>
  <c r="AW4" i="82"/>
  <c r="AX4" i="82"/>
  <c r="AY4" i="82"/>
  <c r="AZ4" i="82"/>
  <c r="BD4" i="82"/>
  <c r="BE4" i="82"/>
  <c r="BF4" i="82"/>
  <c r="BG4" i="82"/>
  <c r="BK4" i="82"/>
  <c r="B5" i="82"/>
  <c r="C5" i="82"/>
  <c r="D5" i="82"/>
  <c r="E5" i="82"/>
  <c r="F5" i="82"/>
  <c r="G5" i="82"/>
  <c r="H5" i="82"/>
  <c r="I5" i="82"/>
  <c r="J5" i="82"/>
  <c r="K5" i="82"/>
  <c r="L5" i="82"/>
  <c r="M5" i="82"/>
  <c r="N5" i="82"/>
  <c r="O5" i="82"/>
  <c r="P5" i="82"/>
  <c r="Q5" i="82"/>
  <c r="R5" i="82"/>
  <c r="S5" i="82"/>
  <c r="T5" i="82"/>
  <c r="U5" i="82"/>
  <c r="V5" i="82"/>
  <c r="W5" i="82"/>
  <c r="X5" i="82"/>
  <c r="Y5" i="82"/>
  <c r="Z5" i="82"/>
  <c r="AA5" i="82"/>
  <c r="AB5" i="82"/>
  <c r="AC5" i="82"/>
  <c r="AE5" i="82"/>
  <c r="AF5" i="82"/>
  <c r="AG5" i="82"/>
  <c r="AH5" i="82"/>
  <c r="AI5" i="82"/>
  <c r="AJ5" i="82"/>
  <c r="AK5" i="82"/>
  <c r="AL5" i="82"/>
  <c r="AM5" i="82"/>
  <c r="AN5" i="82"/>
  <c r="AO5" i="82"/>
  <c r="AQ5" i="82"/>
  <c r="AR5" i="82"/>
  <c r="AS5" i="82"/>
  <c r="AT5" i="82"/>
  <c r="AU5" i="82"/>
  <c r="AV5" i="82"/>
  <c r="AW5" i="82"/>
  <c r="AX5" i="82"/>
  <c r="AY5" i="82"/>
  <c r="AZ5" i="82"/>
  <c r="BD5" i="82"/>
  <c r="BE5" i="82"/>
  <c r="BF5" i="82"/>
  <c r="BG5" i="82"/>
  <c r="BK5" i="82"/>
  <c r="B6" i="82"/>
  <c r="C6" i="82"/>
  <c r="D6" i="82"/>
  <c r="E6" i="82"/>
  <c r="F6" i="82"/>
  <c r="G6" i="82"/>
  <c r="H6" i="82"/>
  <c r="I6" i="82"/>
  <c r="J6" i="82"/>
  <c r="K6" i="82"/>
  <c r="L6" i="82"/>
  <c r="M6" i="82"/>
  <c r="N6" i="82"/>
  <c r="O6" i="82"/>
  <c r="P6" i="82"/>
  <c r="Q6" i="82"/>
  <c r="R6" i="82"/>
  <c r="S6" i="82"/>
  <c r="T6" i="82"/>
  <c r="U6" i="82"/>
  <c r="V6" i="82"/>
  <c r="W6" i="82"/>
  <c r="X6" i="82"/>
  <c r="Y6" i="82"/>
  <c r="Z6" i="82"/>
  <c r="AA6" i="82"/>
  <c r="AB6" i="82"/>
  <c r="AC6" i="82"/>
  <c r="AE6" i="82"/>
  <c r="AF6" i="82"/>
  <c r="AG6" i="82"/>
  <c r="AH6" i="82"/>
  <c r="AI6" i="82"/>
  <c r="AJ6" i="82"/>
  <c r="AK6" i="82"/>
  <c r="AL6" i="82"/>
  <c r="AM6" i="82"/>
  <c r="AN6" i="82"/>
  <c r="AO6" i="82"/>
  <c r="AQ6" i="82"/>
  <c r="AR6" i="82"/>
  <c r="AS6" i="82"/>
  <c r="AT6" i="82"/>
  <c r="AU6" i="82"/>
  <c r="AV6" i="82"/>
  <c r="AW6" i="82"/>
  <c r="AX6" i="82"/>
  <c r="AY6" i="82"/>
  <c r="AZ6" i="82"/>
  <c r="BD6" i="82"/>
  <c r="BE6" i="82"/>
  <c r="BF6" i="82"/>
  <c r="BG6" i="82"/>
  <c r="BK6" i="82"/>
  <c r="B9" i="82"/>
  <c r="C9" i="82"/>
  <c r="D9" i="82"/>
  <c r="E9" i="82"/>
  <c r="F9" i="82"/>
  <c r="G9" i="82"/>
  <c r="H9" i="82"/>
  <c r="I9" i="82"/>
  <c r="J9" i="82"/>
  <c r="K9" i="82"/>
  <c r="L9" i="82"/>
  <c r="M9" i="82"/>
  <c r="N9" i="82"/>
  <c r="O9" i="82"/>
  <c r="P9" i="82"/>
  <c r="Q9" i="82"/>
  <c r="R9" i="82"/>
  <c r="S9" i="82"/>
  <c r="T9" i="82"/>
  <c r="U9" i="82"/>
  <c r="V9" i="82"/>
  <c r="W9" i="82"/>
  <c r="X9" i="82"/>
  <c r="Y9" i="82"/>
  <c r="Z9" i="82"/>
  <c r="AA9" i="82"/>
  <c r="AB9" i="82"/>
  <c r="AC9" i="82"/>
  <c r="AE9" i="82"/>
  <c r="AF9" i="82"/>
  <c r="AG9" i="82"/>
  <c r="AH9" i="82"/>
  <c r="AI9" i="82"/>
  <c r="AJ9" i="82"/>
  <c r="AK9" i="82"/>
  <c r="AL9" i="82"/>
  <c r="AM9" i="82"/>
  <c r="AN9" i="82"/>
  <c r="AO9" i="82"/>
  <c r="AQ9" i="82"/>
  <c r="AR9" i="82"/>
  <c r="AS9" i="82"/>
  <c r="AT9" i="82"/>
  <c r="AU9" i="82"/>
  <c r="AV9" i="82"/>
  <c r="AW9" i="82"/>
  <c r="AX9" i="82"/>
  <c r="AY9" i="82"/>
  <c r="AZ9" i="82"/>
  <c r="BD9" i="82"/>
  <c r="BE9" i="82"/>
  <c r="BF9" i="82"/>
  <c r="BG9" i="82"/>
  <c r="BK9" i="82"/>
  <c r="B10" i="82"/>
  <c r="C10" i="82"/>
  <c r="D10" i="82"/>
  <c r="E10" i="82"/>
  <c r="F10" i="82"/>
  <c r="G10" i="82"/>
  <c r="H10" i="82"/>
  <c r="I10" i="82"/>
  <c r="J10" i="82"/>
  <c r="K10" i="82"/>
  <c r="L10" i="82"/>
  <c r="M10" i="82"/>
  <c r="N10" i="82"/>
  <c r="O10" i="82"/>
  <c r="P10" i="82"/>
  <c r="Q10" i="82"/>
  <c r="R10" i="82"/>
  <c r="S10" i="82"/>
  <c r="T10" i="82"/>
  <c r="U10" i="82"/>
  <c r="V10" i="82"/>
  <c r="W10" i="82"/>
  <c r="X10" i="82"/>
  <c r="Y10" i="82"/>
  <c r="Z10" i="82"/>
  <c r="AA10" i="82"/>
  <c r="AB10" i="82"/>
  <c r="AC10" i="82"/>
  <c r="AE10" i="82"/>
  <c r="AF10" i="82"/>
  <c r="AG10" i="82"/>
  <c r="AH10" i="82"/>
  <c r="AI10" i="82"/>
  <c r="AJ10" i="82"/>
  <c r="AK10" i="82"/>
  <c r="AL10" i="82"/>
  <c r="AM10" i="82"/>
  <c r="AN10" i="82"/>
  <c r="AO10" i="82"/>
  <c r="AQ10" i="82"/>
  <c r="AR10" i="82"/>
  <c r="AS10" i="82"/>
  <c r="AT10" i="82"/>
  <c r="AU10" i="82"/>
  <c r="AV10" i="82"/>
  <c r="AW10" i="82"/>
  <c r="AX10" i="82"/>
  <c r="AY10" i="82"/>
  <c r="AZ10" i="82"/>
  <c r="BD10" i="82"/>
  <c r="BE10" i="82"/>
  <c r="BF10" i="82"/>
  <c r="BG10" i="82"/>
  <c r="BK10" i="82"/>
  <c r="B11" i="82"/>
  <c r="C11" i="82"/>
  <c r="D11" i="82"/>
  <c r="E11" i="82"/>
  <c r="F11" i="82"/>
  <c r="G11" i="82"/>
  <c r="H11" i="82"/>
  <c r="I11" i="82"/>
  <c r="J11" i="82"/>
  <c r="K11" i="82"/>
  <c r="L11" i="82"/>
  <c r="M11" i="82"/>
  <c r="N11" i="82"/>
  <c r="O11" i="82"/>
  <c r="P11" i="82"/>
  <c r="Q11" i="82"/>
  <c r="R11" i="82"/>
  <c r="S11" i="82"/>
  <c r="T11" i="82"/>
  <c r="U11" i="82"/>
  <c r="V11" i="82"/>
  <c r="W11" i="82"/>
  <c r="X11" i="82"/>
  <c r="Y11" i="82"/>
  <c r="Z11" i="82"/>
  <c r="AA11" i="82"/>
  <c r="AB11" i="82"/>
  <c r="AC11" i="82"/>
  <c r="AE11" i="82"/>
  <c r="AF11" i="82"/>
  <c r="AG11" i="82"/>
  <c r="AH11" i="82"/>
  <c r="AI11" i="82"/>
  <c r="AJ11" i="82"/>
  <c r="AK11" i="82"/>
  <c r="AL11" i="82"/>
  <c r="AM11" i="82"/>
  <c r="AN11" i="82"/>
  <c r="AO11" i="82"/>
  <c r="AQ11" i="82"/>
  <c r="AR11" i="82"/>
  <c r="AS11" i="82"/>
  <c r="AT11" i="82"/>
  <c r="AU11" i="82"/>
  <c r="AV11" i="82"/>
  <c r="AW11" i="82"/>
  <c r="AX11" i="82"/>
  <c r="AY11" i="82"/>
  <c r="AZ11" i="82"/>
  <c r="BD11" i="82"/>
  <c r="BE11" i="82"/>
  <c r="BF11" i="82"/>
  <c r="BG11" i="82"/>
  <c r="BK11" i="82"/>
  <c r="B12" i="82"/>
  <c r="C12" i="82"/>
  <c r="D12" i="82"/>
  <c r="E12" i="82"/>
  <c r="F12" i="82"/>
  <c r="G12" i="82"/>
  <c r="H12" i="82"/>
  <c r="I12" i="82"/>
  <c r="J12" i="82"/>
  <c r="K12" i="82"/>
  <c r="L12" i="82"/>
  <c r="M12" i="82"/>
  <c r="N12" i="82"/>
  <c r="O12" i="82"/>
  <c r="P12" i="82"/>
  <c r="Q12" i="82"/>
  <c r="R12" i="82"/>
  <c r="S12" i="82"/>
  <c r="T12" i="82"/>
  <c r="U12" i="82"/>
  <c r="V12" i="82"/>
  <c r="W12" i="82"/>
  <c r="X12" i="82"/>
  <c r="Y12" i="82"/>
  <c r="Z12" i="82"/>
  <c r="AA12" i="82"/>
  <c r="AB12" i="82"/>
  <c r="AC12" i="82"/>
  <c r="AE12" i="82"/>
  <c r="AF12" i="82"/>
  <c r="AG12" i="82"/>
  <c r="AH12" i="82"/>
  <c r="AI12" i="82"/>
  <c r="AJ12" i="82"/>
  <c r="AK12" i="82"/>
  <c r="AL12" i="82"/>
  <c r="AM12" i="82"/>
  <c r="AN12" i="82"/>
  <c r="AO12" i="82"/>
  <c r="AQ12" i="82"/>
  <c r="AR12" i="82"/>
  <c r="AS12" i="82"/>
  <c r="AT12" i="82"/>
  <c r="AU12" i="82"/>
  <c r="AV12" i="82"/>
  <c r="AW12" i="82"/>
  <c r="AX12" i="82"/>
  <c r="AY12" i="82"/>
  <c r="AZ12" i="82"/>
  <c r="BD12" i="82"/>
  <c r="BE12" i="82"/>
  <c r="BF12" i="82"/>
  <c r="BG12" i="82"/>
  <c r="BK12" i="82"/>
  <c r="B13" i="82"/>
  <c r="C13" i="82"/>
  <c r="D13" i="82"/>
  <c r="E13" i="82"/>
  <c r="F13" i="82"/>
  <c r="G13" i="82"/>
  <c r="H13" i="82"/>
  <c r="I13" i="82"/>
  <c r="J13" i="82"/>
  <c r="K13" i="82"/>
  <c r="L13" i="82"/>
  <c r="M13" i="82"/>
  <c r="N13" i="82"/>
  <c r="O13" i="82"/>
  <c r="P13" i="82"/>
  <c r="Q13" i="82"/>
  <c r="R13" i="82"/>
  <c r="S13" i="82"/>
  <c r="T13" i="82"/>
  <c r="U13" i="82"/>
  <c r="V13" i="82"/>
  <c r="W13" i="82"/>
  <c r="X13" i="82"/>
  <c r="Y13" i="82"/>
  <c r="Z13" i="82"/>
  <c r="AA13" i="82"/>
  <c r="AB13" i="82"/>
  <c r="AC13" i="82"/>
  <c r="AE13" i="82"/>
  <c r="AF13" i="82"/>
  <c r="AG13" i="82"/>
  <c r="AH13" i="82"/>
  <c r="AI13" i="82"/>
  <c r="AJ13" i="82"/>
  <c r="AK13" i="82"/>
  <c r="AL13" i="82"/>
  <c r="AM13" i="82"/>
  <c r="AN13" i="82"/>
  <c r="AO13" i="82"/>
  <c r="AQ13" i="82"/>
  <c r="AR13" i="82"/>
  <c r="AS13" i="82"/>
  <c r="AT13" i="82"/>
  <c r="AU13" i="82"/>
  <c r="AV13" i="82"/>
  <c r="AW13" i="82"/>
  <c r="AX13" i="82"/>
  <c r="AY13" i="82"/>
  <c r="AZ13" i="82"/>
  <c r="BD13" i="82"/>
  <c r="BE13" i="82"/>
  <c r="BF13" i="82"/>
  <c r="BG13" i="82"/>
  <c r="BK13" i="82"/>
  <c r="B14" i="82"/>
  <c r="C14" i="82"/>
  <c r="D14" i="82"/>
  <c r="E14" i="82"/>
  <c r="F14" i="82"/>
  <c r="G14" i="82"/>
  <c r="H14" i="82"/>
  <c r="I14" i="82"/>
  <c r="J14" i="82"/>
  <c r="K14" i="82"/>
  <c r="L14" i="82"/>
  <c r="M14" i="82"/>
  <c r="N14" i="82"/>
  <c r="O14" i="82"/>
  <c r="P14" i="82"/>
  <c r="Q14" i="82"/>
  <c r="R14" i="82"/>
  <c r="S14" i="82"/>
  <c r="T14" i="82"/>
  <c r="U14" i="82"/>
  <c r="V14" i="82"/>
  <c r="W14" i="82"/>
  <c r="X14" i="82"/>
  <c r="Y14" i="82"/>
  <c r="Z14" i="82"/>
  <c r="AA14" i="82"/>
  <c r="AB14" i="82"/>
  <c r="AC14" i="82"/>
  <c r="AE14" i="82"/>
  <c r="AF14" i="82"/>
  <c r="AG14" i="82"/>
  <c r="AH14" i="82"/>
  <c r="AI14" i="82"/>
  <c r="AJ14" i="82"/>
  <c r="AK14" i="82"/>
  <c r="AL14" i="82"/>
  <c r="AM14" i="82"/>
  <c r="AN14" i="82"/>
  <c r="AO14" i="82"/>
  <c r="AQ14" i="82"/>
  <c r="AR14" i="82"/>
  <c r="AS14" i="82"/>
  <c r="AT14" i="82"/>
  <c r="AU14" i="82"/>
  <c r="AV14" i="82"/>
  <c r="AW14" i="82"/>
  <c r="AX14" i="82"/>
  <c r="AY14" i="82"/>
  <c r="AZ14" i="82"/>
  <c r="BD14" i="82"/>
  <c r="BE14" i="82"/>
  <c r="BF14" i="82"/>
  <c r="BG14" i="82"/>
  <c r="BK14" i="82"/>
  <c r="B15" i="82"/>
  <c r="C15" i="82"/>
  <c r="D15" i="82"/>
  <c r="E15" i="82"/>
  <c r="F15" i="82"/>
  <c r="G15" i="82"/>
  <c r="H15" i="82"/>
  <c r="I15" i="82"/>
  <c r="J15" i="82"/>
  <c r="K15" i="82"/>
  <c r="L15" i="82"/>
  <c r="M15" i="82"/>
  <c r="N15" i="82"/>
  <c r="O15" i="82"/>
  <c r="P15" i="82"/>
  <c r="Q15" i="82"/>
  <c r="R15" i="82"/>
  <c r="S15" i="82"/>
  <c r="T15" i="82"/>
  <c r="U15" i="82"/>
  <c r="V15" i="82"/>
  <c r="W15" i="82"/>
  <c r="X15" i="82"/>
  <c r="Y15" i="82"/>
  <c r="Z15" i="82"/>
  <c r="AA15" i="82"/>
  <c r="AB15" i="82"/>
  <c r="AC15" i="82"/>
  <c r="AE15" i="82"/>
  <c r="AF15" i="82"/>
  <c r="AG15" i="82"/>
  <c r="AH15" i="82"/>
  <c r="AI15" i="82"/>
  <c r="AJ15" i="82"/>
  <c r="AK15" i="82"/>
  <c r="AL15" i="82"/>
  <c r="AM15" i="82"/>
  <c r="AN15" i="82"/>
  <c r="AO15" i="82"/>
  <c r="AQ15" i="82"/>
  <c r="AR15" i="82"/>
  <c r="AS15" i="82"/>
  <c r="AT15" i="82"/>
  <c r="AU15" i="82"/>
  <c r="AV15" i="82"/>
  <c r="AW15" i="82"/>
  <c r="AX15" i="82"/>
  <c r="AY15" i="82"/>
  <c r="AZ15" i="82"/>
  <c r="BD15" i="82"/>
  <c r="BE15" i="82"/>
  <c r="BF15" i="82"/>
  <c r="BG15" i="82"/>
  <c r="BK15" i="82"/>
  <c r="B16" i="82"/>
  <c r="C16" i="82"/>
  <c r="D16" i="82"/>
  <c r="E16" i="82"/>
  <c r="F16" i="82"/>
  <c r="G16" i="82"/>
  <c r="H16" i="82"/>
  <c r="I16" i="82"/>
  <c r="J16" i="82"/>
  <c r="K16" i="82"/>
  <c r="L16" i="82"/>
  <c r="M16" i="82"/>
  <c r="N16" i="82"/>
  <c r="O16" i="82"/>
  <c r="P16" i="82"/>
  <c r="Q16" i="82"/>
  <c r="R16" i="82"/>
  <c r="S16" i="82"/>
  <c r="T16" i="82"/>
  <c r="U16" i="82"/>
  <c r="V16" i="82"/>
  <c r="W16" i="82"/>
  <c r="X16" i="82"/>
  <c r="Y16" i="82"/>
  <c r="Z16" i="82"/>
  <c r="AA16" i="82"/>
  <c r="AB16" i="82"/>
  <c r="AC16" i="82"/>
  <c r="AE16" i="82"/>
  <c r="AF16" i="82"/>
  <c r="AG16" i="82"/>
  <c r="AH16" i="82"/>
  <c r="AI16" i="82"/>
  <c r="AJ16" i="82"/>
  <c r="AK16" i="82"/>
  <c r="AL16" i="82"/>
  <c r="AM16" i="82"/>
  <c r="AN16" i="82"/>
  <c r="AO16" i="82"/>
  <c r="AQ16" i="82"/>
  <c r="AR16" i="82"/>
  <c r="AS16" i="82"/>
  <c r="AT16" i="82"/>
  <c r="AU16" i="82"/>
  <c r="AV16" i="82"/>
  <c r="AW16" i="82"/>
  <c r="AX16" i="82"/>
  <c r="AY16" i="82"/>
  <c r="AZ16" i="82"/>
  <c r="BD16" i="82"/>
  <c r="BE16" i="82"/>
  <c r="BF16" i="82"/>
  <c r="BG16" i="82"/>
  <c r="BK16" i="82"/>
  <c r="B17" i="82"/>
  <c r="C17" i="82"/>
  <c r="D17" i="82"/>
  <c r="E17" i="82"/>
  <c r="F17" i="82"/>
  <c r="G17" i="82"/>
  <c r="H17" i="82"/>
  <c r="I17" i="82"/>
  <c r="J17" i="82"/>
  <c r="K17" i="82"/>
  <c r="L17" i="82"/>
  <c r="M17" i="82"/>
  <c r="N17" i="82"/>
  <c r="O17" i="82"/>
  <c r="P17" i="82"/>
  <c r="Q17" i="82"/>
  <c r="R17" i="82"/>
  <c r="S17" i="82"/>
  <c r="T17" i="82"/>
  <c r="U17" i="82"/>
  <c r="V17" i="82"/>
  <c r="W17" i="82"/>
  <c r="X17" i="82"/>
  <c r="Y17" i="82"/>
  <c r="Z17" i="82"/>
  <c r="AA17" i="82"/>
  <c r="AB17" i="82"/>
  <c r="AC17" i="82"/>
  <c r="AE17" i="82"/>
  <c r="AF17" i="82"/>
  <c r="AG17" i="82"/>
  <c r="AH17" i="82"/>
  <c r="AI17" i="82"/>
  <c r="AJ17" i="82"/>
  <c r="AK17" i="82"/>
  <c r="AL17" i="82"/>
  <c r="AM17" i="82"/>
  <c r="AN17" i="82"/>
  <c r="AO17" i="82"/>
  <c r="AQ17" i="82"/>
  <c r="AR17" i="82"/>
  <c r="AS17" i="82"/>
  <c r="AT17" i="82"/>
  <c r="AU17" i="82"/>
  <c r="AV17" i="82"/>
  <c r="AW17" i="82"/>
  <c r="AX17" i="82"/>
  <c r="AY17" i="82"/>
  <c r="AZ17" i="82"/>
  <c r="BD17" i="82"/>
  <c r="BE17" i="82"/>
  <c r="BF17" i="82"/>
  <c r="BG17" i="82"/>
  <c r="BK17" i="82"/>
  <c r="B18" i="82"/>
  <c r="C18" i="82"/>
  <c r="D18" i="82"/>
  <c r="E18" i="82"/>
  <c r="F18" i="82"/>
  <c r="G18" i="82"/>
  <c r="H18" i="82"/>
  <c r="I18" i="82"/>
  <c r="J18" i="82"/>
  <c r="K18" i="82"/>
  <c r="L18" i="82"/>
  <c r="M18" i="82"/>
  <c r="N18" i="82"/>
  <c r="O18" i="82"/>
  <c r="P18" i="82"/>
  <c r="Q18" i="82"/>
  <c r="R18" i="82"/>
  <c r="S18" i="82"/>
  <c r="T18" i="82"/>
  <c r="U18" i="82"/>
  <c r="V18" i="82"/>
  <c r="W18" i="82"/>
  <c r="X18" i="82"/>
  <c r="Y18" i="82"/>
  <c r="Z18" i="82"/>
  <c r="AA18" i="82"/>
  <c r="AB18" i="82"/>
  <c r="AC18" i="82"/>
  <c r="AE18" i="82"/>
  <c r="AF18" i="82"/>
  <c r="AG18" i="82"/>
  <c r="AH18" i="82"/>
  <c r="AI18" i="82"/>
  <c r="AJ18" i="82"/>
  <c r="AK18" i="82"/>
  <c r="AL18" i="82"/>
  <c r="AM18" i="82"/>
  <c r="AN18" i="82"/>
  <c r="AO18" i="82"/>
  <c r="AQ18" i="82"/>
  <c r="AR18" i="82"/>
  <c r="AS18" i="82"/>
  <c r="AT18" i="82"/>
  <c r="AU18" i="82"/>
  <c r="AV18" i="82"/>
  <c r="AW18" i="82"/>
  <c r="AX18" i="82"/>
  <c r="AY18" i="82"/>
  <c r="AZ18" i="82"/>
  <c r="BD18" i="82"/>
  <c r="BE18" i="82"/>
  <c r="BF18" i="82"/>
  <c r="BG18" i="82"/>
  <c r="BK18" i="82"/>
  <c r="B19" i="82"/>
  <c r="C19" i="82"/>
  <c r="D19" i="82"/>
  <c r="E19" i="82"/>
  <c r="F19" i="82"/>
  <c r="G19" i="82"/>
  <c r="H19" i="82"/>
  <c r="I19" i="82"/>
  <c r="J19" i="82"/>
  <c r="K19" i="82"/>
  <c r="L19" i="82"/>
  <c r="M19" i="82"/>
  <c r="N19" i="82"/>
  <c r="O19" i="82"/>
  <c r="P19" i="82"/>
  <c r="Q19" i="82"/>
  <c r="R19" i="82"/>
  <c r="S19" i="82"/>
  <c r="T19" i="82"/>
  <c r="U19" i="82"/>
  <c r="V19" i="82"/>
  <c r="W19" i="82"/>
  <c r="X19" i="82"/>
  <c r="Y19" i="82"/>
  <c r="Z19" i="82"/>
  <c r="AA19" i="82"/>
  <c r="AB19" i="82"/>
  <c r="AC19" i="82"/>
  <c r="AE19" i="82"/>
  <c r="AF19" i="82"/>
  <c r="AG19" i="82"/>
  <c r="AH19" i="82"/>
  <c r="AI19" i="82"/>
  <c r="AJ19" i="82"/>
  <c r="AK19" i="82"/>
  <c r="AL19" i="82"/>
  <c r="AM19" i="82"/>
  <c r="AN19" i="82"/>
  <c r="AO19" i="82"/>
  <c r="AQ19" i="82"/>
  <c r="AR19" i="82"/>
  <c r="AS19" i="82"/>
  <c r="AT19" i="82"/>
  <c r="AU19" i="82"/>
  <c r="AV19" i="82"/>
  <c r="AW19" i="82"/>
  <c r="AX19" i="82"/>
  <c r="AY19" i="82"/>
  <c r="AZ19" i="82"/>
  <c r="BD19" i="82"/>
  <c r="BE19" i="82"/>
  <c r="BF19" i="82"/>
  <c r="BG19" i="82"/>
  <c r="BK19" i="82"/>
  <c r="B29" i="82"/>
  <c r="C29" i="82"/>
  <c r="D29" i="82"/>
  <c r="E29" i="82"/>
  <c r="F29" i="82"/>
  <c r="I29" i="82"/>
  <c r="J29" i="82"/>
  <c r="K29" i="82"/>
  <c r="L29" i="82"/>
  <c r="M29" i="82"/>
  <c r="N29" i="82"/>
  <c r="O29" i="82"/>
  <c r="P29" i="82"/>
  <c r="Q29" i="82"/>
  <c r="R29" i="82"/>
  <c r="S29" i="82"/>
  <c r="T29" i="82"/>
  <c r="U29" i="82"/>
  <c r="V29" i="82"/>
  <c r="W29" i="82"/>
  <c r="X29" i="82"/>
  <c r="Y29" i="82"/>
  <c r="Z29" i="82"/>
  <c r="AA29" i="82"/>
  <c r="AB29" i="82"/>
  <c r="AC29" i="82"/>
  <c r="AE29" i="82"/>
  <c r="AF29" i="82"/>
  <c r="AG29" i="82"/>
  <c r="AH29" i="82"/>
  <c r="AI29" i="82"/>
  <c r="AJ29" i="82"/>
  <c r="AK29" i="82"/>
  <c r="AL29" i="82"/>
  <c r="AM29" i="82"/>
  <c r="AN29" i="82"/>
  <c r="AO29" i="82"/>
  <c r="AQ29" i="82"/>
  <c r="AR29" i="82"/>
  <c r="AS29" i="82"/>
  <c r="AT29" i="82"/>
  <c r="AU29" i="82"/>
  <c r="AV29" i="82"/>
  <c r="AW29" i="82"/>
  <c r="AX29" i="82"/>
  <c r="AY29" i="82"/>
  <c r="AZ29" i="82"/>
  <c r="BD29" i="82"/>
  <c r="BE29" i="82"/>
  <c r="BF29" i="82"/>
  <c r="BG29" i="82"/>
  <c r="BK29" i="82"/>
  <c r="B30" i="82"/>
  <c r="C30" i="82"/>
  <c r="D30" i="82"/>
  <c r="E30" i="82"/>
  <c r="F30" i="82"/>
  <c r="H30" i="82"/>
  <c r="I30" i="82"/>
  <c r="J30" i="82"/>
  <c r="K30" i="82"/>
  <c r="L30" i="82"/>
  <c r="M30" i="82"/>
  <c r="N30" i="82"/>
  <c r="O30" i="82"/>
  <c r="P30" i="82"/>
  <c r="Q30" i="82"/>
  <c r="R30" i="82"/>
  <c r="S30" i="82"/>
  <c r="T30" i="82"/>
  <c r="U30" i="82"/>
  <c r="V30" i="82"/>
  <c r="W30" i="82"/>
  <c r="X30" i="82"/>
  <c r="Y30" i="82"/>
  <c r="Z30" i="82"/>
  <c r="AA30" i="82"/>
  <c r="AB30" i="82"/>
  <c r="AC30" i="82"/>
  <c r="AE30" i="82"/>
  <c r="AF30" i="82"/>
  <c r="AG30" i="82"/>
  <c r="AH30" i="82"/>
  <c r="AI30" i="82"/>
  <c r="AJ30" i="82"/>
  <c r="AK30" i="82"/>
  <c r="AL30" i="82"/>
  <c r="AM30" i="82"/>
  <c r="AN30" i="82"/>
  <c r="AO30" i="82"/>
  <c r="AQ30" i="82"/>
  <c r="AR30" i="82"/>
  <c r="AS30" i="82"/>
  <c r="AT30" i="82"/>
  <c r="AU30" i="82"/>
  <c r="AV30" i="82"/>
  <c r="AW30" i="82"/>
  <c r="AX30" i="82"/>
  <c r="AY30" i="82"/>
  <c r="AZ30" i="82"/>
  <c r="BD30" i="82"/>
  <c r="BE30" i="82"/>
  <c r="BF30" i="82"/>
  <c r="BG30" i="82"/>
  <c r="BK30" i="82"/>
  <c r="B31" i="82"/>
  <c r="C31" i="82"/>
  <c r="D31" i="82"/>
  <c r="E31" i="82"/>
  <c r="F31" i="82"/>
  <c r="G31" i="82"/>
  <c r="H31" i="82"/>
  <c r="I31" i="82"/>
  <c r="J31" i="82"/>
  <c r="K31" i="82"/>
  <c r="L31" i="82"/>
  <c r="M31" i="82"/>
  <c r="N31" i="82"/>
  <c r="O31" i="82"/>
  <c r="P31" i="82"/>
  <c r="Q31" i="82"/>
  <c r="R31" i="82"/>
  <c r="S31" i="82"/>
  <c r="T31" i="82"/>
  <c r="U31" i="82"/>
  <c r="V31" i="82"/>
  <c r="W31" i="82"/>
  <c r="X31" i="82"/>
  <c r="Y31" i="82"/>
  <c r="Z31" i="82"/>
  <c r="AA31" i="82"/>
  <c r="AB31" i="82"/>
  <c r="AC31" i="82"/>
  <c r="AE31" i="82"/>
  <c r="AF31" i="82"/>
  <c r="AG31" i="82"/>
  <c r="AH31" i="82"/>
  <c r="AI31" i="82"/>
  <c r="AJ31" i="82"/>
  <c r="AK31" i="82"/>
  <c r="AL31" i="82"/>
  <c r="AM31" i="82"/>
  <c r="AN31" i="82"/>
  <c r="AO31" i="82"/>
  <c r="AQ31" i="82"/>
  <c r="AR31" i="82"/>
  <c r="AS31" i="82"/>
  <c r="AT31" i="82"/>
  <c r="AU31" i="82"/>
  <c r="AV31" i="82"/>
  <c r="AW31" i="82"/>
  <c r="AX31" i="82"/>
  <c r="AY31" i="82"/>
  <c r="AZ31" i="82"/>
  <c r="BD31" i="82"/>
  <c r="BE31" i="82"/>
  <c r="BF31" i="82"/>
  <c r="BG31" i="82"/>
  <c r="BK31" i="82"/>
  <c r="B32" i="82"/>
  <c r="C32" i="82"/>
  <c r="D32" i="82"/>
  <c r="E32" i="82"/>
  <c r="F32" i="82"/>
  <c r="G32" i="82"/>
  <c r="H32" i="82"/>
  <c r="I32" i="82"/>
  <c r="J32" i="82"/>
  <c r="K32" i="82"/>
  <c r="L32" i="82"/>
  <c r="M32" i="82"/>
  <c r="N32" i="82"/>
  <c r="O32" i="82"/>
  <c r="P32" i="82"/>
  <c r="Q32" i="82"/>
  <c r="R32" i="82"/>
  <c r="S32" i="82"/>
  <c r="T32" i="82"/>
  <c r="U32" i="82"/>
  <c r="V32" i="82"/>
  <c r="W32" i="82"/>
  <c r="X32" i="82"/>
  <c r="Y32" i="82"/>
  <c r="Z32" i="82"/>
  <c r="AA32" i="82"/>
  <c r="AB32" i="82"/>
  <c r="AC32" i="82"/>
  <c r="AE32" i="82"/>
  <c r="AF32" i="82"/>
  <c r="AG32" i="82"/>
  <c r="AH32" i="82"/>
  <c r="AI32" i="82"/>
  <c r="AJ32" i="82"/>
  <c r="AK32" i="82"/>
  <c r="AL32" i="82"/>
  <c r="AM32" i="82"/>
  <c r="AN32" i="82"/>
  <c r="AO32" i="82"/>
  <c r="AQ32" i="82"/>
  <c r="AR32" i="82"/>
  <c r="AS32" i="82"/>
  <c r="AT32" i="82"/>
  <c r="AU32" i="82"/>
  <c r="AV32" i="82"/>
  <c r="AW32" i="82"/>
  <c r="AX32" i="82"/>
  <c r="AY32" i="82"/>
  <c r="AZ32" i="82"/>
  <c r="BD32" i="82"/>
  <c r="BE32" i="82"/>
  <c r="BF32" i="82"/>
  <c r="BG32" i="82"/>
  <c r="BK32" i="82"/>
  <c r="B33" i="82"/>
  <c r="C33" i="82"/>
  <c r="D33" i="82"/>
  <c r="E33" i="82"/>
  <c r="F33" i="82"/>
  <c r="G33" i="82"/>
  <c r="H33" i="82"/>
  <c r="I33" i="82"/>
  <c r="J33" i="82"/>
  <c r="K33" i="82"/>
  <c r="L33" i="82"/>
  <c r="M33" i="82"/>
  <c r="N33" i="82"/>
  <c r="O33" i="82"/>
  <c r="P33" i="82"/>
  <c r="Q33" i="82"/>
  <c r="R33" i="82"/>
  <c r="S33" i="82"/>
  <c r="T33" i="82"/>
  <c r="U33" i="82"/>
  <c r="V33" i="82"/>
  <c r="W33" i="82"/>
  <c r="X33" i="82"/>
  <c r="Y33" i="82"/>
  <c r="Z33" i="82"/>
  <c r="AA33" i="82"/>
  <c r="AB33" i="82"/>
  <c r="AC33" i="82"/>
  <c r="AE33" i="82"/>
  <c r="AF33" i="82"/>
  <c r="AG33" i="82"/>
  <c r="AH33" i="82"/>
  <c r="AI33" i="82"/>
  <c r="AJ33" i="82"/>
  <c r="AK33" i="82"/>
  <c r="AL33" i="82"/>
  <c r="AM33" i="82"/>
  <c r="AN33" i="82"/>
  <c r="AO33" i="82"/>
  <c r="AQ33" i="82"/>
  <c r="AR33" i="82"/>
  <c r="AS33" i="82"/>
  <c r="AT33" i="82"/>
  <c r="AU33" i="82"/>
  <c r="AV33" i="82"/>
  <c r="AW33" i="82"/>
  <c r="AX33" i="82"/>
  <c r="AY33" i="82"/>
  <c r="AZ33" i="82"/>
  <c r="BD33" i="82"/>
  <c r="BE33" i="82"/>
  <c r="BF33" i="82"/>
  <c r="BG33" i="82"/>
  <c r="BK33" i="82"/>
  <c r="B34" i="82"/>
  <c r="C34" i="82"/>
  <c r="D34" i="82"/>
  <c r="E34" i="82"/>
  <c r="F34" i="82"/>
  <c r="G34" i="82"/>
  <c r="H34" i="82"/>
  <c r="I34" i="82"/>
  <c r="J34" i="82"/>
  <c r="K34" i="82"/>
  <c r="L34" i="82"/>
  <c r="M34" i="82"/>
  <c r="N34" i="82"/>
  <c r="O34" i="82"/>
  <c r="P34" i="82"/>
  <c r="Q34" i="82"/>
  <c r="R34" i="82"/>
  <c r="S34" i="82"/>
  <c r="T34" i="82"/>
  <c r="U34" i="82"/>
  <c r="V34" i="82"/>
  <c r="W34" i="82"/>
  <c r="X34" i="82"/>
  <c r="Y34" i="82"/>
  <c r="Z34" i="82"/>
  <c r="AA34" i="82"/>
  <c r="AB34" i="82"/>
  <c r="AC34" i="82"/>
  <c r="AE34" i="82"/>
  <c r="AF34" i="82"/>
  <c r="AG34" i="82"/>
  <c r="AH34" i="82"/>
  <c r="AI34" i="82"/>
  <c r="AJ34" i="82"/>
  <c r="AK34" i="82"/>
  <c r="AL34" i="82"/>
  <c r="AM34" i="82"/>
  <c r="AN34" i="82"/>
  <c r="AO34" i="82"/>
  <c r="AQ34" i="82"/>
  <c r="AR34" i="82"/>
  <c r="AS34" i="82"/>
  <c r="AT34" i="82"/>
  <c r="AU34" i="82"/>
  <c r="AV34" i="82"/>
  <c r="AW34" i="82"/>
  <c r="AX34" i="82"/>
  <c r="AY34" i="82"/>
  <c r="AZ34" i="82"/>
  <c r="BD34" i="82"/>
  <c r="BE34" i="82"/>
  <c r="BF34" i="82"/>
  <c r="BG34" i="82"/>
  <c r="BK34" i="82"/>
  <c r="B35" i="82"/>
  <c r="C35" i="82"/>
  <c r="D35" i="82"/>
  <c r="E35" i="82"/>
  <c r="F35" i="82"/>
  <c r="G35" i="82"/>
  <c r="H35" i="82"/>
  <c r="I35" i="82"/>
  <c r="J35" i="82"/>
  <c r="K35" i="82"/>
  <c r="L35" i="82"/>
  <c r="M35" i="82"/>
  <c r="N35" i="82"/>
  <c r="O35" i="82"/>
  <c r="P35" i="82"/>
  <c r="Q35" i="82"/>
  <c r="R35" i="82"/>
  <c r="S35" i="82"/>
  <c r="T35" i="82"/>
  <c r="U35" i="82"/>
  <c r="V35" i="82"/>
  <c r="W35" i="82"/>
  <c r="X35" i="82"/>
  <c r="Y35" i="82"/>
  <c r="Z35" i="82"/>
  <c r="AA35" i="82"/>
  <c r="AB35" i="82"/>
  <c r="AC35" i="82"/>
  <c r="AE35" i="82"/>
  <c r="AF35" i="82"/>
  <c r="AG35" i="82"/>
  <c r="AH35" i="82"/>
  <c r="AI35" i="82"/>
  <c r="AJ35" i="82"/>
  <c r="AK35" i="82"/>
  <c r="AL35" i="82"/>
  <c r="AM35" i="82"/>
  <c r="AN35" i="82"/>
  <c r="AO35" i="82"/>
  <c r="AQ35" i="82"/>
  <c r="AR35" i="82"/>
  <c r="AS35" i="82"/>
  <c r="AT35" i="82"/>
  <c r="AU35" i="82"/>
  <c r="AV35" i="82"/>
  <c r="AW35" i="82"/>
  <c r="AX35" i="82"/>
  <c r="AY35" i="82"/>
  <c r="AZ35" i="82"/>
  <c r="BD35" i="82"/>
  <c r="BE35" i="82"/>
  <c r="BF35" i="82"/>
  <c r="BG35" i="82"/>
  <c r="BK35" i="82"/>
  <c r="B36" i="82"/>
  <c r="C36" i="82"/>
  <c r="D36" i="82"/>
  <c r="E36" i="82"/>
  <c r="F36" i="82"/>
  <c r="G36" i="82"/>
  <c r="H36" i="82"/>
  <c r="I36" i="82"/>
  <c r="J36" i="82"/>
  <c r="K36" i="82"/>
  <c r="L36" i="82"/>
  <c r="M36" i="82"/>
  <c r="N36" i="82"/>
  <c r="O36" i="82"/>
  <c r="P36" i="82"/>
  <c r="Q36" i="82"/>
  <c r="R36" i="82"/>
  <c r="S36" i="82"/>
  <c r="T36" i="82"/>
  <c r="U36" i="82"/>
  <c r="V36" i="82"/>
  <c r="W36" i="82"/>
  <c r="X36" i="82"/>
  <c r="Y36" i="82"/>
  <c r="Z36" i="82"/>
  <c r="AA36" i="82"/>
  <c r="AB36" i="82"/>
  <c r="AC36" i="82"/>
  <c r="AE36" i="82"/>
  <c r="AF36" i="82"/>
  <c r="AG36" i="82"/>
  <c r="AH36" i="82"/>
  <c r="AI36" i="82"/>
  <c r="AJ36" i="82"/>
  <c r="AK36" i="82"/>
  <c r="AL36" i="82"/>
  <c r="AM36" i="82"/>
  <c r="AN36" i="82"/>
  <c r="AO36" i="82"/>
  <c r="AQ36" i="82"/>
  <c r="AR36" i="82"/>
  <c r="AS36" i="82"/>
  <c r="AT36" i="82"/>
  <c r="AU36" i="82"/>
  <c r="AV36" i="82"/>
  <c r="AW36" i="82"/>
  <c r="AX36" i="82"/>
  <c r="AY36" i="82"/>
  <c r="AZ36" i="82"/>
  <c r="BD36" i="82"/>
  <c r="BE36" i="82"/>
  <c r="BF36" i="82"/>
  <c r="BG36" i="82"/>
  <c r="BK36" i="82"/>
  <c r="B37" i="82"/>
  <c r="C37" i="82"/>
  <c r="D37" i="82"/>
  <c r="E37" i="82"/>
  <c r="F37" i="82"/>
  <c r="G37" i="82"/>
  <c r="H37" i="82"/>
  <c r="I37" i="82"/>
  <c r="J37" i="82"/>
  <c r="K37" i="82"/>
  <c r="L37" i="82"/>
  <c r="M37" i="82"/>
  <c r="N37" i="82"/>
  <c r="O37" i="82"/>
  <c r="P37" i="82"/>
  <c r="Q37" i="82"/>
  <c r="R37" i="82"/>
  <c r="S37" i="82"/>
  <c r="T37" i="82"/>
  <c r="U37" i="82"/>
  <c r="V37" i="82"/>
  <c r="W37" i="82"/>
  <c r="X37" i="82"/>
  <c r="Y37" i="82"/>
  <c r="Z37" i="82"/>
  <c r="AA37" i="82"/>
  <c r="AB37" i="82"/>
  <c r="AC37" i="82"/>
  <c r="AE37" i="82"/>
  <c r="AF37" i="82"/>
  <c r="AG37" i="82"/>
  <c r="AH37" i="82"/>
  <c r="AI37" i="82"/>
  <c r="AJ37" i="82"/>
  <c r="AK37" i="82"/>
  <c r="AL37" i="82"/>
  <c r="AM37" i="82"/>
  <c r="AN37" i="82"/>
  <c r="AO37" i="82"/>
  <c r="AQ37" i="82"/>
  <c r="AR37" i="82"/>
  <c r="AS37" i="82"/>
  <c r="AT37" i="82"/>
  <c r="AU37" i="82"/>
  <c r="AV37" i="82"/>
  <c r="AW37" i="82"/>
  <c r="AX37" i="82"/>
  <c r="AY37" i="82"/>
  <c r="AZ37" i="82"/>
  <c r="BD37" i="82"/>
  <c r="BE37" i="82"/>
  <c r="BF37" i="82"/>
  <c r="BG37" i="82"/>
  <c r="BK37" i="82"/>
  <c r="B38" i="82"/>
  <c r="C38" i="82"/>
  <c r="D38" i="82"/>
  <c r="E38" i="82"/>
  <c r="F38" i="82"/>
  <c r="G38" i="82"/>
  <c r="H38" i="82"/>
  <c r="I38" i="82"/>
  <c r="J38" i="82"/>
  <c r="K38" i="82"/>
  <c r="L38" i="82"/>
  <c r="M38" i="82"/>
  <c r="N38" i="82"/>
  <c r="O38" i="82"/>
  <c r="P38" i="82"/>
  <c r="Q38" i="82"/>
  <c r="R38" i="82"/>
  <c r="S38" i="82"/>
  <c r="T38" i="82"/>
  <c r="U38" i="82"/>
  <c r="V38" i="82"/>
  <c r="W38" i="82"/>
  <c r="X38" i="82"/>
  <c r="Y38" i="82"/>
  <c r="Z38" i="82"/>
  <c r="AA38" i="82"/>
  <c r="AB38" i="82"/>
  <c r="AC38" i="82"/>
  <c r="AE38" i="82"/>
  <c r="AF38" i="82"/>
  <c r="AG38" i="82"/>
  <c r="AH38" i="82"/>
  <c r="AI38" i="82"/>
  <c r="AJ38" i="82"/>
  <c r="AK38" i="82"/>
  <c r="AL38" i="82"/>
  <c r="AM38" i="82"/>
  <c r="AN38" i="82"/>
  <c r="AO38" i="82"/>
  <c r="AQ38" i="82"/>
  <c r="AR38" i="82"/>
  <c r="AS38" i="82"/>
  <c r="AT38" i="82"/>
  <c r="AU38" i="82"/>
  <c r="AV38" i="82"/>
  <c r="AW38" i="82"/>
  <c r="AX38" i="82"/>
  <c r="AY38" i="82"/>
  <c r="AZ38" i="82"/>
  <c r="BD38" i="82"/>
  <c r="BE38" i="82"/>
  <c r="BF38" i="82"/>
  <c r="BG38" i="82"/>
  <c r="BK38" i="82"/>
  <c r="BL29" i="82" l="1"/>
  <c r="BP30" i="82"/>
  <c r="BL36" i="82" l="1"/>
  <c r="BM36" i="82" s="1"/>
  <c r="BP17" i="82"/>
  <c r="BL3" i="82"/>
  <c r="BM3" i="82" s="1"/>
  <c r="BP38" i="82"/>
  <c r="BL15" i="82"/>
  <c r="BM15" i="82" s="1"/>
  <c r="BP34" i="82"/>
  <c r="BP10" i="82"/>
  <c r="BL12" i="82"/>
  <c r="BM12" i="82" s="1"/>
  <c r="BP36" i="82"/>
  <c r="BL9" i="82"/>
  <c r="BM9" i="82" s="1"/>
  <c r="BL37" i="82"/>
  <c r="BM37" i="82" s="1"/>
  <c r="BO36" i="82"/>
  <c r="BL18" i="82"/>
  <c r="BM18" i="82" s="1"/>
  <c r="BN6" i="82"/>
  <c r="BP3" i="82"/>
  <c r="BO18" i="82"/>
  <c r="BL13" i="82"/>
  <c r="BM13" i="82" s="1"/>
  <c r="BN11" i="82"/>
  <c r="BL10" i="82"/>
  <c r="BM10" i="82" s="1"/>
  <c r="BO4" i="82"/>
  <c r="BO3" i="82"/>
  <c r="BN18" i="82"/>
  <c r="BP6" i="82"/>
  <c r="BL34" i="82"/>
  <c r="BM34" i="82" s="1"/>
  <c r="BL31" i="82"/>
  <c r="BM31" i="82" s="1"/>
  <c r="BM29" i="82"/>
  <c r="BL19" i="82"/>
  <c r="BM19" i="82" s="1"/>
  <c r="BO6" i="82"/>
  <c r="BO31" i="82"/>
  <c r="BP14" i="82"/>
  <c r="BP11" i="82"/>
  <c r="BO9" i="82"/>
  <c r="BL4" i="82"/>
  <c r="BM4" i="82" s="1"/>
  <c r="BN31" i="82"/>
  <c r="BL17" i="82"/>
  <c r="BM17" i="82" s="1"/>
  <c r="BL35" i="82"/>
  <c r="BM35" i="82" s="1"/>
  <c r="BL33" i="82"/>
  <c r="BM33" i="82" s="1"/>
  <c r="BL32" i="82"/>
  <c r="BM32" i="82" s="1"/>
  <c r="BO12" i="82"/>
  <c r="BN29" i="82"/>
  <c r="BL14" i="82"/>
  <c r="BM14" i="82" s="1"/>
  <c r="BN35" i="82"/>
  <c r="BN33" i="82"/>
  <c r="BN19" i="82"/>
  <c r="BO35" i="82"/>
  <c r="BN37" i="82"/>
  <c r="BP35" i="82"/>
  <c r="BN32" i="82"/>
  <c r="BL30" i="82"/>
  <c r="BM30" i="82" s="1"/>
  <c r="BN12" i="82"/>
  <c r="BN36" i="82"/>
  <c r="BN15" i="82"/>
  <c r="BO13" i="82"/>
  <c r="BO11" i="82"/>
  <c r="BL38" i="82"/>
  <c r="BM38" i="82" s="1"/>
  <c r="BO19" i="82"/>
  <c r="BL16" i="82"/>
  <c r="BM16" i="82" s="1"/>
  <c r="BO15" i="82"/>
  <c r="BN3" i="82"/>
  <c r="BN16" i="82"/>
  <c r="BO32" i="82"/>
  <c r="BP5" i="82"/>
  <c r="BL5" i="82"/>
  <c r="BM5" i="82" s="1"/>
  <c r="BO38" i="82"/>
  <c r="BO34" i="82"/>
  <c r="BO30" i="82"/>
  <c r="BO17" i="82"/>
  <c r="BO14" i="82"/>
  <c r="BO10" i="82"/>
  <c r="BO5" i="82"/>
  <c r="BN38" i="82"/>
  <c r="BP37" i="82"/>
  <c r="BN34" i="82"/>
  <c r="BP33" i="82"/>
  <c r="BN30" i="82"/>
  <c r="BP29" i="82"/>
  <c r="BN17" i="82"/>
  <c r="BP16" i="82"/>
  <c r="BN14" i="82"/>
  <c r="BP13" i="82"/>
  <c r="BL11" i="82"/>
  <c r="BM11" i="82" s="1"/>
  <c r="BN10" i="82"/>
  <c r="BP9" i="82"/>
  <c r="BL6" i="82"/>
  <c r="BM6" i="82" s="1"/>
  <c r="D6" i="84" s="1"/>
  <c r="E6" i="84" s="1"/>
  <c r="BN5" i="82"/>
  <c r="BP4" i="82"/>
  <c r="BO33" i="82"/>
  <c r="BO29" i="82"/>
  <c r="BO16" i="82"/>
  <c r="BO37" i="82"/>
  <c r="BP32" i="82"/>
  <c r="BP19" i="82"/>
  <c r="BP15" i="82"/>
  <c r="BN13" i="82"/>
  <c r="BP12" i="82"/>
  <c r="BN9" i="82"/>
  <c r="BN4" i="82"/>
  <c r="BP31" i="82"/>
  <c r="BP18" i="82"/>
  <c r="B2" i="83" l="1"/>
  <c r="C2" i="83"/>
  <c r="D2" i="83"/>
  <c r="E2" i="83"/>
  <c r="F2" i="83"/>
  <c r="G2" i="83"/>
  <c r="H2" i="83"/>
  <c r="I2" i="83"/>
  <c r="J2" i="83"/>
  <c r="L2" i="83"/>
  <c r="M2" i="83"/>
  <c r="N2" i="83"/>
  <c r="O2" i="83"/>
  <c r="P2" i="83"/>
  <c r="Q2" i="83"/>
  <c r="R2" i="83"/>
  <c r="S2" i="83"/>
  <c r="T2" i="83"/>
  <c r="U2" i="83"/>
  <c r="V2" i="83"/>
  <c r="W2" i="83"/>
  <c r="X2" i="83"/>
  <c r="Y2" i="83"/>
  <c r="Z2" i="83"/>
  <c r="AA2" i="83"/>
  <c r="AB2" i="83"/>
  <c r="AD2" i="83"/>
  <c r="AE2" i="83"/>
  <c r="AF2" i="83"/>
  <c r="AG2" i="83"/>
  <c r="AH2" i="83"/>
  <c r="AI2" i="83"/>
  <c r="AJ2" i="83"/>
  <c r="AK2" i="83"/>
  <c r="AL2" i="83"/>
  <c r="AM2" i="83"/>
  <c r="AN2" i="83"/>
  <c r="AO2" i="83"/>
  <c r="AQ2" i="83"/>
  <c r="AR2" i="83"/>
  <c r="AS2" i="83"/>
  <c r="AT2" i="83"/>
  <c r="AU2" i="83"/>
  <c r="AV2" i="83"/>
  <c r="AW2" i="83"/>
  <c r="AX2" i="83"/>
  <c r="AY2" i="83"/>
  <c r="AZ2" i="83"/>
  <c r="BD2" i="83"/>
  <c r="BE2" i="83"/>
  <c r="BF2" i="83"/>
  <c r="BG2" i="83"/>
  <c r="BH2" i="83"/>
  <c r="BL2" i="83"/>
  <c r="BM2" i="83"/>
  <c r="BN2" i="83"/>
  <c r="B3" i="83"/>
  <c r="C3" i="83"/>
  <c r="D3" i="83"/>
  <c r="E3" i="83"/>
  <c r="F3" i="83"/>
  <c r="G3" i="83"/>
  <c r="H3" i="83"/>
  <c r="I3" i="83"/>
  <c r="J3" i="83"/>
  <c r="L3" i="83"/>
  <c r="M3" i="83"/>
  <c r="N3" i="83"/>
  <c r="O3" i="83"/>
  <c r="P3" i="83"/>
  <c r="Q3" i="83"/>
  <c r="R3" i="83"/>
  <c r="S3" i="83"/>
  <c r="T3" i="83"/>
  <c r="U3" i="83"/>
  <c r="V3" i="83"/>
  <c r="W3" i="83"/>
  <c r="X3" i="83"/>
  <c r="Y3" i="83"/>
  <c r="Z3" i="83"/>
  <c r="AA3" i="83"/>
  <c r="AB3" i="83"/>
  <c r="AD3" i="83"/>
  <c r="AE3" i="83"/>
  <c r="AF3" i="83"/>
  <c r="AG3" i="83"/>
  <c r="AH3" i="83"/>
  <c r="AI3" i="83"/>
  <c r="AJ3" i="83"/>
  <c r="AK3" i="83"/>
  <c r="AL3" i="83"/>
  <c r="AM3" i="83"/>
  <c r="AN3" i="83"/>
  <c r="AO3" i="83"/>
  <c r="AQ3" i="83"/>
  <c r="AR3" i="83"/>
  <c r="AS3" i="83"/>
  <c r="AT3" i="83"/>
  <c r="AU3" i="83"/>
  <c r="AV3" i="83"/>
  <c r="AW3" i="83"/>
  <c r="AX3" i="83"/>
  <c r="AY3" i="83"/>
  <c r="AZ3" i="83"/>
  <c r="BD3" i="83"/>
  <c r="BE3" i="83"/>
  <c r="BF3" i="83"/>
  <c r="BG3" i="83"/>
  <c r="BH3" i="83"/>
  <c r="BL3" i="83"/>
  <c r="BM3" i="83"/>
  <c r="BN3" i="83"/>
  <c r="B4" i="83"/>
  <c r="C4" i="83"/>
  <c r="D4" i="83"/>
  <c r="E4" i="83"/>
  <c r="F4" i="83"/>
  <c r="G4" i="83"/>
  <c r="H4" i="83"/>
  <c r="I4" i="83"/>
  <c r="J4" i="83"/>
  <c r="L4" i="83"/>
  <c r="M4" i="83"/>
  <c r="N4" i="83"/>
  <c r="O4" i="83"/>
  <c r="P4" i="83"/>
  <c r="Q4" i="83"/>
  <c r="R4" i="83"/>
  <c r="S4" i="83"/>
  <c r="T4" i="83"/>
  <c r="U4" i="83"/>
  <c r="V4" i="83"/>
  <c r="W4" i="83"/>
  <c r="X4" i="83"/>
  <c r="Y4" i="83"/>
  <c r="Z4" i="83"/>
  <c r="AA4" i="83"/>
  <c r="AB4" i="83"/>
  <c r="AD4" i="83"/>
  <c r="AE4" i="83"/>
  <c r="AF4" i="83"/>
  <c r="AG4" i="83"/>
  <c r="AH4" i="83"/>
  <c r="AI4" i="83"/>
  <c r="AJ4" i="83"/>
  <c r="AK4" i="83"/>
  <c r="AL4" i="83"/>
  <c r="AM4" i="83"/>
  <c r="AN4" i="83"/>
  <c r="AO4" i="83"/>
  <c r="AQ4" i="83"/>
  <c r="AR4" i="83"/>
  <c r="AS4" i="83"/>
  <c r="AT4" i="83"/>
  <c r="AU4" i="83"/>
  <c r="AV4" i="83"/>
  <c r="AW4" i="83"/>
  <c r="AX4" i="83"/>
  <c r="AY4" i="83"/>
  <c r="AZ4" i="83"/>
  <c r="BD4" i="83"/>
  <c r="BE4" i="83"/>
  <c r="BF4" i="83"/>
  <c r="BG4" i="83"/>
  <c r="BH4" i="83"/>
  <c r="BL4" i="83"/>
  <c r="BM4" i="83"/>
  <c r="BN4" i="83"/>
  <c r="B5" i="83"/>
  <c r="C5" i="83"/>
  <c r="D5" i="83"/>
  <c r="E5" i="83"/>
  <c r="F5" i="83"/>
  <c r="G5" i="83"/>
  <c r="H5" i="83"/>
  <c r="I5" i="83"/>
  <c r="J5" i="83"/>
  <c r="L5" i="83"/>
  <c r="M5" i="83"/>
  <c r="N5" i="83"/>
  <c r="O5" i="83"/>
  <c r="P5" i="83"/>
  <c r="Q5" i="83"/>
  <c r="R5" i="83"/>
  <c r="S5" i="83"/>
  <c r="T5" i="83"/>
  <c r="U5" i="83"/>
  <c r="V5" i="83"/>
  <c r="W5" i="83"/>
  <c r="X5" i="83"/>
  <c r="Y5" i="83"/>
  <c r="Z5" i="83"/>
  <c r="AA5" i="83"/>
  <c r="AB5" i="83"/>
  <c r="AD5" i="83"/>
  <c r="AE5" i="83"/>
  <c r="AF5" i="83"/>
  <c r="AG5" i="83"/>
  <c r="AH5" i="83"/>
  <c r="AI5" i="83"/>
  <c r="AJ5" i="83"/>
  <c r="AK5" i="83"/>
  <c r="AL5" i="83"/>
  <c r="AM5" i="83"/>
  <c r="AN5" i="83"/>
  <c r="AO5" i="83"/>
  <c r="AQ5" i="83"/>
  <c r="AR5" i="83"/>
  <c r="AS5" i="83"/>
  <c r="AT5" i="83"/>
  <c r="AU5" i="83"/>
  <c r="AV5" i="83"/>
  <c r="AW5" i="83"/>
  <c r="AX5" i="83"/>
  <c r="AY5" i="83"/>
  <c r="AZ5" i="83"/>
  <c r="BD5" i="83"/>
  <c r="BE5" i="83"/>
  <c r="BF5" i="83"/>
  <c r="BG5" i="83"/>
  <c r="BH5" i="83"/>
  <c r="BL5" i="83"/>
  <c r="BM5" i="83"/>
  <c r="BN5" i="83"/>
  <c r="B8" i="83"/>
  <c r="C8" i="83"/>
  <c r="D8" i="83"/>
  <c r="E8" i="83"/>
  <c r="F8" i="83"/>
  <c r="G8" i="83"/>
  <c r="H8" i="83"/>
  <c r="I8" i="83"/>
  <c r="J8" i="83"/>
  <c r="L8" i="83"/>
  <c r="M8" i="83"/>
  <c r="N8" i="83"/>
  <c r="O8" i="83"/>
  <c r="P8" i="83"/>
  <c r="Q8" i="83"/>
  <c r="R8" i="83"/>
  <c r="S8" i="83"/>
  <c r="T8" i="83"/>
  <c r="U8" i="83"/>
  <c r="V8" i="83"/>
  <c r="W8" i="83"/>
  <c r="X8" i="83"/>
  <c r="Y8" i="83"/>
  <c r="Z8" i="83"/>
  <c r="AA8" i="83"/>
  <c r="AB8" i="83"/>
  <c r="AD8" i="83"/>
  <c r="AE8" i="83"/>
  <c r="AF8" i="83"/>
  <c r="AG8" i="83"/>
  <c r="AH8" i="83"/>
  <c r="AI8" i="83"/>
  <c r="AJ8" i="83"/>
  <c r="AK8" i="83"/>
  <c r="AL8" i="83"/>
  <c r="AM8" i="83"/>
  <c r="AN8" i="83"/>
  <c r="AO8" i="83"/>
  <c r="AQ8" i="83"/>
  <c r="AR8" i="83"/>
  <c r="AS8" i="83"/>
  <c r="AT8" i="83"/>
  <c r="AU8" i="83"/>
  <c r="AV8" i="83"/>
  <c r="AW8" i="83"/>
  <c r="AX8" i="83"/>
  <c r="AY8" i="83"/>
  <c r="AZ8" i="83"/>
  <c r="BD8" i="83"/>
  <c r="BE8" i="83"/>
  <c r="BF8" i="83"/>
  <c r="BG8" i="83"/>
  <c r="BH8" i="83"/>
  <c r="BL8" i="83"/>
  <c r="BM8" i="83"/>
  <c r="BN8" i="83"/>
  <c r="B9" i="83"/>
  <c r="C9" i="83"/>
  <c r="D9" i="83"/>
  <c r="E9" i="83"/>
  <c r="F9" i="83"/>
  <c r="G9" i="83"/>
  <c r="H9" i="83"/>
  <c r="I9" i="83"/>
  <c r="J9" i="83"/>
  <c r="L9" i="83"/>
  <c r="M9" i="83"/>
  <c r="N9" i="83"/>
  <c r="O9" i="83"/>
  <c r="P9" i="83"/>
  <c r="Q9" i="83"/>
  <c r="R9" i="83"/>
  <c r="S9" i="83"/>
  <c r="T9" i="83"/>
  <c r="U9" i="83"/>
  <c r="V9" i="83"/>
  <c r="W9" i="83"/>
  <c r="X9" i="83"/>
  <c r="Y9" i="83"/>
  <c r="Z9" i="83"/>
  <c r="AA9" i="83"/>
  <c r="AB9" i="83"/>
  <c r="AD9" i="83"/>
  <c r="AE9" i="83"/>
  <c r="AF9" i="83"/>
  <c r="AG9" i="83"/>
  <c r="AH9" i="83"/>
  <c r="AI9" i="83"/>
  <c r="AJ9" i="83"/>
  <c r="AK9" i="83"/>
  <c r="AL9" i="83"/>
  <c r="AM9" i="83"/>
  <c r="AN9" i="83"/>
  <c r="AO9" i="83"/>
  <c r="AQ9" i="83"/>
  <c r="AR9" i="83"/>
  <c r="AS9" i="83"/>
  <c r="AT9" i="83"/>
  <c r="AU9" i="83"/>
  <c r="AV9" i="83"/>
  <c r="AW9" i="83"/>
  <c r="AX9" i="83"/>
  <c r="AY9" i="83"/>
  <c r="AZ9" i="83"/>
  <c r="BD9" i="83"/>
  <c r="BE9" i="83"/>
  <c r="BF9" i="83"/>
  <c r="BG9" i="83"/>
  <c r="BH9" i="83"/>
  <c r="BL9" i="83"/>
  <c r="BM9" i="83"/>
  <c r="BN9" i="83"/>
  <c r="B10" i="83"/>
  <c r="C10" i="83"/>
  <c r="D10" i="83"/>
  <c r="E10" i="83"/>
  <c r="F10" i="83"/>
  <c r="G10" i="83"/>
  <c r="H10" i="83"/>
  <c r="I10" i="83"/>
  <c r="J10" i="83"/>
  <c r="L10" i="83"/>
  <c r="M10" i="83"/>
  <c r="N10" i="83"/>
  <c r="O10" i="83"/>
  <c r="P10" i="83"/>
  <c r="Q10" i="83"/>
  <c r="R10" i="83"/>
  <c r="S10" i="83"/>
  <c r="T10" i="83"/>
  <c r="U10" i="83"/>
  <c r="V10" i="83"/>
  <c r="W10" i="83"/>
  <c r="X10" i="83"/>
  <c r="Y10" i="83"/>
  <c r="Z10" i="83"/>
  <c r="AA10" i="83"/>
  <c r="AB10" i="83"/>
  <c r="AD10" i="83"/>
  <c r="AE10" i="83"/>
  <c r="AF10" i="83"/>
  <c r="AG10" i="83"/>
  <c r="AH10" i="83"/>
  <c r="AI10" i="83"/>
  <c r="AJ10" i="83"/>
  <c r="AK10" i="83"/>
  <c r="AL10" i="83"/>
  <c r="AM10" i="83"/>
  <c r="AN10" i="83"/>
  <c r="AO10" i="83"/>
  <c r="AQ10" i="83"/>
  <c r="AR10" i="83"/>
  <c r="AS10" i="83"/>
  <c r="AT10" i="83"/>
  <c r="AU10" i="83"/>
  <c r="AV10" i="83"/>
  <c r="AW10" i="83"/>
  <c r="AX10" i="83"/>
  <c r="AY10" i="83"/>
  <c r="AZ10" i="83"/>
  <c r="BD10" i="83"/>
  <c r="BE10" i="83"/>
  <c r="BF10" i="83"/>
  <c r="BG10" i="83"/>
  <c r="BH10" i="83"/>
  <c r="BL10" i="83"/>
  <c r="BM10" i="83"/>
  <c r="BN10" i="83"/>
  <c r="B11" i="83"/>
  <c r="C11" i="83"/>
  <c r="D11" i="83"/>
  <c r="E11" i="83"/>
  <c r="F11" i="83"/>
  <c r="G11" i="83"/>
  <c r="H11" i="83"/>
  <c r="I11" i="83"/>
  <c r="J11" i="83"/>
  <c r="L11" i="83"/>
  <c r="M11" i="83"/>
  <c r="N11" i="83"/>
  <c r="O11" i="83"/>
  <c r="P11" i="83"/>
  <c r="Q11" i="83"/>
  <c r="R11" i="83"/>
  <c r="S11" i="83"/>
  <c r="T11" i="83"/>
  <c r="U11" i="83"/>
  <c r="V11" i="83"/>
  <c r="W11" i="83"/>
  <c r="X11" i="83"/>
  <c r="Y11" i="83"/>
  <c r="Z11" i="83"/>
  <c r="AA11" i="83"/>
  <c r="AB11" i="83"/>
  <c r="AD11" i="83"/>
  <c r="AE11" i="83"/>
  <c r="AF11" i="83"/>
  <c r="AG11" i="83"/>
  <c r="AH11" i="83"/>
  <c r="AI11" i="83"/>
  <c r="AJ11" i="83"/>
  <c r="AK11" i="83"/>
  <c r="AL11" i="83"/>
  <c r="AM11" i="83"/>
  <c r="AN11" i="83"/>
  <c r="AO11" i="83"/>
  <c r="AQ11" i="83"/>
  <c r="AR11" i="83"/>
  <c r="AS11" i="83"/>
  <c r="AT11" i="83"/>
  <c r="AU11" i="83"/>
  <c r="AV11" i="83"/>
  <c r="AW11" i="83"/>
  <c r="AX11" i="83"/>
  <c r="AY11" i="83"/>
  <c r="AZ11" i="83"/>
  <c r="BD11" i="83"/>
  <c r="BE11" i="83"/>
  <c r="BF11" i="83"/>
  <c r="BG11" i="83"/>
  <c r="BH11" i="83"/>
  <c r="BL11" i="83"/>
  <c r="BM11" i="83"/>
  <c r="BN11" i="83"/>
  <c r="B12" i="83"/>
  <c r="C12" i="83"/>
  <c r="D12" i="83"/>
  <c r="E12" i="83"/>
  <c r="F12" i="83"/>
  <c r="G12" i="83"/>
  <c r="H12" i="83"/>
  <c r="I12" i="83"/>
  <c r="J12" i="83"/>
  <c r="L12" i="83"/>
  <c r="M12" i="83"/>
  <c r="N12" i="83"/>
  <c r="O12" i="83"/>
  <c r="P12" i="83"/>
  <c r="Q12" i="83"/>
  <c r="R12" i="83"/>
  <c r="S12" i="83"/>
  <c r="T12" i="83"/>
  <c r="U12" i="83"/>
  <c r="V12" i="83"/>
  <c r="W12" i="83"/>
  <c r="X12" i="83"/>
  <c r="Y12" i="83"/>
  <c r="Z12" i="83"/>
  <c r="AA12" i="83"/>
  <c r="AB12" i="83"/>
  <c r="AD12" i="83"/>
  <c r="AE12" i="83"/>
  <c r="AF12" i="83"/>
  <c r="AG12" i="83"/>
  <c r="AH12" i="83"/>
  <c r="AI12" i="83"/>
  <c r="AJ12" i="83"/>
  <c r="AK12" i="83"/>
  <c r="AL12" i="83"/>
  <c r="AM12" i="83"/>
  <c r="AN12" i="83"/>
  <c r="AO12" i="83"/>
  <c r="AQ12" i="83"/>
  <c r="AR12" i="83"/>
  <c r="AS12" i="83"/>
  <c r="AT12" i="83"/>
  <c r="AU12" i="83"/>
  <c r="AV12" i="83"/>
  <c r="AW12" i="83"/>
  <c r="AX12" i="83"/>
  <c r="AY12" i="83"/>
  <c r="AZ12" i="83"/>
  <c r="BD12" i="83"/>
  <c r="BE12" i="83"/>
  <c r="BF12" i="83"/>
  <c r="BG12" i="83"/>
  <c r="BH12" i="83"/>
  <c r="BL12" i="83"/>
  <c r="BM12" i="83"/>
  <c r="BN12" i="83"/>
  <c r="B13" i="83"/>
  <c r="C13" i="83"/>
  <c r="D13" i="83"/>
  <c r="E13" i="83"/>
  <c r="F13" i="83"/>
  <c r="G13" i="83"/>
  <c r="H13" i="83"/>
  <c r="I13" i="83"/>
  <c r="J13" i="83"/>
  <c r="L13" i="83"/>
  <c r="M13" i="83"/>
  <c r="N13" i="83"/>
  <c r="O13" i="83"/>
  <c r="P13" i="83"/>
  <c r="Q13" i="83"/>
  <c r="R13" i="83"/>
  <c r="S13" i="83"/>
  <c r="T13" i="83"/>
  <c r="U13" i="83"/>
  <c r="V13" i="83"/>
  <c r="W13" i="83"/>
  <c r="X13" i="83"/>
  <c r="Y13" i="83"/>
  <c r="Z13" i="83"/>
  <c r="AA13" i="83"/>
  <c r="AB13" i="83"/>
  <c r="AD13" i="83"/>
  <c r="AE13" i="83"/>
  <c r="AF13" i="83"/>
  <c r="AG13" i="83"/>
  <c r="AH13" i="83"/>
  <c r="AI13" i="83"/>
  <c r="AJ13" i="83"/>
  <c r="AK13" i="83"/>
  <c r="AL13" i="83"/>
  <c r="AM13" i="83"/>
  <c r="AN13" i="83"/>
  <c r="AO13" i="83"/>
  <c r="AQ13" i="83"/>
  <c r="AR13" i="83"/>
  <c r="AS13" i="83"/>
  <c r="AT13" i="83"/>
  <c r="AU13" i="83"/>
  <c r="AV13" i="83"/>
  <c r="AW13" i="83"/>
  <c r="AX13" i="83"/>
  <c r="AY13" i="83"/>
  <c r="AZ13" i="83"/>
  <c r="BD13" i="83"/>
  <c r="BE13" i="83"/>
  <c r="BF13" i="83"/>
  <c r="BG13" i="83"/>
  <c r="BH13" i="83"/>
  <c r="BL13" i="83"/>
  <c r="BM13" i="83"/>
  <c r="BN13" i="83"/>
  <c r="B14" i="83"/>
  <c r="C14" i="83"/>
  <c r="D14" i="83"/>
  <c r="E14" i="83"/>
  <c r="F14" i="83"/>
  <c r="G14" i="83"/>
  <c r="H14" i="83"/>
  <c r="I14" i="83"/>
  <c r="J14" i="83"/>
  <c r="L14" i="83"/>
  <c r="M14" i="83"/>
  <c r="N14" i="83"/>
  <c r="O14" i="83"/>
  <c r="P14" i="83"/>
  <c r="Q14" i="83"/>
  <c r="R14" i="83"/>
  <c r="S14" i="83"/>
  <c r="T14" i="83"/>
  <c r="U14" i="83"/>
  <c r="V14" i="83"/>
  <c r="W14" i="83"/>
  <c r="X14" i="83"/>
  <c r="Y14" i="83"/>
  <c r="Z14" i="83"/>
  <c r="AA14" i="83"/>
  <c r="AB14" i="83"/>
  <c r="AD14" i="83"/>
  <c r="AE14" i="83"/>
  <c r="AF14" i="83"/>
  <c r="AG14" i="83"/>
  <c r="AH14" i="83"/>
  <c r="AI14" i="83"/>
  <c r="AJ14" i="83"/>
  <c r="AK14" i="83"/>
  <c r="AL14" i="83"/>
  <c r="AM14" i="83"/>
  <c r="AN14" i="83"/>
  <c r="AO14" i="83"/>
  <c r="AQ14" i="83"/>
  <c r="AR14" i="83"/>
  <c r="AS14" i="83"/>
  <c r="AT14" i="83"/>
  <c r="AU14" i="83"/>
  <c r="AV14" i="83"/>
  <c r="AW14" i="83"/>
  <c r="AX14" i="83"/>
  <c r="AY14" i="83"/>
  <c r="AZ14" i="83"/>
  <c r="BD14" i="83"/>
  <c r="BE14" i="83"/>
  <c r="BF14" i="83"/>
  <c r="BG14" i="83"/>
  <c r="BH14" i="83"/>
  <c r="BL14" i="83"/>
  <c r="BM14" i="83"/>
  <c r="BN14" i="83"/>
  <c r="B15" i="83"/>
  <c r="C15" i="83"/>
  <c r="D15" i="83"/>
  <c r="E15" i="83"/>
  <c r="F15" i="83"/>
  <c r="G15" i="83"/>
  <c r="H15" i="83"/>
  <c r="I15" i="83"/>
  <c r="J15" i="83"/>
  <c r="L15" i="83"/>
  <c r="M15" i="83"/>
  <c r="N15" i="83"/>
  <c r="O15" i="83"/>
  <c r="P15" i="83"/>
  <c r="Q15" i="83"/>
  <c r="R15" i="83"/>
  <c r="S15" i="83"/>
  <c r="T15" i="83"/>
  <c r="U15" i="83"/>
  <c r="V15" i="83"/>
  <c r="W15" i="83"/>
  <c r="X15" i="83"/>
  <c r="Y15" i="83"/>
  <c r="Z15" i="83"/>
  <c r="AA15" i="83"/>
  <c r="AB15" i="83"/>
  <c r="AD15" i="83"/>
  <c r="AE15" i="83"/>
  <c r="AF15" i="83"/>
  <c r="AG15" i="83"/>
  <c r="AH15" i="83"/>
  <c r="AI15" i="83"/>
  <c r="AJ15" i="83"/>
  <c r="AK15" i="83"/>
  <c r="AL15" i="83"/>
  <c r="AM15" i="83"/>
  <c r="AN15" i="83"/>
  <c r="AO15" i="83"/>
  <c r="AQ15" i="83"/>
  <c r="AR15" i="83"/>
  <c r="AS15" i="83"/>
  <c r="AT15" i="83"/>
  <c r="AU15" i="83"/>
  <c r="AV15" i="83"/>
  <c r="AW15" i="83"/>
  <c r="AX15" i="83"/>
  <c r="AY15" i="83"/>
  <c r="AZ15" i="83"/>
  <c r="BD15" i="83"/>
  <c r="BE15" i="83"/>
  <c r="BF15" i="83"/>
  <c r="BG15" i="83"/>
  <c r="BH15" i="83"/>
  <c r="BL15" i="83"/>
  <c r="BM15" i="83"/>
  <c r="BN15" i="83"/>
  <c r="B16" i="83"/>
  <c r="C16" i="83"/>
  <c r="D16" i="83"/>
  <c r="E16" i="83"/>
  <c r="F16" i="83"/>
  <c r="G16" i="83"/>
  <c r="H16" i="83"/>
  <c r="I16" i="83"/>
  <c r="J16" i="83"/>
  <c r="L16" i="83"/>
  <c r="M16" i="83"/>
  <c r="N16" i="83"/>
  <c r="O16" i="83"/>
  <c r="P16" i="83"/>
  <c r="Q16" i="83"/>
  <c r="R16" i="83"/>
  <c r="S16" i="83"/>
  <c r="T16" i="83"/>
  <c r="U16" i="83"/>
  <c r="V16" i="83"/>
  <c r="W16" i="83"/>
  <c r="X16" i="83"/>
  <c r="Y16" i="83"/>
  <c r="Z16" i="83"/>
  <c r="AA16" i="83"/>
  <c r="AB16" i="83"/>
  <c r="AD16" i="83"/>
  <c r="AE16" i="83"/>
  <c r="AF16" i="83"/>
  <c r="AG16" i="83"/>
  <c r="AH16" i="83"/>
  <c r="AI16" i="83"/>
  <c r="AJ16" i="83"/>
  <c r="AK16" i="83"/>
  <c r="AL16" i="83"/>
  <c r="AM16" i="83"/>
  <c r="AN16" i="83"/>
  <c r="AO16" i="83"/>
  <c r="AQ16" i="83"/>
  <c r="AR16" i="83"/>
  <c r="AS16" i="83"/>
  <c r="AT16" i="83"/>
  <c r="AU16" i="83"/>
  <c r="AV16" i="83"/>
  <c r="AW16" i="83"/>
  <c r="AX16" i="83"/>
  <c r="AY16" i="83"/>
  <c r="AZ16" i="83"/>
  <c r="BD16" i="83"/>
  <c r="BE16" i="83"/>
  <c r="BF16" i="83"/>
  <c r="BG16" i="83"/>
  <c r="BH16" i="83"/>
  <c r="BL16" i="83"/>
  <c r="BM16" i="83"/>
  <c r="BN16" i="83"/>
  <c r="B17" i="83"/>
  <c r="C17" i="83"/>
  <c r="D17" i="83"/>
  <c r="E17" i="83"/>
  <c r="F17" i="83"/>
  <c r="G17" i="83"/>
  <c r="H17" i="83"/>
  <c r="I17" i="83"/>
  <c r="J17" i="83"/>
  <c r="L17" i="83"/>
  <c r="M17" i="83"/>
  <c r="N17" i="83"/>
  <c r="O17" i="83"/>
  <c r="P17" i="83"/>
  <c r="Q17" i="83"/>
  <c r="R17" i="83"/>
  <c r="S17" i="83"/>
  <c r="T17" i="83"/>
  <c r="U17" i="83"/>
  <c r="V17" i="83"/>
  <c r="W17" i="83"/>
  <c r="X17" i="83"/>
  <c r="Y17" i="83"/>
  <c r="Z17" i="83"/>
  <c r="AA17" i="83"/>
  <c r="AB17" i="83"/>
  <c r="AD17" i="83"/>
  <c r="AE17" i="83"/>
  <c r="AF17" i="83"/>
  <c r="AG17" i="83"/>
  <c r="AH17" i="83"/>
  <c r="AI17" i="83"/>
  <c r="AJ17" i="83"/>
  <c r="AK17" i="83"/>
  <c r="AL17" i="83"/>
  <c r="AM17" i="83"/>
  <c r="AN17" i="83"/>
  <c r="AO17" i="83"/>
  <c r="AQ17" i="83"/>
  <c r="AR17" i="83"/>
  <c r="AS17" i="83"/>
  <c r="AT17" i="83"/>
  <c r="AU17" i="83"/>
  <c r="AV17" i="83"/>
  <c r="AW17" i="83"/>
  <c r="AX17" i="83"/>
  <c r="AY17" i="83"/>
  <c r="AZ17" i="83"/>
  <c r="BD17" i="83"/>
  <c r="BE17" i="83"/>
  <c r="BF17" i="83"/>
  <c r="BG17" i="83"/>
  <c r="BH17" i="83"/>
  <c r="BL17" i="83"/>
  <c r="BM17" i="83"/>
  <c r="BN17" i="83"/>
  <c r="B18" i="83"/>
  <c r="C18" i="83"/>
  <c r="D18" i="83"/>
  <c r="E18" i="83"/>
  <c r="F18" i="83"/>
  <c r="G18" i="83"/>
  <c r="H18" i="83"/>
  <c r="I18" i="83"/>
  <c r="J18" i="83"/>
  <c r="L18" i="83"/>
  <c r="M18" i="83"/>
  <c r="N18" i="83"/>
  <c r="O18" i="83"/>
  <c r="P18" i="83"/>
  <c r="Q18" i="83"/>
  <c r="R18" i="83"/>
  <c r="S18" i="83"/>
  <c r="T18" i="83"/>
  <c r="U18" i="83"/>
  <c r="V18" i="83"/>
  <c r="W18" i="83"/>
  <c r="X18" i="83"/>
  <c r="Y18" i="83"/>
  <c r="Z18" i="83"/>
  <c r="AA18" i="83"/>
  <c r="AB18" i="83"/>
  <c r="AD18" i="83"/>
  <c r="AE18" i="83"/>
  <c r="AF18" i="83"/>
  <c r="AG18" i="83"/>
  <c r="AH18" i="83"/>
  <c r="AI18" i="83"/>
  <c r="AJ18" i="83"/>
  <c r="AK18" i="83"/>
  <c r="AL18" i="83"/>
  <c r="AM18" i="83"/>
  <c r="AN18" i="83"/>
  <c r="AO18" i="83"/>
  <c r="AQ18" i="83"/>
  <c r="AR18" i="83"/>
  <c r="AS18" i="83"/>
  <c r="AT18" i="83"/>
  <c r="AU18" i="83"/>
  <c r="AV18" i="83"/>
  <c r="AW18" i="83"/>
  <c r="AX18" i="83"/>
  <c r="AY18" i="83"/>
  <c r="AZ18" i="83"/>
  <c r="BD18" i="83"/>
  <c r="BE18" i="83"/>
  <c r="BF18" i="83"/>
  <c r="BG18" i="83"/>
  <c r="BH18" i="83"/>
  <c r="BL18" i="83"/>
  <c r="BM18" i="83"/>
  <c r="BN18" i="83"/>
  <c r="B28" i="83"/>
  <c r="C28" i="83"/>
  <c r="D28" i="83"/>
  <c r="E28" i="83"/>
  <c r="F28" i="83"/>
  <c r="G28" i="83"/>
  <c r="H28" i="83"/>
  <c r="I28" i="83"/>
  <c r="J28" i="83"/>
  <c r="L28" i="83"/>
  <c r="M28" i="83"/>
  <c r="N28" i="83"/>
  <c r="O28" i="83"/>
  <c r="P28" i="83"/>
  <c r="Q28" i="83"/>
  <c r="R28" i="83"/>
  <c r="S28" i="83"/>
  <c r="T28" i="83"/>
  <c r="U28" i="83"/>
  <c r="V28" i="83"/>
  <c r="W28" i="83"/>
  <c r="X28" i="83"/>
  <c r="Y28" i="83"/>
  <c r="Z28" i="83"/>
  <c r="AA28" i="83"/>
  <c r="AB28" i="83"/>
  <c r="AD28" i="83"/>
  <c r="AE28" i="83"/>
  <c r="AF28" i="83"/>
  <c r="AG28" i="83"/>
  <c r="AH28" i="83"/>
  <c r="AI28" i="83"/>
  <c r="AJ28" i="83"/>
  <c r="AK28" i="83"/>
  <c r="AL28" i="83"/>
  <c r="AM28" i="83"/>
  <c r="AN28" i="83"/>
  <c r="AO28" i="83"/>
  <c r="AQ28" i="83"/>
  <c r="AR28" i="83"/>
  <c r="AS28" i="83"/>
  <c r="AT28" i="83"/>
  <c r="AU28" i="83"/>
  <c r="AV28" i="83"/>
  <c r="AW28" i="83"/>
  <c r="AX28" i="83"/>
  <c r="AY28" i="83"/>
  <c r="AZ28" i="83"/>
  <c r="BD28" i="83"/>
  <c r="BE28" i="83"/>
  <c r="BF28" i="83"/>
  <c r="BG28" i="83"/>
  <c r="BH28" i="83"/>
  <c r="BL28" i="83"/>
  <c r="BM28" i="83"/>
  <c r="BN28" i="83"/>
  <c r="B29" i="83"/>
  <c r="C29" i="83"/>
  <c r="D29" i="83"/>
  <c r="E29" i="83"/>
  <c r="F29" i="83"/>
  <c r="G29" i="83"/>
  <c r="H29" i="83"/>
  <c r="I29" i="83"/>
  <c r="J29" i="83"/>
  <c r="L29" i="83"/>
  <c r="M29" i="83"/>
  <c r="N29" i="83"/>
  <c r="O29" i="83"/>
  <c r="P29" i="83"/>
  <c r="Q29" i="83"/>
  <c r="R29" i="83"/>
  <c r="S29" i="83"/>
  <c r="T29" i="83"/>
  <c r="U29" i="83"/>
  <c r="V29" i="83"/>
  <c r="W29" i="83"/>
  <c r="X29" i="83"/>
  <c r="Y29" i="83"/>
  <c r="Z29" i="83"/>
  <c r="AA29" i="83"/>
  <c r="AB29" i="83"/>
  <c r="AD29" i="83"/>
  <c r="AE29" i="83"/>
  <c r="AF29" i="83"/>
  <c r="AG29" i="83"/>
  <c r="AH29" i="83"/>
  <c r="AI29" i="83"/>
  <c r="AJ29" i="83"/>
  <c r="AK29" i="83"/>
  <c r="AL29" i="83"/>
  <c r="AM29" i="83"/>
  <c r="AN29" i="83"/>
  <c r="AO29" i="83"/>
  <c r="AQ29" i="83"/>
  <c r="AR29" i="83"/>
  <c r="AS29" i="83"/>
  <c r="AT29" i="83"/>
  <c r="AU29" i="83"/>
  <c r="AV29" i="83"/>
  <c r="AW29" i="83"/>
  <c r="AX29" i="83"/>
  <c r="AY29" i="83"/>
  <c r="AZ29" i="83"/>
  <c r="BD29" i="83"/>
  <c r="BE29" i="83"/>
  <c r="BF29" i="83"/>
  <c r="BG29" i="83"/>
  <c r="BH29" i="83"/>
  <c r="BL29" i="83"/>
  <c r="BM29" i="83"/>
  <c r="BN29" i="83"/>
  <c r="B30" i="83"/>
  <c r="C30" i="83"/>
  <c r="D30" i="83"/>
  <c r="E30" i="83"/>
  <c r="F30" i="83"/>
  <c r="G30" i="83"/>
  <c r="H30" i="83"/>
  <c r="I30" i="83"/>
  <c r="J30" i="83"/>
  <c r="L30" i="83"/>
  <c r="M30" i="83"/>
  <c r="N30" i="83"/>
  <c r="O30" i="83"/>
  <c r="P30" i="83"/>
  <c r="Q30" i="83"/>
  <c r="R30" i="83"/>
  <c r="S30" i="83"/>
  <c r="T30" i="83"/>
  <c r="U30" i="83"/>
  <c r="V30" i="83"/>
  <c r="W30" i="83"/>
  <c r="X30" i="83"/>
  <c r="Y30" i="83"/>
  <c r="Z30" i="83"/>
  <c r="AA30" i="83"/>
  <c r="AB30" i="83"/>
  <c r="AD30" i="83"/>
  <c r="AE30" i="83"/>
  <c r="AF30" i="83"/>
  <c r="AG30" i="83"/>
  <c r="AH30" i="83"/>
  <c r="AI30" i="83"/>
  <c r="AJ30" i="83"/>
  <c r="AK30" i="83"/>
  <c r="AL30" i="83"/>
  <c r="AM30" i="83"/>
  <c r="AN30" i="83"/>
  <c r="AO30" i="83"/>
  <c r="AQ30" i="83"/>
  <c r="AR30" i="83"/>
  <c r="AS30" i="83"/>
  <c r="AT30" i="83"/>
  <c r="AU30" i="83"/>
  <c r="AV30" i="83"/>
  <c r="AW30" i="83"/>
  <c r="AX30" i="83"/>
  <c r="AY30" i="83"/>
  <c r="AZ30" i="83"/>
  <c r="BD30" i="83"/>
  <c r="BE30" i="83"/>
  <c r="BF30" i="83"/>
  <c r="BG30" i="83"/>
  <c r="BH30" i="83"/>
  <c r="BL30" i="83"/>
  <c r="BM30" i="83"/>
  <c r="BN30" i="83"/>
  <c r="B31" i="83"/>
  <c r="C31" i="83"/>
  <c r="D31" i="83"/>
  <c r="E31" i="83"/>
  <c r="F31" i="83"/>
  <c r="G31" i="83"/>
  <c r="H31" i="83"/>
  <c r="I31" i="83"/>
  <c r="J31" i="83"/>
  <c r="L31" i="83"/>
  <c r="M31" i="83"/>
  <c r="N31" i="83"/>
  <c r="O31" i="83"/>
  <c r="P31" i="83"/>
  <c r="Q31" i="83"/>
  <c r="R31" i="83"/>
  <c r="S31" i="83"/>
  <c r="T31" i="83"/>
  <c r="U31" i="83"/>
  <c r="V31" i="83"/>
  <c r="W31" i="83"/>
  <c r="X31" i="83"/>
  <c r="Y31" i="83"/>
  <c r="Z31" i="83"/>
  <c r="AA31" i="83"/>
  <c r="AB31" i="83"/>
  <c r="AD31" i="83"/>
  <c r="AE31" i="83"/>
  <c r="AF31" i="83"/>
  <c r="AG31" i="83"/>
  <c r="AH31" i="83"/>
  <c r="AI31" i="83"/>
  <c r="AJ31" i="83"/>
  <c r="AK31" i="83"/>
  <c r="AL31" i="83"/>
  <c r="AM31" i="83"/>
  <c r="AN31" i="83"/>
  <c r="AO31" i="83"/>
  <c r="AQ31" i="83"/>
  <c r="AR31" i="83"/>
  <c r="AS31" i="83"/>
  <c r="AT31" i="83"/>
  <c r="AU31" i="83"/>
  <c r="AV31" i="83"/>
  <c r="AW31" i="83"/>
  <c r="AX31" i="83"/>
  <c r="AY31" i="83"/>
  <c r="AZ31" i="83"/>
  <c r="BD31" i="83"/>
  <c r="BE31" i="83"/>
  <c r="BF31" i="83"/>
  <c r="BG31" i="83"/>
  <c r="BH31" i="83"/>
  <c r="BL31" i="83"/>
  <c r="BM31" i="83"/>
  <c r="BN31" i="83"/>
  <c r="B32" i="83"/>
  <c r="C32" i="83"/>
  <c r="D32" i="83"/>
  <c r="E32" i="83"/>
  <c r="F32" i="83"/>
  <c r="G32" i="83"/>
  <c r="H32" i="83"/>
  <c r="I32" i="83"/>
  <c r="J32" i="83"/>
  <c r="L32" i="83"/>
  <c r="M32" i="83"/>
  <c r="N32" i="83"/>
  <c r="O32" i="83"/>
  <c r="P32" i="83"/>
  <c r="Q32" i="83"/>
  <c r="R32" i="83"/>
  <c r="S32" i="83"/>
  <c r="T32" i="83"/>
  <c r="U32" i="83"/>
  <c r="V32" i="83"/>
  <c r="W32" i="83"/>
  <c r="X32" i="83"/>
  <c r="Y32" i="83"/>
  <c r="Z32" i="83"/>
  <c r="AA32" i="83"/>
  <c r="AB32" i="83"/>
  <c r="AD32" i="83"/>
  <c r="AE32" i="83"/>
  <c r="AF32" i="83"/>
  <c r="AG32" i="83"/>
  <c r="AH32" i="83"/>
  <c r="AI32" i="83"/>
  <c r="AJ32" i="83"/>
  <c r="AK32" i="83"/>
  <c r="AL32" i="83"/>
  <c r="AM32" i="83"/>
  <c r="AN32" i="83"/>
  <c r="AO32" i="83"/>
  <c r="AQ32" i="83"/>
  <c r="AR32" i="83"/>
  <c r="AS32" i="83"/>
  <c r="AT32" i="83"/>
  <c r="AU32" i="83"/>
  <c r="AV32" i="83"/>
  <c r="AW32" i="83"/>
  <c r="AX32" i="83"/>
  <c r="AY32" i="83"/>
  <c r="AZ32" i="83"/>
  <c r="BD32" i="83"/>
  <c r="BE32" i="83"/>
  <c r="BF32" i="83"/>
  <c r="BG32" i="83"/>
  <c r="BH32" i="83"/>
  <c r="BL32" i="83"/>
  <c r="BM32" i="83"/>
  <c r="BN32" i="83"/>
  <c r="B33" i="83"/>
  <c r="C33" i="83"/>
  <c r="D33" i="83"/>
  <c r="E33" i="83"/>
  <c r="F33" i="83"/>
  <c r="G33" i="83"/>
  <c r="H33" i="83"/>
  <c r="I33" i="83"/>
  <c r="J33" i="83"/>
  <c r="L33" i="83"/>
  <c r="M33" i="83"/>
  <c r="N33" i="83"/>
  <c r="O33" i="83"/>
  <c r="P33" i="83"/>
  <c r="Q33" i="83"/>
  <c r="R33" i="83"/>
  <c r="S33" i="83"/>
  <c r="T33" i="83"/>
  <c r="U33" i="83"/>
  <c r="V33" i="83"/>
  <c r="W33" i="83"/>
  <c r="X33" i="83"/>
  <c r="Y33" i="83"/>
  <c r="Z33" i="83"/>
  <c r="AA33" i="83"/>
  <c r="AB33" i="83"/>
  <c r="AD33" i="83"/>
  <c r="AE33" i="83"/>
  <c r="AF33" i="83"/>
  <c r="AG33" i="83"/>
  <c r="AH33" i="83"/>
  <c r="AI33" i="83"/>
  <c r="AJ33" i="83"/>
  <c r="AK33" i="83"/>
  <c r="AL33" i="83"/>
  <c r="AM33" i="83"/>
  <c r="AN33" i="83"/>
  <c r="AO33" i="83"/>
  <c r="AQ33" i="83"/>
  <c r="AR33" i="83"/>
  <c r="AS33" i="83"/>
  <c r="AT33" i="83"/>
  <c r="AU33" i="83"/>
  <c r="AV33" i="83"/>
  <c r="AW33" i="83"/>
  <c r="AX33" i="83"/>
  <c r="AY33" i="83"/>
  <c r="AZ33" i="83"/>
  <c r="BD33" i="83"/>
  <c r="BE33" i="83"/>
  <c r="BF33" i="83"/>
  <c r="BG33" i="83"/>
  <c r="BH33" i="83"/>
  <c r="BL33" i="83"/>
  <c r="BM33" i="83"/>
  <c r="BN33" i="83"/>
  <c r="B34" i="83"/>
  <c r="C34" i="83"/>
  <c r="D34" i="83"/>
  <c r="E34" i="83"/>
  <c r="F34" i="83"/>
  <c r="G34" i="83"/>
  <c r="H34" i="83"/>
  <c r="I34" i="83"/>
  <c r="J34" i="83"/>
  <c r="L34" i="83"/>
  <c r="M34" i="83"/>
  <c r="N34" i="83"/>
  <c r="O34" i="83"/>
  <c r="P34" i="83"/>
  <c r="Q34" i="83"/>
  <c r="R34" i="83"/>
  <c r="S34" i="83"/>
  <c r="T34" i="83"/>
  <c r="U34" i="83"/>
  <c r="V34" i="83"/>
  <c r="W34" i="83"/>
  <c r="X34" i="83"/>
  <c r="Y34" i="83"/>
  <c r="Z34" i="83"/>
  <c r="AA34" i="83"/>
  <c r="AB34" i="83"/>
  <c r="AD34" i="83"/>
  <c r="AE34" i="83"/>
  <c r="AF34" i="83"/>
  <c r="AG34" i="83"/>
  <c r="AH34" i="83"/>
  <c r="AI34" i="83"/>
  <c r="AJ34" i="83"/>
  <c r="AK34" i="83"/>
  <c r="AL34" i="83"/>
  <c r="AM34" i="83"/>
  <c r="AN34" i="83"/>
  <c r="AO34" i="83"/>
  <c r="AQ34" i="83"/>
  <c r="AR34" i="83"/>
  <c r="AS34" i="83"/>
  <c r="AT34" i="83"/>
  <c r="AU34" i="83"/>
  <c r="AV34" i="83"/>
  <c r="AW34" i="83"/>
  <c r="AX34" i="83"/>
  <c r="AY34" i="83"/>
  <c r="AZ34" i="83"/>
  <c r="BD34" i="83"/>
  <c r="BE34" i="83"/>
  <c r="BF34" i="83"/>
  <c r="BG34" i="83"/>
  <c r="BH34" i="83"/>
  <c r="BL34" i="83"/>
  <c r="BM34" i="83"/>
  <c r="BN34" i="83"/>
  <c r="B35" i="83"/>
  <c r="C35" i="83"/>
  <c r="D35" i="83"/>
  <c r="E35" i="83"/>
  <c r="F35" i="83"/>
  <c r="G35" i="83"/>
  <c r="H35" i="83"/>
  <c r="I35" i="83"/>
  <c r="J35" i="83"/>
  <c r="L35" i="83"/>
  <c r="M35" i="83"/>
  <c r="N35" i="83"/>
  <c r="O35" i="83"/>
  <c r="P35" i="83"/>
  <c r="Q35" i="83"/>
  <c r="R35" i="83"/>
  <c r="S35" i="83"/>
  <c r="T35" i="83"/>
  <c r="U35" i="83"/>
  <c r="V35" i="83"/>
  <c r="W35" i="83"/>
  <c r="X35" i="83"/>
  <c r="Y35" i="83"/>
  <c r="Z35" i="83"/>
  <c r="AA35" i="83"/>
  <c r="AB35" i="83"/>
  <c r="AD35" i="83"/>
  <c r="AE35" i="83"/>
  <c r="AF35" i="83"/>
  <c r="AG35" i="83"/>
  <c r="AH35" i="83"/>
  <c r="AI35" i="83"/>
  <c r="AJ35" i="83"/>
  <c r="AK35" i="83"/>
  <c r="AL35" i="83"/>
  <c r="AM35" i="83"/>
  <c r="AN35" i="83"/>
  <c r="AO35" i="83"/>
  <c r="AQ35" i="83"/>
  <c r="AR35" i="83"/>
  <c r="AS35" i="83"/>
  <c r="AT35" i="83"/>
  <c r="AU35" i="83"/>
  <c r="AV35" i="83"/>
  <c r="AW35" i="83"/>
  <c r="AX35" i="83"/>
  <c r="AY35" i="83"/>
  <c r="AZ35" i="83"/>
  <c r="BD35" i="83"/>
  <c r="BE35" i="83"/>
  <c r="BF35" i="83"/>
  <c r="BG35" i="83"/>
  <c r="BH35" i="83"/>
  <c r="BL35" i="83"/>
  <c r="BM35" i="83"/>
  <c r="BN35" i="83"/>
  <c r="B36" i="83"/>
  <c r="C36" i="83"/>
  <c r="D36" i="83"/>
  <c r="E36" i="83"/>
  <c r="F36" i="83"/>
  <c r="G36" i="83"/>
  <c r="H36" i="83"/>
  <c r="I36" i="83"/>
  <c r="J36" i="83"/>
  <c r="L36" i="83"/>
  <c r="M36" i="83"/>
  <c r="N36" i="83"/>
  <c r="O36" i="83"/>
  <c r="P36" i="83"/>
  <c r="Q36" i="83"/>
  <c r="R36" i="83"/>
  <c r="S36" i="83"/>
  <c r="T36" i="83"/>
  <c r="U36" i="83"/>
  <c r="V36" i="83"/>
  <c r="W36" i="83"/>
  <c r="X36" i="83"/>
  <c r="Y36" i="83"/>
  <c r="Z36" i="83"/>
  <c r="AA36" i="83"/>
  <c r="AB36" i="83"/>
  <c r="AD36" i="83"/>
  <c r="AE36" i="83"/>
  <c r="AF36" i="83"/>
  <c r="AG36" i="83"/>
  <c r="AH36" i="83"/>
  <c r="AI36" i="83"/>
  <c r="AJ36" i="83"/>
  <c r="AK36" i="83"/>
  <c r="AL36" i="83"/>
  <c r="AM36" i="83"/>
  <c r="AN36" i="83"/>
  <c r="AO36" i="83"/>
  <c r="AQ36" i="83"/>
  <c r="AR36" i="83"/>
  <c r="AS36" i="83"/>
  <c r="AT36" i="83"/>
  <c r="AU36" i="83"/>
  <c r="AV36" i="83"/>
  <c r="AW36" i="83"/>
  <c r="AX36" i="83"/>
  <c r="AY36" i="83"/>
  <c r="AZ36" i="83"/>
  <c r="BD36" i="83"/>
  <c r="BE36" i="83"/>
  <c r="BF36" i="83"/>
  <c r="BG36" i="83"/>
  <c r="BH36" i="83"/>
  <c r="BL36" i="83"/>
  <c r="BM36" i="83"/>
  <c r="BN36" i="83"/>
  <c r="D2" i="84"/>
  <c r="E2" i="84" s="1"/>
  <c r="D3" i="84"/>
  <c r="E3" i="84" s="1"/>
  <c r="D4" i="84"/>
  <c r="E4" i="84" s="1"/>
  <c r="D5" i="84"/>
  <c r="E5" i="84" s="1"/>
  <c r="D7" i="84"/>
  <c r="E7" i="84" s="1"/>
  <c r="D8" i="84"/>
  <c r="E8" i="84" s="1"/>
  <c r="D9" i="84"/>
  <c r="E9" i="84" s="1"/>
  <c r="D10" i="84"/>
  <c r="E10" i="84" s="1"/>
  <c r="D11" i="84"/>
  <c r="E11" i="84" s="1"/>
  <c r="D12" i="84"/>
  <c r="E12" i="84" s="1"/>
  <c r="D13" i="84"/>
  <c r="E13" i="84" s="1"/>
  <c r="D14" i="84"/>
  <c r="E14" i="84" s="1"/>
  <c r="D15" i="84"/>
  <c r="E15" i="84" s="1"/>
  <c r="D16" i="84"/>
  <c r="E16" i="84" s="1"/>
  <c r="D17" i="84"/>
  <c r="E17" i="84" s="1"/>
  <c r="D18" i="84"/>
  <c r="E18" i="84" s="1"/>
  <c r="D28" i="84"/>
  <c r="E28" i="84" s="1"/>
  <c r="D29" i="84"/>
  <c r="E29" i="84" s="1"/>
  <c r="D30" i="84"/>
  <c r="E30" i="84" s="1"/>
  <c r="D31" i="84"/>
  <c r="E31" i="84" s="1"/>
  <c r="D32" i="84"/>
  <c r="E32" i="84" s="1"/>
  <c r="D33" i="84"/>
  <c r="E33" i="84" s="1"/>
  <c r="D34" i="84"/>
  <c r="E34" i="84" s="1"/>
  <c r="D35" i="84"/>
  <c r="E35" i="84" s="1"/>
  <c r="D36" i="84"/>
  <c r="E36" i="84" s="1"/>
  <c r="D37" i="84"/>
  <c r="E37" i="84" s="1"/>
  <c r="BO9" i="83" l="1"/>
  <c r="BO36" i="83"/>
  <c r="BO29" i="83"/>
  <c r="B29" i="84" s="1"/>
  <c r="C29" i="84" s="1"/>
  <c r="BO28" i="83"/>
  <c r="BO31" i="83"/>
  <c r="B31" i="84" s="1"/>
  <c r="C31" i="84" s="1"/>
  <c r="BO32" i="83"/>
  <c r="BO30" i="83"/>
  <c r="BO34" i="83"/>
  <c r="BO12" i="83"/>
  <c r="BO15" i="83"/>
  <c r="B15" i="84" s="1"/>
  <c r="C15" i="84" s="1"/>
  <c r="BO17" i="83"/>
  <c r="B17" i="84" s="1"/>
  <c r="C17" i="84" s="1"/>
  <c r="BO16" i="83"/>
  <c r="BO13" i="83"/>
  <c r="B13" i="84" s="1"/>
  <c r="C13" i="84" s="1"/>
  <c r="BO10" i="83"/>
  <c r="B7" i="84"/>
  <c r="C7" i="84" s="1"/>
  <c r="BO3" i="83"/>
  <c r="BO8" i="83"/>
  <c r="BO11" i="83"/>
  <c r="B11" i="84" s="1"/>
  <c r="C11" i="84" s="1"/>
  <c r="BO18" i="83"/>
  <c r="B18" i="84" s="1"/>
  <c r="C18" i="84" s="1"/>
  <c r="BO14" i="83"/>
  <c r="B14" i="84" s="1"/>
  <c r="C14" i="84" s="1"/>
  <c r="BO4" i="83"/>
  <c r="BO5" i="83"/>
  <c r="BO2" i="83"/>
  <c r="BO33" i="83"/>
  <c r="BO35" i="83"/>
  <c r="B6" i="84" l="1"/>
  <c r="C6" i="84" s="1"/>
  <c r="B36" i="84"/>
  <c r="C36" i="84" s="1"/>
  <c r="B9" i="84"/>
  <c r="C9" i="84" s="1"/>
  <c r="B30" i="84"/>
  <c r="C30" i="84" s="1"/>
  <c r="B28" i="84"/>
  <c r="C28" i="84" s="1"/>
  <c r="B32" i="84"/>
  <c r="C32" i="84" s="1"/>
  <c r="B34" i="84"/>
  <c r="C34" i="84" s="1"/>
  <c r="B3" i="84"/>
  <c r="C3" i="84" s="1"/>
  <c r="B12" i="84"/>
  <c r="C12" i="84" s="1"/>
  <c r="B16" i="84"/>
  <c r="C16" i="84" s="1"/>
  <c r="B10" i="84"/>
  <c r="C10" i="84" s="1"/>
  <c r="B8" i="84"/>
  <c r="C8" i="84" s="1"/>
  <c r="B5" i="84"/>
  <c r="C5" i="84" s="1"/>
  <c r="B4" i="84"/>
  <c r="C4" i="84" s="1"/>
  <c r="B2" i="84"/>
  <c r="B33" i="84"/>
  <c r="C33" i="84" s="1"/>
  <c r="B37" i="84"/>
  <c r="C37" i="84" s="1"/>
  <c r="B35" i="84"/>
  <c r="C35" i="84" s="1"/>
  <c r="C2" i="84" l="1"/>
  <c r="E3" i="3" l="1"/>
  <c r="E4" i="3"/>
  <c r="E5" i="3"/>
  <c r="E6" i="3"/>
  <c r="E8" i="3"/>
  <c r="E9" i="3"/>
  <c r="E10" i="3"/>
  <c r="E11" i="3"/>
  <c r="E12" i="3"/>
  <c r="E13" i="3"/>
  <c r="E14" i="3"/>
  <c r="E15" i="3"/>
  <c r="E16" i="3"/>
  <c r="E17" i="3"/>
  <c r="E18" i="3"/>
  <c r="E37" i="3"/>
  <c r="E38" i="3"/>
  <c r="O3" i="4" l="1"/>
  <c r="O4" i="4"/>
  <c r="O5" i="4"/>
  <c r="O6" i="4"/>
  <c r="O8" i="4"/>
  <c r="O9" i="4"/>
  <c r="O10" i="4"/>
  <c r="O11" i="4"/>
  <c r="O12" i="4"/>
  <c r="O13" i="4"/>
  <c r="O14" i="4"/>
  <c r="O15" i="4"/>
  <c r="O16" i="4"/>
  <c r="O17" i="4"/>
  <c r="O18" i="4"/>
  <c r="O37" i="4"/>
  <c r="O38" i="4"/>
  <c r="AE3" i="4"/>
  <c r="AE4" i="4"/>
  <c r="AE5" i="4"/>
  <c r="AE6" i="4"/>
  <c r="AE8" i="4"/>
  <c r="AE9" i="4"/>
  <c r="AE10" i="4"/>
  <c r="AE11" i="4"/>
  <c r="AE12" i="4"/>
  <c r="AE13" i="4"/>
  <c r="AE14" i="4"/>
  <c r="AE15" i="4"/>
  <c r="AE16" i="4"/>
  <c r="AE17" i="4"/>
  <c r="AE18" i="4"/>
  <c r="AE37" i="4"/>
  <c r="AE38" i="4"/>
  <c r="T16" i="4" l="1"/>
  <c r="AB23" i="5" s="1"/>
  <c r="T8" i="4"/>
  <c r="AB9" i="5" s="1"/>
  <c r="T9" i="4"/>
  <c r="AB10" i="5" s="1"/>
  <c r="T15" i="4"/>
  <c r="AB28" i="5" s="1"/>
  <c r="T6" i="4"/>
  <c r="AB7" i="5" s="1"/>
  <c r="T14" i="4"/>
  <c r="AB25" i="5" s="1"/>
  <c r="T5" i="4"/>
  <c r="AB6" i="5" s="1"/>
  <c r="T13" i="4"/>
  <c r="AB14" i="5" s="1"/>
  <c r="T4" i="4"/>
  <c r="AB5" i="5" s="1"/>
  <c r="T38" i="4"/>
  <c r="AB39" i="5" s="1"/>
  <c r="T12" i="4"/>
  <c r="AB13" i="5" s="1"/>
  <c r="T3" i="4"/>
  <c r="AB4" i="5" s="1"/>
  <c r="T37" i="4"/>
  <c r="AB38" i="5" s="1"/>
  <c r="T11" i="4"/>
  <c r="AB12" i="5" s="1"/>
  <c r="T17" i="4"/>
  <c r="AB21" i="5" s="1"/>
  <c r="T18" i="4"/>
  <c r="AB17" i="5" s="1"/>
  <c r="T10" i="4"/>
  <c r="AB11" i="5" s="1"/>
  <c r="Z3" i="3"/>
  <c r="AA3" i="3"/>
  <c r="Z4" i="3"/>
  <c r="AA4" i="3"/>
  <c r="Z5" i="3"/>
  <c r="AA5" i="3"/>
  <c r="Z6" i="3"/>
  <c r="AA6" i="3"/>
  <c r="Z8" i="3"/>
  <c r="AA8" i="3"/>
  <c r="Z9" i="3"/>
  <c r="AA9" i="3"/>
  <c r="Z10" i="3"/>
  <c r="AA10" i="3"/>
  <c r="Z11" i="3"/>
  <c r="AA11" i="3"/>
  <c r="Z12" i="3"/>
  <c r="AA12" i="3"/>
  <c r="Z13" i="3"/>
  <c r="AA13" i="3"/>
  <c r="Z14" i="3"/>
  <c r="AA14" i="3"/>
  <c r="Z15" i="3"/>
  <c r="AA15" i="3"/>
  <c r="Z16" i="3"/>
  <c r="AA16" i="3"/>
  <c r="Z17" i="3"/>
  <c r="AA17" i="3"/>
  <c r="Z18" i="3"/>
  <c r="AA18" i="3"/>
  <c r="Z36" i="3"/>
  <c r="AA36" i="3"/>
  <c r="Z37" i="3"/>
  <c r="AA37" i="3"/>
  <c r="Z38" i="3"/>
  <c r="AA38" i="3"/>
  <c r="Y25" i="88" l="1"/>
  <c r="AB37" i="3"/>
  <c r="AB16" i="3"/>
  <c r="AB13" i="3"/>
  <c r="AB9" i="3"/>
  <c r="AB4" i="3"/>
  <c r="AB6" i="3"/>
  <c r="AB18" i="3"/>
  <c r="AB11" i="3"/>
  <c r="AB38" i="3"/>
  <c r="AB36" i="3"/>
  <c r="AB17" i="3"/>
  <c r="AB15" i="3"/>
  <c r="AB14" i="3"/>
  <c r="AB12" i="3"/>
  <c r="AB10" i="3"/>
  <c r="AB8" i="3"/>
  <c r="AB5" i="3"/>
  <c r="AB3" i="3"/>
  <c r="L17" i="75" l="1"/>
  <c r="R17" i="75" s="1"/>
  <c r="D3" i="75"/>
  <c r="E3" i="75"/>
  <c r="D4" i="75"/>
  <c r="E4" i="75"/>
  <c r="D5" i="75"/>
  <c r="E5" i="75"/>
  <c r="D6" i="75"/>
  <c r="E6" i="75"/>
  <c r="D8" i="75"/>
  <c r="E8" i="75"/>
  <c r="D9" i="75"/>
  <c r="E9" i="75"/>
  <c r="D10" i="75"/>
  <c r="E10" i="75"/>
  <c r="D11" i="75"/>
  <c r="E11" i="75"/>
  <c r="D12" i="75"/>
  <c r="E12" i="75"/>
  <c r="D13" i="75"/>
  <c r="E13" i="75"/>
  <c r="D14" i="75"/>
  <c r="E14" i="75"/>
  <c r="D15" i="75"/>
  <c r="E15" i="75"/>
  <c r="D16" i="75"/>
  <c r="E16" i="75"/>
  <c r="D17" i="75"/>
  <c r="E17" i="75"/>
  <c r="D18" i="75"/>
  <c r="E18" i="75"/>
  <c r="D37" i="75"/>
  <c r="E37" i="75"/>
  <c r="D38" i="75"/>
  <c r="E38" i="75"/>
  <c r="G3" i="75"/>
  <c r="N3" i="75" s="1"/>
  <c r="U3" i="75" s="1"/>
  <c r="AG3" i="75" s="1"/>
  <c r="E4" i="5" s="1"/>
  <c r="H3" i="75"/>
  <c r="I3" i="75"/>
  <c r="K3" i="75"/>
  <c r="L3" i="75"/>
  <c r="R3" i="75" s="1"/>
  <c r="M3" i="75"/>
  <c r="S3" i="75" s="1"/>
  <c r="O3" i="75"/>
  <c r="V3" i="75" s="1"/>
  <c r="P3" i="75"/>
  <c r="W3" i="75" s="1"/>
  <c r="Q3" i="75"/>
  <c r="Y3" i="75" s="1"/>
  <c r="AI3" i="75"/>
  <c r="AL3" i="75"/>
  <c r="AM3" i="75"/>
  <c r="AO3" i="75"/>
  <c r="AP3" i="75"/>
  <c r="G4" i="75"/>
  <c r="N4" i="75" s="1"/>
  <c r="U4" i="75" s="1"/>
  <c r="AG4" i="75" s="1"/>
  <c r="E5" i="5" s="1"/>
  <c r="H4" i="75"/>
  <c r="I4" i="75"/>
  <c r="K4" i="75"/>
  <c r="L4" i="75"/>
  <c r="R4" i="75" s="1"/>
  <c r="M4" i="75"/>
  <c r="S4" i="75" s="1"/>
  <c r="O4" i="75"/>
  <c r="V4" i="75" s="1"/>
  <c r="P4" i="75"/>
  <c r="W4" i="75" s="1"/>
  <c r="Q4" i="75"/>
  <c r="Y4" i="75" s="1"/>
  <c r="AI4" i="75"/>
  <c r="AL4" i="75"/>
  <c r="AM4" i="75"/>
  <c r="AO4" i="75"/>
  <c r="AP4" i="75"/>
  <c r="G5" i="75"/>
  <c r="N5" i="75" s="1"/>
  <c r="U5" i="75" s="1"/>
  <c r="AG5" i="75" s="1"/>
  <c r="E6" i="5" s="1"/>
  <c r="H5" i="75"/>
  <c r="I5" i="75"/>
  <c r="K5" i="75"/>
  <c r="L5" i="75"/>
  <c r="R5" i="75" s="1"/>
  <c r="M5" i="75"/>
  <c r="S5" i="75" s="1"/>
  <c r="O5" i="75"/>
  <c r="V5" i="75" s="1"/>
  <c r="P5" i="75"/>
  <c r="W5" i="75" s="1"/>
  <c r="Q5" i="75"/>
  <c r="Y5" i="75" s="1"/>
  <c r="AI5" i="75"/>
  <c r="AL5" i="75"/>
  <c r="AM5" i="75"/>
  <c r="AO5" i="75"/>
  <c r="AP5" i="75"/>
  <c r="G6" i="75"/>
  <c r="N6" i="75" s="1"/>
  <c r="U6" i="75" s="1"/>
  <c r="AG6" i="75" s="1"/>
  <c r="E7" i="5" s="1"/>
  <c r="H6" i="75"/>
  <c r="I6" i="75"/>
  <c r="K6" i="75"/>
  <c r="L6" i="75"/>
  <c r="R6" i="75" s="1"/>
  <c r="M6" i="75"/>
  <c r="S6" i="75" s="1"/>
  <c r="O6" i="75"/>
  <c r="V6" i="75" s="1"/>
  <c r="P6" i="75"/>
  <c r="W6" i="75" s="1"/>
  <c r="Q6" i="75"/>
  <c r="Y6" i="75" s="1"/>
  <c r="AI6" i="75"/>
  <c r="AL6" i="75"/>
  <c r="AM6" i="75"/>
  <c r="AO6" i="75"/>
  <c r="AP6" i="75"/>
  <c r="G8" i="75"/>
  <c r="N8" i="75" s="1"/>
  <c r="U8" i="75" s="1"/>
  <c r="AG8" i="75" s="1"/>
  <c r="E9" i="5" s="1"/>
  <c r="H8" i="75"/>
  <c r="I8" i="75"/>
  <c r="K8" i="75"/>
  <c r="L8" i="75"/>
  <c r="R8" i="75" s="1"/>
  <c r="M8" i="75"/>
  <c r="S8" i="75" s="1"/>
  <c r="O8" i="75"/>
  <c r="V8" i="75" s="1"/>
  <c r="P8" i="75"/>
  <c r="W8" i="75" s="1"/>
  <c r="Q8" i="75"/>
  <c r="Y8" i="75" s="1"/>
  <c r="AI8" i="75"/>
  <c r="AL8" i="75"/>
  <c r="AM8" i="75"/>
  <c r="AO8" i="75"/>
  <c r="AP8" i="75"/>
  <c r="G9" i="75"/>
  <c r="N9" i="75" s="1"/>
  <c r="U9" i="75" s="1"/>
  <c r="AG9" i="75" s="1"/>
  <c r="E10" i="5" s="1"/>
  <c r="H9" i="75"/>
  <c r="I9" i="75"/>
  <c r="K9" i="75"/>
  <c r="L9" i="75"/>
  <c r="R9" i="75" s="1"/>
  <c r="M9" i="75"/>
  <c r="S9" i="75" s="1"/>
  <c r="O9" i="75"/>
  <c r="V9" i="75" s="1"/>
  <c r="P9" i="75"/>
  <c r="W9" i="75" s="1"/>
  <c r="Q9" i="75"/>
  <c r="Y9" i="75" s="1"/>
  <c r="AI9" i="75"/>
  <c r="AL9" i="75"/>
  <c r="AM9" i="75"/>
  <c r="AO9" i="75"/>
  <c r="AP9" i="75"/>
  <c r="G10" i="75"/>
  <c r="N10" i="75" s="1"/>
  <c r="U10" i="75" s="1"/>
  <c r="AG10" i="75" s="1"/>
  <c r="E11" i="5" s="1"/>
  <c r="H10" i="75"/>
  <c r="I10" i="75"/>
  <c r="K10" i="75"/>
  <c r="L10" i="75"/>
  <c r="R10" i="75" s="1"/>
  <c r="M10" i="75"/>
  <c r="S10" i="75" s="1"/>
  <c r="O10" i="75"/>
  <c r="V10" i="75" s="1"/>
  <c r="P10" i="75"/>
  <c r="W10" i="75" s="1"/>
  <c r="Q10" i="75"/>
  <c r="Y10" i="75" s="1"/>
  <c r="AI10" i="75"/>
  <c r="AL10" i="75"/>
  <c r="AM10" i="75"/>
  <c r="AO10" i="75"/>
  <c r="AP10" i="75"/>
  <c r="G11" i="75"/>
  <c r="N11" i="75" s="1"/>
  <c r="U11" i="75" s="1"/>
  <c r="AG11" i="75" s="1"/>
  <c r="E12" i="5" s="1"/>
  <c r="H11" i="75"/>
  <c r="I11" i="75"/>
  <c r="K11" i="75"/>
  <c r="L11" i="75"/>
  <c r="R11" i="75" s="1"/>
  <c r="M11" i="75"/>
  <c r="S11" i="75" s="1"/>
  <c r="O11" i="75"/>
  <c r="V11" i="75" s="1"/>
  <c r="P11" i="75"/>
  <c r="W11" i="75" s="1"/>
  <c r="Q11" i="75"/>
  <c r="Y11" i="75" s="1"/>
  <c r="AI11" i="75"/>
  <c r="AL11" i="75"/>
  <c r="AM11" i="75"/>
  <c r="AO11" i="75"/>
  <c r="AP11" i="75"/>
  <c r="G12" i="75"/>
  <c r="N12" i="75" s="1"/>
  <c r="U12" i="75" s="1"/>
  <c r="AG12" i="75" s="1"/>
  <c r="E13" i="5" s="1"/>
  <c r="H12" i="75"/>
  <c r="I12" i="75"/>
  <c r="K12" i="75"/>
  <c r="L12" i="75"/>
  <c r="R12" i="75" s="1"/>
  <c r="M12" i="75"/>
  <c r="S12" i="75" s="1"/>
  <c r="O12" i="75"/>
  <c r="V12" i="75" s="1"/>
  <c r="P12" i="75"/>
  <c r="W12" i="75" s="1"/>
  <c r="Q12" i="75"/>
  <c r="Y12" i="75" s="1"/>
  <c r="AI12" i="75"/>
  <c r="AL12" i="75"/>
  <c r="AM12" i="75"/>
  <c r="AO12" i="75"/>
  <c r="AP12" i="75"/>
  <c r="G13" i="75"/>
  <c r="N13" i="75" s="1"/>
  <c r="U13" i="75" s="1"/>
  <c r="AG13" i="75" s="1"/>
  <c r="E14" i="5" s="1"/>
  <c r="H13" i="75"/>
  <c r="I13" i="75"/>
  <c r="K13" i="75"/>
  <c r="L13" i="75"/>
  <c r="R13" i="75" s="1"/>
  <c r="M13" i="75"/>
  <c r="S13" i="75" s="1"/>
  <c r="O13" i="75"/>
  <c r="V13" i="75" s="1"/>
  <c r="P13" i="75"/>
  <c r="W13" i="75" s="1"/>
  <c r="Q13" i="75"/>
  <c r="Y13" i="75" s="1"/>
  <c r="AI13" i="75"/>
  <c r="AL13" i="75"/>
  <c r="AM13" i="75"/>
  <c r="AO13" i="75"/>
  <c r="AP13" i="75"/>
  <c r="G14" i="75"/>
  <c r="N14" i="75" s="1"/>
  <c r="U14" i="75" s="1"/>
  <c r="AG14" i="75" s="1"/>
  <c r="E25" i="5" s="1"/>
  <c r="H14" i="75"/>
  <c r="I14" i="75"/>
  <c r="K14" i="75"/>
  <c r="L14" i="75"/>
  <c r="R14" i="75" s="1"/>
  <c r="M14" i="75"/>
  <c r="S14" i="75" s="1"/>
  <c r="O14" i="75"/>
  <c r="V14" i="75" s="1"/>
  <c r="P14" i="75"/>
  <c r="W14" i="75" s="1"/>
  <c r="Q14" i="75"/>
  <c r="Y14" i="75" s="1"/>
  <c r="AI14" i="75"/>
  <c r="AL14" i="75"/>
  <c r="AM14" i="75"/>
  <c r="AO14" i="75"/>
  <c r="AP14" i="75"/>
  <c r="G15" i="75"/>
  <c r="N15" i="75" s="1"/>
  <c r="U15" i="75" s="1"/>
  <c r="AG15" i="75" s="1"/>
  <c r="E28" i="5" s="1"/>
  <c r="H15" i="75"/>
  <c r="I15" i="75"/>
  <c r="K15" i="75"/>
  <c r="L15" i="75"/>
  <c r="R15" i="75" s="1"/>
  <c r="M15" i="75"/>
  <c r="S15" i="75" s="1"/>
  <c r="O15" i="75"/>
  <c r="V15" i="75" s="1"/>
  <c r="P15" i="75"/>
  <c r="W15" i="75" s="1"/>
  <c r="Q15" i="75"/>
  <c r="Y15" i="75" s="1"/>
  <c r="AI15" i="75"/>
  <c r="AL15" i="75"/>
  <c r="AM15" i="75"/>
  <c r="AO15" i="75"/>
  <c r="AP15" i="75"/>
  <c r="G16" i="75"/>
  <c r="H16" i="75"/>
  <c r="I16" i="75"/>
  <c r="K16" i="75"/>
  <c r="L16" i="75"/>
  <c r="R16" i="75" s="1"/>
  <c r="M16" i="75"/>
  <c r="S16" i="75" s="1"/>
  <c r="O16" i="75"/>
  <c r="P16" i="75"/>
  <c r="Q16" i="75"/>
  <c r="Y16" i="75" s="1"/>
  <c r="AI16" i="75"/>
  <c r="AL16" i="75"/>
  <c r="AM16" i="75"/>
  <c r="AO16" i="75"/>
  <c r="AP16" i="75"/>
  <c r="G17" i="75"/>
  <c r="N17" i="75" s="1"/>
  <c r="U17" i="75" s="1"/>
  <c r="AG17" i="75" s="1"/>
  <c r="E21" i="5" s="1"/>
  <c r="H17" i="75"/>
  <c r="I17" i="75"/>
  <c r="K17" i="75"/>
  <c r="M17" i="75"/>
  <c r="S17" i="75" s="1"/>
  <c r="O17" i="75"/>
  <c r="V17" i="75" s="1"/>
  <c r="P17" i="75"/>
  <c r="W17" i="75" s="1"/>
  <c r="Q17" i="75"/>
  <c r="Y17" i="75" s="1"/>
  <c r="AI17" i="75"/>
  <c r="AL17" i="75"/>
  <c r="AM17" i="75"/>
  <c r="AO17" i="75"/>
  <c r="AP17" i="75"/>
  <c r="G18" i="75"/>
  <c r="N18" i="75" s="1"/>
  <c r="U18" i="75" s="1"/>
  <c r="AG18" i="75" s="1"/>
  <c r="E17" i="5" s="1"/>
  <c r="H18" i="75"/>
  <c r="I18" i="75"/>
  <c r="K18" i="75"/>
  <c r="L18" i="75"/>
  <c r="R18" i="75" s="1"/>
  <c r="M18" i="75"/>
  <c r="S18" i="75" s="1"/>
  <c r="O18" i="75"/>
  <c r="V18" i="75" s="1"/>
  <c r="P18" i="75"/>
  <c r="W18" i="75" s="1"/>
  <c r="Q18" i="75"/>
  <c r="Y18" i="75" s="1"/>
  <c r="AI18" i="75"/>
  <c r="AL18" i="75"/>
  <c r="AM18" i="75"/>
  <c r="AO18" i="75"/>
  <c r="AP18" i="75"/>
  <c r="E27" i="5"/>
  <c r="E30" i="5"/>
  <c r="E31" i="5"/>
  <c r="E32" i="5"/>
  <c r="E33" i="5"/>
  <c r="E34" i="5"/>
  <c r="E35" i="5"/>
  <c r="E36" i="5"/>
  <c r="E37" i="5"/>
  <c r="G37" i="75"/>
  <c r="N37" i="75" s="1"/>
  <c r="U37" i="75" s="1"/>
  <c r="AG37" i="75" s="1"/>
  <c r="E38" i="5" s="1"/>
  <c r="H37" i="75"/>
  <c r="I37" i="75"/>
  <c r="K37" i="75"/>
  <c r="L37" i="75"/>
  <c r="R37" i="75" s="1"/>
  <c r="M37" i="75"/>
  <c r="S37" i="75" s="1"/>
  <c r="O37" i="75"/>
  <c r="V37" i="75" s="1"/>
  <c r="P37" i="75"/>
  <c r="W37" i="75" s="1"/>
  <c r="Q37" i="75"/>
  <c r="Y37" i="75" s="1"/>
  <c r="AI37" i="75"/>
  <c r="AL37" i="75"/>
  <c r="AM37" i="75"/>
  <c r="AO37" i="75"/>
  <c r="AP37" i="75"/>
  <c r="G38" i="75"/>
  <c r="N38" i="75" s="1"/>
  <c r="U38" i="75" s="1"/>
  <c r="AG38" i="75" s="1"/>
  <c r="E39" i="5" s="1"/>
  <c r="H38" i="75"/>
  <c r="I38" i="75"/>
  <c r="K38" i="75"/>
  <c r="L38" i="75"/>
  <c r="R38" i="75" s="1"/>
  <c r="M38" i="75"/>
  <c r="S38" i="75" s="1"/>
  <c r="O38" i="75"/>
  <c r="V38" i="75" s="1"/>
  <c r="P38" i="75"/>
  <c r="W38" i="75" s="1"/>
  <c r="Q38" i="75"/>
  <c r="Y38" i="75" s="1"/>
  <c r="AI38" i="75"/>
  <c r="AL38" i="75"/>
  <c r="AM38" i="75"/>
  <c r="AO38" i="75"/>
  <c r="AP38" i="75"/>
  <c r="D3" i="3"/>
  <c r="F3" i="3"/>
  <c r="H3" i="3"/>
  <c r="I3" i="3" s="1"/>
  <c r="J3" i="3"/>
  <c r="L3" i="3"/>
  <c r="M3" i="3" s="1"/>
  <c r="O3" i="3"/>
  <c r="P3" i="3"/>
  <c r="T3" i="3"/>
  <c r="U3" i="3" s="1"/>
  <c r="X3" i="3"/>
  <c r="Y3" i="3"/>
  <c r="AD3" i="3"/>
  <c r="AE3" i="3" s="1"/>
  <c r="AF3" i="3"/>
  <c r="AG3" i="3" s="1"/>
  <c r="T4" i="5" s="1"/>
  <c r="AH3" i="3"/>
  <c r="AI3" i="3"/>
  <c r="AJ3" i="3"/>
  <c r="AK3" i="3" s="1"/>
  <c r="D4" i="3"/>
  <c r="F4" i="3"/>
  <c r="H4" i="3"/>
  <c r="I4" i="3" s="1"/>
  <c r="J4" i="3"/>
  <c r="L4" i="3"/>
  <c r="M4" i="3" s="1"/>
  <c r="O4" i="3"/>
  <c r="P4" i="3"/>
  <c r="T4" i="3"/>
  <c r="U4" i="3" s="1"/>
  <c r="X4" i="3"/>
  <c r="Y4" i="3"/>
  <c r="AD4" i="3"/>
  <c r="AE4" i="3" s="1"/>
  <c r="AF4" i="3"/>
  <c r="AG4" i="3" s="1"/>
  <c r="T5" i="5" s="1"/>
  <c r="AH4" i="3"/>
  <c r="AI4" i="3"/>
  <c r="AJ4" i="3"/>
  <c r="AK4" i="3" s="1"/>
  <c r="D5" i="3"/>
  <c r="F5" i="3"/>
  <c r="H5" i="3"/>
  <c r="I5" i="3" s="1"/>
  <c r="J5" i="3"/>
  <c r="L5" i="3"/>
  <c r="M5" i="3" s="1"/>
  <c r="O5" i="3"/>
  <c r="P5" i="3"/>
  <c r="T5" i="3"/>
  <c r="U5" i="3" s="1"/>
  <c r="X5" i="3"/>
  <c r="Y5" i="3"/>
  <c r="AD5" i="3"/>
  <c r="AE5" i="3" s="1"/>
  <c r="AF5" i="3"/>
  <c r="AG5" i="3" s="1"/>
  <c r="T6" i="5" s="1"/>
  <c r="AH5" i="3"/>
  <c r="AI5" i="3"/>
  <c r="AJ5" i="3"/>
  <c r="AK5" i="3" s="1"/>
  <c r="D6" i="3"/>
  <c r="F6" i="3"/>
  <c r="H6" i="3"/>
  <c r="I6" i="3" s="1"/>
  <c r="J6" i="3"/>
  <c r="O6" i="3"/>
  <c r="P6" i="3"/>
  <c r="T6" i="3"/>
  <c r="U6" i="3" s="1"/>
  <c r="X6" i="3"/>
  <c r="Y6" i="3"/>
  <c r="AD6" i="3"/>
  <c r="AE6" i="3" s="1"/>
  <c r="AF6" i="3"/>
  <c r="AG6" i="3" s="1"/>
  <c r="T7" i="5" s="1"/>
  <c r="AH6" i="3"/>
  <c r="AI6" i="3"/>
  <c r="AJ6" i="3"/>
  <c r="AK6" i="3" s="1"/>
  <c r="D8" i="3"/>
  <c r="F8" i="3"/>
  <c r="H8" i="3"/>
  <c r="I8" i="3" s="1"/>
  <c r="J8" i="3"/>
  <c r="L8" i="3"/>
  <c r="M8" i="3" s="1"/>
  <c r="O8" i="3"/>
  <c r="P8" i="3"/>
  <c r="T8" i="3"/>
  <c r="U8" i="3" s="1"/>
  <c r="X8" i="3"/>
  <c r="Y8" i="3"/>
  <c r="AD8" i="3"/>
  <c r="AE8" i="3" s="1"/>
  <c r="AF8" i="3"/>
  <c r="AG8" i="3" s="1"/>
  <c r="T9" i="5" s="1"/>
  <c r="AH8" i="3"/>
  <c r="AI8" i="3"/>
  <c r="AJ8" i="3"/>
  <c r="AK8" i="3" s="1"/>
  <c r="D9" i="3"/>
  <c r="F9" i="3"/>
  <c r="H9" i="3"/>
  <c r="I9" i="3" s="1"/>
  <c r="J9" i="3"/>
  <c r="L9" i="3"/>
  <c r="M9" i="3" s="1"/>
  <c r="O9" i="3"/>
  <c r="P9" i="3"/>
  <c r="U9" i="3"/>
  <c r="X9" i="3"/>
  <c r="Y9" i="3"/>
  <c r="AD9" i="3"/>
  <c r="AE9" i="3" s="1"/>
  <c r="AF9" i="3"/>
  <c r="AG9" i="3" s="1"/>
  <c r="T10" i="5" s="1"/>
  <c r="AH9" i="3"/>
  <c r="AI9" i="3"/>
  <c r="AJ9" i="3"/>
  <c r="AK9" i="3" s="1"/>
  <c r="D10" i="3"/>
  <c r="F10" i="3"/>
  <c r="H10" i="3"/>
  <c r="I10" i="3" s="1"/>
  <c r="J10" i="3"/>
  <c r="L10" i="3"/>
  <c r="M10" i="3" s="1"/>
  <c r="O10" i="3"/>
  <c r="P10" i="3"/>
  <c r="U10" i="3"/>
  <c r="X10" i="3"/>
  <c r="Y10" i="3"/>
  <c r="AD10" i="3"/>
  <c r="AE10" i="3" s="1"/>
  <c r="AF10" i="3"/>
  <c r="AG10" i="3" s="1"/>
  <c r="T11" i="5" s="1"/>
  <c r="AH10" i="3"/>
  <c r="AI10" i="3"/>
  <c r="AJ10" i="3"/>
  <c r="AK10" i="3" s="1"/>
  <c r="D11" i="3"/>
  <c r="F11" i="3"/>
  <c r="H11" i="3"/>
  <c r="I11" i="3" s="1"/>
  <c r="J11" i="3"/>
  <c r="L11" i="3"/>
  <c r="M11" i="3" s="1"/>
  <c r="O11" i="3"/>
  <c r="P11" i="3"/>
  <c r="U11" i="3"/>
  <c r="X11" i="3"/>
  <c r="Y11" i="3"/>
  <c r="AD11" i="3"/>
  <c r="AE11" i="3" s="1"/>
  <c r="AF11" i="3"/>
  <c r="AG11" i="3" s="1"/>
  <c r="T12" i="5" s="1"/>
  <c r="AH11" i="3"/>
  <c r="AI11" i="3"/>
  <c r="AJ11" i="3"/>
  <c r="AK11" i="3" s="1"/>
  <c r="D12" i="3"/>
  <c r="F12" i="3"/>
  <c r="H12" i="3"/>
  <c r="I12" i="3" s="1"/>
  <c r="J12" i="3"/>
  <c r="L12" i="3"/>
  <c r="M12" i="3" s="1"/>
  <c r="O12" i="3"/>
  <c r="P12" i="3"/>
  <c r="U12" i="3"/>
  <c r="X12" i="3"/>
  <c r="Y12" i="3"/>
  <c r="AD12" i="3"/>
  <c r="AE12" i="3" s="1"/>
  <c r="AF12" i="3"/>
  <c r="AG12" i="3" s="1"/>
  <c r="T13" i="5" s="1"/>
  <c r="AH12" i="3"/>
  <c r="AI12" i="3"/>
  <c r="AJ12" i="3"/>
  <c r="AK12" i="3" s="1"/>
  <c r="D13" i="3"/>
  <c r="F13" i="3"/>
  <c r="H13" i="3"/>
  <c r="I13" i="3" s="1"/>
  <c r="J13" i="3"/>
  <c r="L13" i="3"/>
  <c r="M13" i="3" s="1"/>
  <c r="O13" i="3"/>
  <c r="P13" i="3"/>
  <c r="U13" i="3"/>
  <c r="X13" i="3"/>
  <c r="Y13" i="3"/>
  <c r="AD13" i="3"/>
  <c r="AE13" i="3" s="1"/>
  <c r="AF13" i="3"/>
  <c r="AG13" i="3" s="1"/>
  <c r="T14" i="5" s="1"/>
  <c r="AH13" i="3"/>
  <c r="AI13" i="3"/>
  <c r="AJ13" i="3"/>
  <c r="AK13" i="3" s="1"/>
  <c r="D14" i="3"/>
  <c r="F14" i="3"/>
  <c r="H14" i="3"/>
  <c r="I14" i="3" s="1"/>
  <c r="J14" i="3"/>
  <c r="L14" i="3"/>
  <c r="M14" i="3" s="1"/>
  <c r="O14" i="3"/>
  <c r="P14" i="3"/>
  <c r="U14" i="3"/>
  <c r="X14" i="3"/>
  <c r="Y14" i="3"/>
  <c r="AD14" i="3"/>
  <c r="AE14" i="3" s="1"/>
  <c r="AF14" i="3"/>
  <c r="AG14" i="3" s="1"/>
  <c r="T25" i="5" s="1"/>
  <c r="AH14" i="3"/>
  <c r="AI14" i="3"/>
  <c r="AJ14" i="3"/>
  <c r="AK14" i="3" s="1"/>
  <c r="D15" i="3"/>
  <c r="F15" i="3"/>
  <c r="H15" i="3"/>
  <c r="I15" i="3" s="1"/>
  <c r="J15" i="3"/>
  <c r="L15" i="3"/>
  <c r="M15" i="3" s="1"/>
  <c r="O15" i="3"/>
  <c r="P15" i="3"/>
  <c r="U15" i="3"/>
  <c r="X15" i="3"/>
  <c r="Y15" i="3"/>
  <c r="AD15" i="3"/>
  <c r="AE15" i="3" s="1"/>
  <c r="AF15" i="3"/>
  <c r="AG15" i="3" s="1"/>
  <c r="T28" i="5" s="1"/>
  <c r="AH15" i="3"/>
  <c r="AI15" i="3"/>
  <c r="AJ15" i="3"/>
  <c r="AK15" i="3" s="1"/>
  <c r="D16" i="3"/>
  <c r="F16" i="3"/>
  <c r="H16" i="3"/>
  <c r="I16" i="3" s="1"/>
  <c r="J16" i="3"/>
  <c r="L16" i="3"/>
  <c r="M16" i="3" s="1"/>
  <c r="O16" i="3"/>
  <c r="P16" i="3"/>
  <c r="U16" i="3"/>
  <c r="X16" i="3"/>
  <c r="Y16" i="3"/>
  <c r="AD16" i="3"/>
  <c r="AE16" i="3" s="1"/>
  <c r="AF16" i="3"/>
  <c r="AG16" i="3" s="1"/>
  <c r="T23" i="5" s="1"/>
  <c r="AH16" i="3"/>
  <c r="AI16" i="3"/>
  <c r="AJ16" i="3"/>
  <c r="AK16" i="3" s="1"/>
  <c r="D17" i="3"/>
  <c r="F17" i="3"/>
  <c r="H17" i="3"/>
  <c r="I17" i="3" s="1"/>
  <c r="J17" i="3"/>
  <c r="L17" i="3"/>
  <c r="M17" i="3" s="1"/>
  <c r="O17" i="3"/>
  <c r="P17" i="3"/>
  <c r="U17" i="3"/>
  <c r="X17" i="3"/>
  <c r="Y17" i="3"/>
  <c r="AD17" i="3"/>
  <c r="AE17" i="3" s="1"/>
  <c r="AF17" i="3"/>
  <c r="AG17" i="3" s="1"/>
  <c r="T21" i="5" s="1"/>
  <c r="AH17" i="3"/>
  <c r="AI17" i="3"/>
  <c r="AJ17" i="3"/>
  <c r="AK17" i="3" s="1"/>
  <c r="D18" i="3"/>
  <c r="F18" i="3"/>
  <c r="H18" i="3"/>
  <c r="I18" i="3" s="1"/>
  <c r="J18" i="3"/>
  <c r="L18" i="3"/>
  <c r="M18" i="3" s="1"/>
  <c r="O18" i="3"/>
  <c r="P18" i="3"/>
  <c r="U18" i="3"/>
  <c r="X18" i="3"/>
  <c r="Y18" i="3"/>
  <c r="AD18" i="3"/>
  <c r="AE18" i="3" s="1"/>
  <c r="AF18" i="3"/>
  <c r="AG18" i="3" s="1"/>
  <c r="T17" i="5" s="1"/>
  <c r="AH18" i="3"/>
  <c r="AI18" i="3"/>
  <c r="AJ18" i="3"/>
  <c r="AK18" i="3" s="1"/>
  <c r="T27" i="5"/>
  <c r="T30" i="5"/>
  <c r="T31" i="5"/>
  <c r="T32" i="5"/>
  <c r="T33" i="5"/>
  <c r="S34" i="5"/>
  <c r="T34" i="5"/>
  <c r="T35" i="5"/>
  <c r="T36" i="5"/>
  <c r="D36" i="3"/>
  <c r="F36" i="3"/>
  <c r="H36" i="3"/>
  <c r="I36" i="3" s="1"/>
  <c r="J36" i="3"/>
  <c r="L36" i="3"/>
  <c r="M36" i="3" s="1"/>
  <c r="O36" i="3"/>
  <c r="P36" i="3"/>
  <c r="U36" i="3"/>
  <c r="X36" i="3"/>
  <c r="Y36" i="3"/>
  <c r="AD36" i="3"/>
  <c r="AE36" i="3" s="1"/>
  <c r="AF36" i="3"/>
  <c r="AG36" i="3" s="1"/>
  <c r="T37" i="5" s="1"/>
  <c r="AH36" i="3"/>
  <c r="AI36" i="3"/>
  <c r="AJ36" i="3"/>
  <c r="AK36" i="3" s="1"/>
  <c r="D37" i="3"/>
  <c r="F37" i="3"/>
  <c r="H37" i="3"/>
  <c r="I37" i="3" s="1"/>
  <c r="J37" i="3"/>
  <c r="L37" i="3"/>
  <c r="M37" i="3" s="1"/>
  <c r="O37" i="3"/>
  <c r="P37" i="3"/>
  <c r="U37" i="3"/>
  <c r="X37" i="3"/>
  <c r="Y37" i="3"/>
  <c r="AD37" i="3"/>
  <c r="AE37" i="3" s="1"/>
  <c r="AF37" i="3"/>
  <c r="AG37" i="3" s="1"/>
  <c r="T38" i="5" s="1"/>
  <c r="AH37" i="3"/>
  <c r="AI37" i="3"/>
  <c r="AJ37" i="3"/>
  <c r="AK37" i="3" s="1"/>
  <c r="D38" i="3"/>
  <c r="F38" i="3"/>
  <c r="H38" i="3"/>
  <c r="I38" i="3" s="1"/>
  <c r="J38" i="3"/>
  <c r="L38" i="3"/>
  <c r="M38" i="3" s="1"/>
  <c r="O38" i="3"/>
  <c r="P38" i="3"/>
  <c r="U38" i="3"/>
  <c r="X38" i="3"/>
  <c r="Y38" i="3"/>
  <c r="AD38" i="3"/>
  <c r="AE38" i="3" s="1"/>
  <c r="AF38" i="3"/>
  <c r="AG38" i="3" s="1"/>
  <c r="T39" i="5" s="1"/>
  <c r="AH38" i="3"/>
  <c r="AI38" i="3"/>
  <c r="AJ38" i="3"/>
  <c r="AK38" i="3" s="1"/>
  <c r="D3" i="4"/>
  <c r="E3" i="4" s="1"/>
  <c r="F3" i="4"/>
  <c r="G3" i="4"/>
  <c r="I3" i="4"/>
  <c r="J3" i="4" s="1"/>
  <c r="K3" i="4"/>
  <c r="L3" i="4"/>
  <c r="D4" i="4"/>
  <c r="E4" i="4" s="1"/>
  <c r="F4" i="4"/>
  <c r="G4" i="4"/>
  <c r="I4" i="4"/>
  <c r="J4" i="4" s="1"/>
  <c r="K4" i="4"/>
  <c r="L4" i="4"/>
  <c r="D5" i="4"/>
  <c r="E5" i="4" s="1"/>
  <c r="F5" i="4"/>
  <c r="G5" i="4"/>
  <c r="I5" i="4"/>
  <c r="J5" i="4" s="1"/>
  <c r="K5" i="4"/>
  <c r="L5" i="4"/>
  <c r="D6" i="4"/>
  <c r="E6" i="4" s="1"/>
  <c r="F6" i="4"/>
  <c r="G6" i="4"/>
  <c r="I6" i="4"/>
  <c r="J6" i="4" s="1"/>
  <c r="K6" i="4"/>
  <c r="L6" i="4"/>
  <c r="D8" i="4"/>
  <c r="E8" i="4" s="1"/>
  <c r="F8" i="4"/>
  <c r="G8" i="4"/>
  <c r="I8" i="4"/>
  <c r="J8" i="4" s="1"/>
  <c r="K8" i="4"/>
  <c r="L8" i="4"/>
  <c r="D9" i="4"/>
  <c r="E9" i="4" s="1"/>
  <c r="F9" i="4"/>
  <c r="G9" i="4"/>
  <c r="I9" i="4"/>
  <c r="J9" i="4" s="1"/>
  <c r="K9" i="4"/>
  <c r="L9" i="4"/>
  <c r="D10" i="4"/>
  <c r="E10" i="4" s="1"/>
  <c r="F10" i="4"/>
  <c r="G10" i="4"/>
  <c r="I10" i="4"/>
  <c r="J10" i="4" s="1"/>
  <c r="K10" i="4"/>
  <c r="L10" i="4"/>
  <c r="D11" i="4"/>
  <c r="E11" i="4" s="1"/>
  <c r="F11" i="4"/>
  <c r="G11" i="4"/>
  <c r="I11" i="4"/>
  <c r="J11" i="4" s="1"/>
  <c r="K11" i="4"/>
  <c r="L11" i="4"/>
  <c r="D12" i="4"/>
  <c r="E12" i="4" s="1"/>
  <c r="F12" i="4"/>
  <c r="G12" i="4"/>
  <c r="I12" i="4"/>
  <c r="J12" i="4" s="1"/>
  <c r="K12" i="4"/>
  <c r="L12" i="4"/>
  <c r="D13" i="4"/>
  <c r="E13" i="4" s="1"/>
  <c r="F13" i="4"/>
  <c r="G13" i="4"/>
  <c r="I13" i="4"/>
  <c r="J13" i="4" s="1"/>
  <c r="K13" i="4"/>
  <c r="L13" i="4"/>
  <c r="D14" i="4"/>
  <c r="E14" i="4" s="1"/>
  <c r="F14" i="4"/>
  <c r="G14" i="4"/>
  <c r="I14" i="4"/>
  <c r="J14" i="4" s="1"/>
  <c r="K14" i="4"/>
  <c r="L14" i="4"/>
  <c r="D15" i="4"/>
  <c r="E15" i="4" s="1"/>
  <c r="F15" i="4"/>
  <c r="G15" i="4"/>
  <c r="I15" i="4"/>
  <c r="J15" i="4" s="1"/>
  <c r="K15" i="4"/>
  <c r="L15" i="4"/>
  <c r="D16" i="4"/>
  <c r="E16" i="4" s="1"/>
  <c r="F16" i="4"/>
  <c r="G16" i="4"/>
  <c r="I16" i="4"/>
  <c r="J16" i="4" s="1"/>
  <c r="K16" i="4"/>
  <c r="L16" i="4"/>
  <c r="D17" i="4"/>
  <c r="E17" i="4" s="1"/>
  <c r="F17" i="4"/>
  <c r="G17" i="4"/>
  <c r="I17" i="4"/>
  <c r="J17" i="4" s="1"/>
  <c r="K17" i="4"/>
  <c r="L17" i="4"/>
  <c r="D18" i="4"/>
  <c r="E18" i="4" s="1"/>
  <c r="F18" i="4"/>
  <c r="G18" i="4"/>
  <c r="I18" i="4"/>
  <c r="J18" i="4" s="1"/>
  <c r="K18" i="4"/>
  <c r="L18" i="4"/>
  <c r="D37" i="4"/>
  <c r="E37" i="4" s="1"/>
  <c r="F37" i="4"/>
  <c r="G37" i="4"/>
  <c r="I37" i="4"/>
  <c r="J37" i="4" s="1"/>
  <c r="K37" i="4"/>
  <c r="L37" i="4"/>
  <c r="D38" i="4"/>
  <c r="E38" i="4" s="1"/>
  <c r="F38" i="4"/>
  <c r="G38" i="4"/>
  <c r="I38" i="4"/>
  <c r="J38" i="4" s="1"/>
  <c r="K38" i="4"/>
  <c r="L38" i="4"/>
  <c r="V3" i="4"/>
  <c r="W3" i="4"/>
  <c r="Y3" i="4"/>
  <c r="Z3" i="4" s="1"/>
  <c r="AA3" i="4"/>
  <c r="AC3" i="4"/>
  <c r="AD3" i="4"/>
  <c r="V4" i="4"/>
  <c r="W4" i="4"/>
  <c r="Y4" i="4"/>
  <c r="Z4" i="4" s="1"/>
  <c r="AA4" i="4"/>
  <c r="AC4" i="4"/>
  <c r="AD4" i="4"/>
  <c r="V5" i="4"/>
  <c r="W5" i="4"/>
  <c r="Y5" i="4"/>
  <c r="Z5" i="4" s="1"/>
  <c r="AA5" i="4"/>
  <c r="AC5" i="4"/>
  <c r="AD5" i="4"/>
  <c r="V6" i="4"/>
  <c r="W6" i="4"/>
  <c r="Y6" i="4"/>
  <c r="Z6" i="4" s="1"/>
  <c r="AA6" i="4"/>
  <c r="AC6" i="4"/>
  <c r="AD6" i="4"/>
  <c r="V8" i="4"/>
  <c r="W8" i="4"/>
  <c r="Y8" i="4"/>
  <c r="AA8" i="4"/>
  <c r="AC8" i="4"/>
  <c r="AD8" i="4"/>
  <c r="V9" i="4"/>
  <c r="W9" i="4"/>
  <c r="Y9" i="4"/>
  <c r="Z9" i="4" s="1"/>
  <c r="AA9" i="4"/>
  <c r="AC9" i="4"/>
  <c r="AD9" i="4"/>
  <c r="V10" i="4"/>
  <c r="W10" i="4"/>
  <c r="Y10" i="4"/>
  <c r="Z10" i="4" s="1"/>
  <c r="AA10" i="4"/>
  <c r="AC10" i="4"/>
  <c r="AD10" i="4"/>
  <c r="V11" i="4"/>
  <c r="W11" i="4"/>
  <c r="Y11" i="4"/>
  <c r="Z11" i="4" s="1"/>
  <c r="AA11" i="4"/>
  <c r="AC11" i="4"/>
  <c r="AD11" i="4"/>
  <c r="V12" i="4"/>
  <c r="W12" i="4"/>
  <c r="Y12" i="4"/>
  <c r="Z12" i="4" s="1"/>
  <c r="AA12" i="4"/>
  <c r="AC12" i="4"/>
  <c r="AD12" i="4"/>
  <c r="V13" i="4"/>
  <c r="W13" i="4"/>
  <c r="Y13" i="4"/>
  <c r="Z13" i="4" s="1"/>
  <c r="AA13" i="4"/>
  <c r="AC13" i="4"/>
  <c r="AD13" i="4"/>
  <c r="V14" i="4"/>
  <c r="W14" i="4"/>
  <c r="Y14" i="4"/>
  <c r="Z14" i="4" s="1"/>
  <c r="AA14" i="4"/>
  <c r="AC14" i="4"/>
  <c r="AD14" i="4"/>
  <c r="V15" i="4"/>
  <c r="W15" i="4"/>
  <c r="Y15" i="4"/>
  <c r="Z15" i="4" s="1"/>
  <c r="AA15" i="4"/>
  <c r="AC15" i="4"/>
  <c r="AD15" i="4"/>
  <c r="V16" i="4"/>
  <c r="W16" i="4"/>
  <c r="Y16" i="4"/>
  <c r="Z16" i="4" s="1"/>
  <c r="AA16" i="4"/>
  <c r="AC16" i="4"/>
  <c r="AD16" i="4"/>
  <c r="V17" i="4"/>
  <c r="W17" i="4"/>
  <c r="Y17" i="4"/>
  <c r="Z17" i="4" s="1"/>
  <c r="AA17" i="4"/>
  <c r="AC17" i="4"/>
  <c r="AD17" i="4"/>
  <c r="V18" i="4"/>
  <c r="W18" i="4"/>
  <c r="Y18" i="4"/>
  <c r="Z18" i="4" s="1"/>
  <c r="AA18" i="4"/>
  <c r="AC18" i="4"/>
  <c r="AD18" i="4"/>
  <c r="V37" i="4"/>
  <c r="W37" i="4"/>
  <c r="Y37" i="4"/>
  <c r="Z37" i="4" s="1"/>
  <c r="AA37" i="4"/>
  <c r="AC37" i="4"/>
  <c r="AD37" i="4"/>
  <c r="V38" i="4"/>
  <c r="W38" i="4"/>
  <c r="Y38" i="4"/>
  <c r="Z38" i="4" s="1"/>
  <c r="AA38" i="4"/>
  <c r="AC38" i="4"/>
  <c r="AD38" i="4"/>
  <c r="AB38" i="4" l="1"/>
  <c r="AB16" i="4"/>
  <c r="AB12" i="4"/>
  <c r="AB3" i="4"/>
  <c r="M18" i="4"/>
  <c r="M14" i="4"/>
  <c r="M10" i="4"/>
  <c r="N10" i="4" s="1"/>
  <c r="M5" i="4"/>
  <c r="N5" i="4" s="1"/>
  <c r="AB18" i="4"/>
  <c r="AE17" i="5" s="1"/>
  <c r="AB14" i="4"/>
  <c r="AB10" i="4"/>
  <c r="AB5" i="4"/>
  <c r="M38" i="4"/>
  <c r="N38" i="4" s="1"/>
  <c r="M16" i="4"/>
  <c r="N16" i="4" s="1"/>
  <c r="M12" i="4"/>
  <c r="N12" i="4" s="1"/>
  <c r="M8" i="4"/>
  <c r="N8" i="4" s="1"/>
  <c r="M3" i="4"/>
  <c r="N3" i="4" s="1"/>
  <c r="M37" i="4"/>
  <c r="N37" i="4" s="1"/>
  <c r="M15" i="4"/>
  <c r="M11" i="4"/>
  <c r="N11" i="4" s="1"/>
  <c r="M6" i="4"/>
  <c r="N6" i="4" s="1"/>
  <c r="AB37" i="4"/>
  <c r="AB15" i="4"/>
  <c r="AE28" i="5" s="1"/>
  <c r="AB11" i="4"/>
  <c r="AE12" i="5" s="1"/>
  <c r="AB6" i="4"/>
  <c r="AE7" i="5" s="1"/>
  <c r="M17" i="4"/>
  <c r="N17" i="4" s="1"/>
  <c r="M13" i="4"/>
  <c r="M9" i="4"/>
  <c r="N9" i="4" s="1"/>
  <c r="M4" i="4"/>
  <c r="S28" i="5"/>
  <c r="S7" i="5"/>
  <c r="S23" i="5"/>
  <c r="S9" i="5"/>
  <c r="AB17" i="4"/>
  <c r="AB13" i="4"/>
  <c r="AB9" i="4"/>
  <c r="AE10" i="5" s="1"/>
  <c r="AB4" i="4"/>
  <c r="AE5" i="5" s="1"/>
  <c r="S38" i="5"/>
  <c r="S12" i="5"/>
  <c r="S4" i="5"/>
  <c r="S13" i="5"/>
  <c r="S5" i="5"/>
  <c r="S14" i="5"/>
  <c r="S6" i="5"/>
  <c r="S25" i="5"/>
  <c r="Y18" i="88"/>
  <c r="R18" i="88"/>
  <c r="R25" i="88"/>
  <c r="Z11" i="75"/>
  <c r="AE17" i="75"/>
  <c r="AJ17" i="75" s="1"/>
  <c r="G21" i="5" s="1"/>
  <c r="H27" i="5"/>
  <c r="L27" i="5" s="1"/>
  <c r="AE16" i="75"/>
  <c r="AJ16" i="75" s="1"/>
  <c r="G23" i="5" s="1"/>
  <c r="AE13" i="75"/>
  <c r="AJ13" i="75" s="1"/>
  <c r="G14" i="5" s="1"/>
  <c r="AE9" i="75"/>
  <c r="AJ9" i="75" s="1"/>
  <c r="G10" i="5" s="1"/>
  <c r="G36" i="5"/>
  <c r="AE8" i="75"/>
  <c r="AJ8" i="75" s="1"/>
  <c r="G9" i="5" s="1"/>
  <c r="AE14" i="75"/>
  <c r="AJ14" i="75" s="1"/>
  <c r="G25" i="5" s="1"/>
  <c r="AE37" i="75"/>
  <c r="AJ37" i="75" s="1"/>
  <c r="G38" i="5" s="1"/>
  <c r="AE18" i="75"/>
  <c r="AJ18" i="75" s="1"/>
  <c r="G17" i="5" s="1"/>
  <c r="AE38" i="75"/>
  <c r="AJ38" i="75" s="1"/>
  <c r="G39" i="5" s="1"/>
  <c r="AE10" i="75"/>
  <c r="AJ10" i="75" s="1"/>
  <c r="G11" i="5" s="1"/>
  <c r="AE3" i="75"/>
  <c r="AJ3" i="75" s="1"/>
  <c r="G4" i="5" s="1"/>
  <c r="AE15" i="75"/>
  <c r="AJ15" i="75" s="1"/>
  <c r="G28" i="5" s="1"/>
  <c r="AE11" i="75"/>
  <c r="AJ11" i="75" s="1"/>
  <c r="G12" i="5" s="1"/>
  <c r="AE4" i="75"/>
  <c r="AJ4" i="75" s="1"/>
  <c r="AE5" i="75"/>
  <c r="AJ5" i="75" s="1"/>
  <c r="G37" i="5"/>
  <c r="AE12" i="75"/>
  <c r="AJ12" i="75" s="1"/>
  <c r="G13" i="5" s="1"/>
  <c r="AE6" i="75"/>
  <c r="AJ6" i="75" s="1"/>
  <c r="AF39" i="5"/>
  <c r="AF25" i="5"/>
  <c r="AF6" i="5"/>
  <c r="AF31" i="5"/>
  <c r="AF37" i="5"/>
  <c r="AF13" i="5"/>
  <c r="AF27" i="5"/>
  <c r="AF4" i="5"/>
  <c r="N38" i="3"/>
  <c r="R38" i="3" s="1"/>
  <c r="O39" i="5" s="1"/>
  <c r="N37" i="3"/>
  <c r="R37" i="3" s="1"/>
  <c r="O38" i="5" s="1"/>
  <c r="N36" i="3"/>
  <c r="R36" i="3" s="1"/>
  <c r="O37" i="5" s="1"/>
  <c r="O34" i="5"/>
  <c r="O33" i="5"/>
  <c r="O32" i="5"/>
  <c r="O31" i="5"/>
  <c r="O30" i="5"/>
  <c r="O27" i="5"/>
  <c r="N18" i="3"/>
  <c r="R18" i="3" s="1"/>
  <c r="O17" i="5" s="1"/>
  <c r="N17" i="3"/>
  <c r="R17" i="3" s="1"/>
  <c r="O21" i="5" s="1"/>
  <c r="N16" i="3"/>
  <c r="R16" i="3" s="1"/>
  <c r="O23" i="5" s="1"/>
  <c r="N15" i="3"/>
  <c r="R15" i="3" s="1"/>
  <c r="O28" i="5" s="1"/>
  <c r="N14" i="3"/>
  <c r="R14" i="3" s="1"/>
  <c r="O25" i="5" s="1"/>
  <c r="N13" i="3"/>
  <c r="R13" i="3" s="1"/>
  <c r="O14" i="5" s="1"/>
  <c r="N12" i="3"/>
  <c r="R12" i="3" s="1"/>
  <c r="N11" i="3"/>
  <c r="R11" i="3" s="1"/>
  <c r="O12" i="5" s="1"/>
  <c r="N10" i="3"/>
  <c r="R10" i="3" s="1"/>
  <c r="O11" i="5" s="1"/>
  <c r="N9" i="3"/>
  <c r="R9" i="3" s="1"/>
  <c r="O10" i="5" s="1"/>
  <c r="N8" i="3"/>
  <c r="R8" i="3" s="1"/>
  <c r="O9" i="5" s="1"/>
  <c r="N6" i="3"/>
  <c r="R6" i="3" s="1"/>
  <c r="O7" i="5" s="1"/>
  <c r="N5" i="3"/>
  <c r="R5" i="3" s="1"/>
  <c r="O6" i="5" s="1"/>
  <c r="N4" i="3"/>
  <c r="R4" i="3" s="1"/>
  <c r="O5" i="5" s="1"/>
  <c r="N3" i="3"/>
  <c r="R3" i="3" s="1"/>
  <c r="O4" i="5" s="1"/>
  <c r="Z8" i="4"/>
  <c r="AB8" i="4" s="1"/>
  <c r="N16" i="75"/>
  <c r="V16" i="75"/>
  <c r="W16" i="75"/>
  <c r="AC16" i="75" s="1"/>
  <c r="AF32" i="5"/>
  <c r="Y32" i="5"/>
  <c r="Y17" i="5"/>
  <c r="Y12" i="5"/>
  <c r="Y7" i="5"/>
  <c r="AC36" i="3"/>
  <c r="R37" i="5" s="1"/>
  <c r="R36" i="5"/>
  <c r="R34" i="5"/>
  <c r="R32" i="5"/>
  <c r="R27" i="5"/>
  <c r="AC18" i="3"/>
  <c r="R17" i="5" s="1"/>
  <c r="AC16" i="3"/>
  <c r="R23" i="5" s="1"/>
  <c r="AC12" i="3"/>
  <c r="R13" i="5" s="1"/>
  <c r="AC11" i="3"/>
  <c r="R12" i="5" s="1"/>
  <c r="AC10" i="3"/>
  <c r="R11" i="5" s="1"/>
  <c r="AC9" i="3"/>
  <c r="R10" i="5" s="1"/>
  <c r="AC5" i="3"/>
  <c r="R6" i="5" s="1"/>
  <c r="AC3" i="3"/>
  <c r="R4" i="5" s="1"/>
  <c r="AN15" i="75"/>
  <c r="I28" i="5" s="1"/>
  <c r="AF7" i="5"/>
  <c r="Y36" i="5"/>
  <c r="AF23" i="5"/>
  <c r="AF10" i="5"/>
  <c r="Y37" i="5"/>
  <c r="Y33" i="5"/>
  <c r="Y27" i="5"/>
  <c r="Y13" i="5"/>
  <c r="Y4" i="5"/>
  <c r="AF17" i="5"/>
  <c r="AF12" i="5"/>
  <c r="Y38" i="5"/>
  <c r="Y30" i="5"/>
  <c r="Y14" i="5"/>
  <c r="Y10" i="5"/>
  <c r="Y5" i="5"/>
  <c r="Y39" i="5"/>
  <c r="Y35" i="5"/>
  <c r="Y31" i="5"/>
  <c r="Y21" i="5"/>
  <c r="Y25" i="5"/>
  <c r="Y11" i="5"/>
  <c r="Y6" i="5"/>
  <c r="AF38" i="5"/>
  <c r="AF30" i="5"/>
  <c r="AF14" i="5"/>
  <c r="AF5" i="5"/>
  <c r="AF33" i="5"/>
  <c r="AF28" i="5"/>
  <c r="AF9" i="5"/>
  <c r="X38" i="4"/>
  <c r="AD39" i="5" s="1"/>
  <c r="AF35" i="5"/>
  <c r="AF21" i="5"/>
  <c r="AF11" i="5"/>
  <c r="R33" i="5"/>
  <c r="AC15" i="3"/>
  <c r="AC8" i="3"/>
  <c r="R9" i="5" s="1"/>
  <c r="AC6" i="3"/>
  <c r="R7" i="5" s="1"/>
  <c r="AC38" i="3"/>
  <c r="R39" i="5" s="1"/>
  <c r="R31" i="5"/>
  <c r="AC14" i="3"/>
  <c r="R25" i="5" s="1"/>
  <c r="AC37" i="3"/>
  <c r="R38" i="5" s="1"/>
  <c r="R30" i="5"/>
  <c r="AC13" i="3"/>
  <c r="R14" i="5" s="1"/>
  <c r="AC4" i="3"/>
  <c r="R5" i="5" s="1"/>
  <c r="R35" i="5"/>
  <c r="AC17" i="3"/>
  <c r="R21" i="5" s="1"/>
  <c r="W13" i="3"/>
  <c r="Q14" i="5" s="1"/>
  <c r="AA3" i="75"/>
  <c r="AQ5" i="75"/>
  <c r="J6" i="5" s="1"/>
  <c r="F15" i="75"/>
  <c r="F12" i="75"/>
  <c r="F8" i="75"/>
  <c r="F3" i="75"/>
  <c r="W36" i="3"/>
  <c r="Q37" i="5" s="1"/>
  <c r="N34" i="5"/>
  <c r="Q27" i="5"/>
  <c r="AQ37" i="75"/>
  <c r="AA15" i="75"/>
  <c r="AA8" i="75"/>
  <c r="AA37" i="75"/>
  <c r="G30" i="5"/>
  <c r="Z15" i="75"/>
  <c r="AN6" i="75"/>
  <c r="I7" i="5" s="1"/>
  <c r="AN5" i="75"/>
  <c r="I6" i="5" s="1"/>
  <c r="F6" i="75"/>
  <c r="AA11" i="75"/>
  <c r="X4" i="4"/>
  <c r="AD5" i="5" s="1"/>
  <c r="Z12" i="75"/>
  <c r="H37" i="4"/>
  <c r="Z38" i="5" s="1"/>
  <c r="H16" i="4"/>
  <c r="Z23" i="5" s="1"/>
  <c r="H13" i="4"/>
  <c r="Z14" i="5" s="1"/>
  <c r="H9" i="4"/>
  <c r="Z10" i="5" s="1"/>
  <c r="I30" i="5"/>
  <c r="AN12" i="75"/>
  <c r="I13" i="5" s="1"/>
  <c r="X37" i="4"/>
  <c r="AD38" i="5" s="1"/>
  <c r="AE27" i="5"/>
  <c r="X17" i="4"/>
  <c r="AD21" i="5" s="1"/>
  <c r="G34" i="5"/>
  <c r="AB17" i="75"/>
  <c r="AD32" i="5"/>
  <c r="N15" i="4"/>
  <c r="W15" i="3"/>
  <c r="Q28" i="5" s="1"/>
  <c r="W8" i="3"/>
  <c r="Q9" i="5" s="1"/>
  <c r="AD27" i="5"/>
  <c r="Z6" i="75"/>
  <c r="Z18" i="75"/>
  <c r="AA31" i="5"/>
  <c r="N14" i="4"/>
  <c r="K6" i="3"/>
  <c r="N7" i="5" s="1"/>
  <c r="J16" i="75"/>
  <c r="AQ13" i="75"/>
  <c r="J14" i="5" s="1"/>
  <c r="F14" i="75"/>
  <c r="F10" i="75"/>
  <c r="X13" i="4"/>
  <c r="AD14" i="5" s="1"/>
  <c r="I34" i="5"/>
  <c r="Q36" i="5"/>
  <c r="M27" i="5"/>
  <c r="AB38" i="75"/>
  <c r="AA38" i="75"/>
  <c r="AA5" i="75"/>
  <c r="X9" i="4"/>
  <c r="AD10" i="5" s="1"/>
  <c r="W12" i="3"/>
  <c r="Q13" i="5" s="1"/>
  <c r="AN37" i="75"/>
  <c r="I38" i="5" s="1"/>
  <c r="AC11" i="75"/>
  <c r="AQ8" i="75"/>
  <c r="J9" i="5" s="1"/>
  <c r="Z27" i="5"/>
  <c r="U33" i="5"/>
  <c r="G10" i="3"/>
  <c r="M11" i="5" s="1"/>
  <c r="AE34" i="5"/>
  <c r="AD31" i="5"/>
  <c r="X3" i="4"/>
  <c r="AD4" i="5" s="1"/>
  <c r="AA30" i="5"/>
  <c r="K13" i="3"/>
  <c r="N14" i="5" s="1"/>
  <c r="K8" i="3"/>
  <c r="N9" i="5" s="1"/>
  <c r="I33" i="5"/>
  <c r="F16" i="75"/>
  <c r="F13" i="75"/>
  <c r="F4" i="75"/>
  <c r="AE37" i="5"/>
  <c r="AE36" i="5"/>
  <c r="AL18" i="3"/>
  <c r="U17" i="5" s="1"/>
  <c r="J13" i="75"/>
  <c r="J11" i="75"/>
  <c r="X5" i="75"/>
  <c r="AQ4" i="75"/>
  <c r="J5" i="5" s="1"/>
  <c r="AA4" i="75"/>
  <c r="AE23" i="5"/>
  <c r="AD34" i="5"/>
  <c r="AD33" i="5"/>
  <c r="N13" i="4"/>
  <c r="W37" i="3"/>
  <c r="Q38" i="5" s="1"/>
  <c r="G13" i="3"/>
  <c r="M14" i="5" s="1"/>
  <c r="G8" i="3"/>
  <c r="M9" i="5" s="1"/>
  <c r="AC9" i="75"/>
  <c r="AB6" i="75"/>
  <c r="H8" i="4"/>
  <c r="Z9" i="5" s="1"/>
  <c r="AQ12" i="75"/>
  <c r="J13" i="5" s="1"/>
  <c r="J3" i="75"/>
  <c r="AA9" i="75"/>
  <c r="N18" i="4"/>
  <c r="W11" i="3"/>
  <c r="Q12" i="5" s="1"/>
  <c r="K4" i="3"/>
  <c r="N5" i="5" s="1"/>
  <c r="J34" i="5"/>
  <c r="AQ16" i="75"/>
  <c r="J23" i="5" s="1"/>
  <c r="AQ14" i="75"/>
  <c r="J25" i="5" s="1"/>
  <c r="AA13" i="75"/>
  <c r="AA16" i="75"/>
  <c r="AN11" i="75"/>
  <c r="I12" i="5" s="1"/>
  <c r="J6" i="75"/>
  <c r="AD30" i="5"/>
  <c r="X16" i="4"/>
  <c r="AD23" i="5" s="1"/>
  <c r="Z37" i="5"/>
  <c r="Z30" i="5"/>
  <c r="W38" i="3"/>
  <c r="Q39" i="5" s="1"/>
  <c r="K36" i="3"/>
  <c r="N37" i="5" s="1"/>
  <c r="X10" i="4"/>
  <c r="AD11" i="5" s="1"/>
  <c r="AE13" i="5"/>
  <c r="AL6" i="3"/>
  <c r="U7" i="5" s="1"/>
  <c r="H12" i="4"/>
  <c r="Z13" i="5" s="1"/>
  <c r="H6" i="4"/>
  <c r="Z7" i="5" s="1"/>
  <c r="AL36" i="3"/>
  <c r="U37" i="5" s="1"/>
  <c r="U31" i="5"/>
  <c r="Q31" i="5"/>
  <c r="M30" i="5"/>
  <c r="W6" i="3"/>
  <c r="G35" i="5"/>
  <c r="I31" i="5"/>
  <c r="AN18" i="75"/>
  <c r="I17" i="5" s="1"/>
  <c r="AB11" i="75"/>
  <c r="AC8" i="75"/>
  <c r="AB8" i="75"/>
  <c r="G31" i="5"/>
  <c r="Z32" i="5"/>
  <c r="N4" i="4"/>
  <c r="G38" i="3"/>
  <c r="M39" i="5" s="1"/>
  <c r="K37" i="3"/>
  <c r="N38" i="5" s="1"/>
  <c r="Q33" i="5"/>
  <c r="U30" i="5"/>
  <c r="AL10" i="3"/>
  <c r="U11" i="5" s="1"/>
  <c r="W10" i="3"/>
  <c r="Q11" i="5" s="1"/>
  <c r="G9" i="3"/>
  <c r="M10" i="5" s="1"/>
  <c r="AQ38" i="75"/>
  <c r="J39" i="5" s="1"/>
  <c r="AC37" i="75"/>
  <c r="G27" i="5"/>
  <c r="AN14" i="75"/>
  <c r="I25" i="5" s="1"/>
  <c r="AN13" i="75"/>
  <c r="I14" i="5" s="1"/>
  <c r="AN10" i="75"/>
  <c r="I11" i="5" s="1"/>
  <c r="AN9" i="75"/>
  <c r="I10" i="5" s="1"/>
  <c r="T4" i="75"/>
  <c r="AN3" i="75"/>
  <c r="I4" i="5" s="1"/>
  <c r="H3" i="4"/>
  <c r="Z4" i="5" s="1"/>
  <c r="G12" i="3"/>
  <c r="M13" i="5" s="1"/>
  <c r="G4" i="3"/>
  <c r="M5" i="5" s="1"/>
  <c r="J35" i="5"/>
  <c r="AL37" i="3"/>
  <c r="U38" i="5" s="1"/>
  <c r="G37" i="3"/>
  <c r="M38" i="5" s="1"/>
  <c r="U36" i="5"/>
  <c r="U27" i="5"/>
  <c r="AL14" i="3"/>
  <c r="U25" i="5" s="1"/>
  <c r="AL9" i="3"/>
  <c r="U10" i="5" s="1"/>
  <c r="AL4" i="3"/>
  <c r="U5" i="5" s="1"/>
  <c r="AC18" i="75"/>
  <c r="AQ17" i="75"/>
  <c r="J21" i="5" s="1"/>
  <c r="X15" i="75"/>
  <c r="Z34" i="5"/>
  <c r="H15" i="4"/>
  <c r="Z28" i="5" s="1"/>
  <c r="H4" i="4"/>
  <c r="Z5" i="5" s="1"/>
  <c r="N30" i="5"/>
  <c r="W16" i="3"/>
  <c r="Q23" i="5" s="1"/>
  <c r="W14" i="3"/>
  <c r="Q25" i="5" s="1"/>
  <c r="W3" i="3"/>
  <c r="Q4" i="5" s="1"/>
  <c r="I36" i="5"/>
  <c r="J27" i="5"/>
  <c r="AC13" i="75"/>
  <c r="J12" i="75"/>
  <c r="J9" i="75"/>
  <c r="J8" i="75"/>
  <c r="T6" i="75"/>
  <c r="F38" i="75"/>
  <c r="S35" i="5"/>
  <c r="H38" i="4"/>
  <c r="Z39" i="5" s="1"/>
  <c r="Z36" i="5"/>
  <c r="Z35" i="5"/>
  <c r="H17" i="4"/>
  <c r="Z21" i="5" s="1"/>
  <c r="H10" i="4"/>
  <c r="Z11" i="5" s="1"/>
  <c r="X12" i="4"/>
  <c r="AD13" i="5" s="1"/>
  <c r="X6" i="4"/>
  <c r="AD7" i="5" s="1"/>
  <c r="X5" i="4"/>
  <c r="AD6" i="5" s="1"/>
  <c r="Y34" i="5"/>
  <c r="AA32" i="5"/>
  <c r="H18" i="4"/>
  <c r="Z17" i="5" s="1"/>
  <c r="Y23" i="5"/>
  <c r="H11" i="4"/>
  <c r="Z12" i="5" s="1"/>
  <c r="S17" i="5"/>
  <c r="AL13" i="3"/>
  <c r="U14" i="5" s="1"/>
  <c r="X15" i="4"/>
  <c r="AD28" i="5" s="1"/>
  <c r="X14" i="4"/>
  <c r="AD25" i="5" s="1"/>
  <c r="X11" i="4"/>
  <c r="AD12" i="5" s="1"/>
  <c r="AD37" i="5"/>
  <c r="AD36" i="5"/>
  <c r="AD35" i="5"/>
  <c r="X8" i="4"/>
  <c r="AD9" i="5" s="1"/>
  <c r="U32" i="5"/>
  <c r="S30" i="5"/>
  <c r="AL17" i="3"/>
  <c r="U21" i="5" s="1"/>
  <c r="W17" i="3"/>
  <c r="Q21" i="5" s="1"/>
  <c r="S39" i="5"/>
  <c r="S33" i="5"/>
  <c r="AA34" i="5"/>
  <c r="Z31" i="5"/>
  <c r="H14" i="4"/>
  <c r="Z25" i="5" s="1"/>
  <c r="H5" i="4"/>
  <c r="Z6" i="5" s="1"/>
  <c r="U35" i="5"/>
  <c r="S27" i="5"/>
  <c r="AL16" i="3"/>
  <c r="U23" i="5" s="1"/>
  <c r="Y9" i="5"/>
  <c r="U34" i="5"/>
  <c r="S32" i="5"/>
  <c r="Y28" i="5"/>
  <c r="Z33" i="5"/>
  <c r="AL38" i="3"/>
  <c r="U39" i="5" s="1"/>
  <c r="Q30" i="5"/>
  <c r="G36" i="3"/>
  <c r="M37" i="5" s="1"/>
  <c r="S36" i="5"/>
  <c r="N35" i="5"/>
  <c r="N32" i="5"/>
  <c r="M31" i="5"/>
  <c r="K18" i="3"/>
  <c r="N17" i="5" s="1"/>
  <c r="G17" i="3"/>
  <c r="M21" i="5" s="1"/>
  <c r="G15" i="3"/>
  <c r="M28" i="5" s="1"/>
  <c r="K14" i="3"/>
  <c r="N25" i="5" s="1"/>
  <c r="K11" i="3"/>
  <c r="N12" i="5" s="1"/>
  <c r="W4" i="3"/>
  <c r="Q5" i="5" s="1"/>
  <c r="S37" i="5"/>
  <c r="AL11" i="3"/>
  <c r="U12" i="5" s="1"/>
  <c r="S10" i="5"/>
  <c r="AL8" i="3"/>
  <c r="U9" i="5" s="1"/>
  <c r="K38" i="3"/>
  <c r="N39" i="5" s="1"/>
  <c r="N36" i="5"/>
  <c r="Q35" i="5"/>
  <c r="M35" i="5"/>
  <c r="N33" i="5"/>
  <c r="Q32" i="5"/>
  <c r="M32" i="5"/>
  <c r="S31" i="5"/>
  <c r="G18" i="3"/>
  <c r="M17" i="5" s="1"/>
  <c r="S21" i="5"/>
  <c r="K16" i="3"/>
  <c r="N23" i="5" s="1"/>
  <c r="G11" i="3"/>
  <c r="M12" i="5" s="1"/>
  <c r="S11" i="5"/>
  <c r="AL5" i="3"/>
  <c r="U6" i="5" s="1"/>
  <c r="W5" i="3"/>
  <c r="Q6" i="5" s="1"/>
  <c r="G5" i="3"/>
  <c r="M6" i="5" s="1"/>
  <c r="N27" i="5"/>
  <c r="W18" i="3"/>
  <c r="Q17" i="5" s="1"/>
  <c r="K12" i="3"/>
  <c r="N13" i="5" s="1"/>
  <c r="K9" i="3"/>
  <c r="N10" i="5" s="1"/>
  <c r="AL3" i="3"/>
  <c r="U4" i="5" s="1"/>
  <c r="G3" i="3"/>
  <c r="M36" i="5"/>
  <c r="M33" i="5"/>
  <c r="G16" i="3"/>
  <c r="G14" i="3"/>
  <c r="M25" i="5" s="1"/>
  <c r="Q34" i="5"/>
  <c r="M34" i="5"/>
  <c r="N31" i="5"/>
  <c r="K15" i="3"/>
  <c r="N28" i="5" s="1"/>
  <c r="W9" i="3"/>
  <c r="Q10" i="5" s="1"/>
  <c r="G6" i="3"/>
  <c r="M7" i="5" s="1"/>
  <c r="X13" i="75"/>
  <c r="I32" i="5"/>
  <c r="J31" i="5"/>
  <c r="AQ18" i="75"/>
  <c r="J17" i="5" s="1"/>
  <c r="AQ9" i="75"/>
  <c r="AQ6" i="75"/>
  <c r="AC6" i="75"/>
  <c r="F17" i="75"/>
  <c r="J38" i="75"/>
  <c r="I35" i="5"/>
  <c r="I27" i="5"/>
  <c r="J18" i="75"/>
  <c r="AN16" i="75"/>
  <c r="I23" i="5" s="1"/>
  <c r="AQ15" i="75"/>
  <c r="AQ11" i="75"/>
  <c r="X8" i="75"/>
  <c r="AN4" i="75"/>
  <c r="I5" i="5" s="1"/>
  <c r="F11" i="75"/>
  <c r="AB15" i="75"/>
  <c r="AA6" i="75"/>
  <c r="AN38" i="75"/>
  <c r="I39" i="5" s="1"/>
  <c r="I37" i="5"/>
  <c r="J33" i="5"/>
  <c r="J17" i="75"/>
  <c r="J5" i="75"/>
  <c r="AC4" i="75"/>
  <c r="AC3" i="75"/>
  <c r="AC5" i="75"/>
  <c r="J32" i="5"/>
  <c r="AC17" i="75"/>
  <c r="AQ10" i="75"/>
  <c r="J11" i="5" s="1"/>
  <c r="AQ3" i="75"/>
  <c r="F9" i="75"/>
  <c r="F5" i="75"/>
  <c r="AN17" i="75"/>
  <c r="I21" i="5" s="1"/>
  <c r="J15" i="75"/>
  <c r="F37" i="75"/>
  <c r="F18" i="75"/>
  <c r="K10" i="3"/>
  <c r="N11" i="5" s="1"/>
  <c r="K3" i="3"/>
  <c r="N4" i="5" s="1"/>
  <c r="K5" i="3"/>
  <c r="N6" i="5" s="1"/>
  <c r="AA17" i="75"/>
  <c r="AC15" i="75"/>
  <c r="X14" i="75"/>
  <c r="AB14" i="75"/>
  <c r="AC10" i="75"/>
  <c r="D27" i="5"/>
  <c r="AA10" i="75"/>
  <c r="Z38" i="75"/>
  <c r="Z14" i="75"/>
  <c r="Z37" i="75"/>
  <c r="Z17" i="75"/>
  <c r="Z10" i="75"/>
  <c r="AA18" i="75"/>
  <c r="Z4" i="75"/>
  <c r="Z13" i="75"/>
  <c r="T13" i="75"/>
  <c r="AC38" i="75"/>
  <c r="X38" i="75"/>
  <c r="J37" i="75"/>
  <c r="G33" i="5"/>
  <c r="AA14" i="75"/>
  <c r="T14" i="75"/>
  <c r="Z16" i="75"/>
  <c r="T16" i="75"/>
  <c r="X12" i="75"/>
  <c r="AC12" i="75"/>
  <c r="AB10" i="75"/>
  <c r="X10" i="75"/>
  <c r="T37" i="75"/>
  <c r="AB18" i="75"/>
  <c r="X18" i="75"/>
  <c r="AC14" i="75"/>
  <c r="G32" i="5"/>
  <c r="X17" i="75"/>
  <c r="AB37" i="75"/>
  <c r="X37" i="75"/>
  <c r="AA12" i="75"/>
  <c r="T12" i="75"/>
  <c r="T38" i="75"/>
  <c r="T15" i="75"/>
  <c r="T18" i="75"/>
  <c r="Z9" i="75"/>
  <c r="T9" i="75"/>
  <c r="AB5" i="75"/>
  <c r="X3" i="75"/>
  <c r="AB3" i="75"/>
  <c r="T17" i="75"/>
  <c r="AB12" i="75"/>
  <c r="J10" i="75"/>
  <c r="X11" i="75"/>
  <c r="Z3" i="75"/>
  <c r="T3" i="75"/>
  <c r="X9" i="75"/>
  <c r="AB9" i="75"/>
  <c r="Z8" i="75"/>
  <c r="T8" i="75"/>
  <c r="X4" i="75"/>
  <c r="AB4" i="75"/>
  <c r="J14" i="75"/>
  <c r="AB13" i="75"/>
  <c r="T11" i="75"/>
  <c r="X6" i="75"/>
  <c r="T10" i="75"/>
  <c r="T5" i="75"/>
  <c r="AN8" i="75"/>
  <c r="Z5" i="75"/>
  <c r="J4" i="75"/>
  <c r="K17" i="3"/>
  <c r="AL15" i="3"/>
  <c r="U28" i="5" s="1"/>
  <c r="AL12" i="3"/>
  <c r="U13" i="5" s="1"/>
  <c r="X18" i="4"/>
  <c r="AD17" i="5" s="1"/>
  <c r="AO15" i="3" l="1"/>
  <c r="AO8" i="3"/>
  <c r="AO18" i="3"/>
  <c r="U37" i="4"/>
  <c r="U17" i="4"/>
  <c r="AC21" i="5" s="1"/>
  <c r="U5" i="4"/>
  <c r="U3" i="4"/>
  <c r="AC4" i="5" s="1"/>
  <c r="U10" i="4"/>
  <c r="AC11" i="5" s="1"/>
  <c r="U14" i="4"/>
  <c r="AC25" i="5" s="1"/>
  <c r="U8" i="4"/>
  <c r="AC9" i="5" s="1"/>
  <c r="U18" i="4"/>
  <c r="AC17" i="5" s="1"/>
  <c r="U6" i="4"/>
  <c r="U4" i="4"/>
  <c r="U12" i="4"/>
  <c r="AC13" i="5" s="1"/>
  <c r="U11" i="4"/>
  <c r="AC12" i="5" s="1"/>
  <c r="U9" i="4"/>
  <c r="U16" i="4"/>
  <c r="AC23" i="5" s="1"/>
  <c r="U15" i="4"/>
  <c r="AC28" i="5" s="1"/>
  <c r="U13" i="4"/>
  <c r="AC14" i="5" s="1"/>
  <c r="U38" i="4"/>
  <c r="AC39" i="5" s="1"/>
  <c r="AC7" i="5"/>
  <c r="AA25" i="5"/>
  <c r="AA11" i="5"/>
  <c r="AA21" i="5"/>
  <c r="AA9" i="5"/>
  <c r="AA12" i="5"/>
  <c r="AA38" i="5"/>
  <c r="AA28" i="5"/>
  <c r="AA7" i="5"/>
  <c r="AA5" i="5"/>
  <c r="AO3" i="3"/>
  <c r="AO36" i="3"/>
  <c r="AO13" i="3"/>
  <c r="AO9" i="3"/>
  <c r="AO16" i="3"/>
  <c r="AO11" i="3"/>
  <c r="W12" i="5" s="1"/>
  <c r="AO17" i="3"/>
  <c r="W21" i="5" s="1"/>
  <c r="AO4" i="3"/>
  <c r="AO6" i="3"/>
  <c r="AO5" i="3"/>
  <c r="W6" i="5" s="1"/>
  <c r="AO37" i="3"/>
  <c r="AO38" i="3"/>
  <c r="AO14" i="3"/>
  <c r="AO12" i="3"/>
  <c r="W13" i="5" s="1"/>
  <c r="AO10" i="3"/>
  <c r="W11" i="5" s="1"/>
  <c r="S18" i="88"/>
  <c r="AA18" i="88"/>
  <c r="W17" i="88"/>
  <c r="Q18" i="88"/>
  <c r="V17" i="88"/>
  <c r="Y17" i="88"/>
  <c r="AA17" i="88"/>
  <c r="W18" i="88"/>
  <c r="R17" i="88"/>
  <c r="Q25" i="88"/>
  <c r="S19" i="88"/>
  <c r="V19" i="88"/>
  <c r="W19" i="88"/>
  <c r="Y19" i="88"/>
  <c r="Q19" i="88"/>
  <c r="R19" i="88"/>
  <c r="AA19" i="88"/>
  <c r="S25" i="88"/>
  <c r="Q27" i="88"/>
  <c r="R27" i="88"/>
  <c r="AA27" i="88"/>
  <c r="S27" i="88"/>
  <c r="V27" i="88"/>
  <c r="W27" i="88"/>
  <c r="Y27" i="88"/>
  <c r="AA25" i="88"/>
  <c r="Q17" i="88"/>
  <c r="V18" i="88"/>
  <c r="V23" i="88"/>
  <c r="Y23" i="88"/>
  <c r="Q23" i="88"/>
  <c r="R23" i="88"/>
  <c r="AA23" i="88"/>
  <c r="W23" i="88"/>
  <c r="S23" i="88"/>
  <c r="W25" i="88"/>
  <c r="Q22" i="88"/>
  <c r="R22" i="88"/>
  <c r="AA22" i="88"/>
  <c r="S22" i="88"/>
  <c r="V22" i="88"/>
  <c r="W22" i="88"/>
  <c r="Y22" i="88"/>
  <c r="V25" i="88"/>
  <c r="S17" i="88"/>
  <c r="AD9" i="75"/>
  <c r="D32" i="5"/>
  <c r="AH6" i="75"/>
  <c r="F7" i="5" s="1"/>
  <c r="AD17" i="75"/>
  <c r="AF15" i="75"/>
  <c r="D28" i="5" s="1"/>
  <c r="F34" i="5"/>
  <c r="D33" i="5"/>
  <c r="AF16" i="75"/>
  <c r="D23" i="5" s="1"/>
  <c r="AH12" i="75"/>
  <c r="F13" i="5" s="1"/>
  <c r="AD6" i="75"/>
  <c r="AF38" i="75"/>
  <c r="D39" i="5" s="1"/>
  <c r="F33" i="5"/>
  <c r="X16" i="75"/>
  <c r="AH16" i="75" s="1"/>
  <c r="AB16" i="75"/>
  <c r="AD16" i="75" s="1"/>
  <c r="AH8" i="75"/>
  <c r="F9" i="5" s="1"/>
  <c r="AH5" i="75"/>
  <c r="F6" i="5" s="1"/>
  <c r="AH3" i="75"/>
  <c r="F4" i="5" s="1"/>
  <c r="AJ4" i="4"/>
  <c r="AG5" i="5" s="1"/>
  <c r="AG34" i="5"/>
  <c r="AH11" i="75"/>
  <c r="F12" i="5" s="1"/>
  <c r="AF3" i="75"/>
  <c r="D4" i="5" s="1"/>
  <c r="AR12" i="75"/>
  <c r="K13" i="5" s="1"/>
  <c r="AF34" i="5"/>
  <c r="AF4" i="75"/>
  <c r="D5" i="5" s="1"/>
  <c r="AE9" i="5"/>
  <c r="AD3" i="75"/>
  <c r="G6" i="5"/>
  <c r="AF6" i="75"/>
  <c r="D7" i="5" s="1"/>
  <c r="AH15" i="75"/>
  <c r="F28" i="5" s="1"/>
  <c r="G7" i="5"/>
  <c r="AH38" i="75"/>
  <c r="F39" i="5" s="1"/>
  <c r="AD38" i="75"/>
  <c r="K34" i="5"/>
  <c r="G5" i="5"/>
  <c r="K36" i="5"/>
  <c r="AR13" i="75"/>
  <c r="K14" i="5" s="1"/>
  <c r="AC33" i="5"/>
  <c r="AC10" i="5"/>
  <c r="M4" i="5"/>
  <c r="Q7" i="5"/>
  <c r="Q15" i="88" s="1"/>
  <c r="U16" i="75"/>
  <c r="J30" i="5"/>
  <c r="AC6" i="5"/>
  <c r="AC31" i="5"/>
  <c r="AD18" i="75"/>
  <c r="AF13" i="75"/>
  <c r="K30" i="5"/>
  <c r="AC5" i="5"/>
  <c r="AC27" i="5"/>
  <c r="AC30" i="5"/>
  <c r="D31" i="5"/>
  <c r="D37" i="5"/>
  <c r="AC35" i="5"/>
  <c r="AC34" i="5"/>
  <c r="AC36" i="5"/>
  <c r="AC38" i="5"/>
  <c r="AF37" i="75"/>
  <c r="D38" i="5" s="1"/>
  <c r="AC32" i="5"/>
  <c r="AR14" i="75"/>
  <c r="K25" i="5" s="1"/>
  <c r="J36" i="5"/>
  <c r="D36" i="5"/>
  <c r="AR37" i="75"/>
  <c r="K38" i="5" s="1"/>
  <c r="AC37" i="5"/>
  <c r="AJ9" i="4"/>
  <c r="AG10" i="5" s="1"/>
  <c r="AH10" i="75"/>
  <c r="F11" i="5" s="1"/>
  <c r="AA6" i="5"/>
  <c r="AA10" i="5"/>
  <c r="AG37" i="5"/>
  <c r="S37" i="3"/>
  <c r="P38" i="5" s="1"/>
  <c r="W9" i="5"/>
  <c r="S38" i="3"/>
  <c r="P39" i="5" s="1"/>
  <c r="S36" i="3"/>
  <c r="P37" i="5" s="1"/>
  <c r="AA23" i="5"/>
  <c r="AA39" i="5"/>
  <c r="AF14" i="75"/>
  <c r="D25" i="5" s="1"/>
  <c r="AJ16" i="4"/>
  <c r="AG23" i="5" s="1"/>
  <c r="S14" i="3"/>
  <c r="P25" i="5" s="1"/>
  <c r="S9" i="3"/>
  <c r="P10" i="5" s="1"/>
  <c r="AH14" i="75"/>
  <c r="F25" i="5" s="1"/>
  <c r="AR4" i="75"/>
  <c r="K5" i="5" s="1"/>
  <c r="AD12" i="75"/>
  <c r="S10" i="3"/>
  <c r="P11" i="5" s="1"/>
  <c r="AR5" i="75"/>
  <c r="K6" i="5" s="1"/>
  <c r="K31" i="5"/>
  <c r="AH13" i="75"/>
  <c r="F14" i="5" s="1"/>
  <c r="AF8" i="75"/>
  <c r="D9" i="5" s="1"/>
  <c r="AF17" i="75"/>
  <c r="D21" i="5" s="1"/>
  <c r="AF12" i="75"/>
  <c r="D13" i="5" s="1"/>
  <c r="AF10" i="75"/>
  <c r="D11" i="5" s="1"/>
  <c r="J38" i="5"/>
  <c r="AG27" i="5"/>
  <c r="AD11" i="75"/>
  <c r="S5" i="3"/>
  <c r="P6" i="5" s="1"/>
  <c r="P27" i="5"/>
  <c r="AH9" i="75"/>
  <c r="F10" i="5" s="1"/>
  <c r="AF5" i="75"/>
  <c r="D6" i="5" s="1"/>
  <c r="F37" i="5"/>
  <c r="AD5" i="75"/>
  <c r="AR18" i="75"/>
  <c r="K17" i="5" s="1"/>
  <c r="W27" i="5"/>
  <c r="AJ12" i="4"/>
  <c r="AG13" i="5" s="1"/>
  <c r="S13" i="3"/>
  <c r="P14" i="5" s="1"/>
  <c r="S11" i="3"/>
  <c r="P12" i="5" s="1"/>
  <c r="AF11" i="75"/>
  <c r="D12" i="5" s="1"/>
  <c r="AH17" i="75"/>
  <c r="F21" i="5" s="1"/>
  <c r="F36" i="5"/>
  <c r="W4" i="5"/>
  <c r="D35" i="5"/>
  <c r="AH18" i="75"/>
  <c r="F17" i="5" s="1"/>
  <c r="AD8" i="75"/>
  <c r="AH4" i="75"/>
  <c r="F5" i="5" s="1"/>
  <c r="AA36" i="5"/>
  <c r="K35" i="5"/>
  <c r="W7" i="5"/>
  <c r="W23" i="5"/>
  <c r="AF9" i="75"/>
  <c r="D10" i="5" s="1"/>
  <c r="S15" i="3"/>
  <c r="P28" i="5" s="1"/>
  <c r="AA33" i="5"/>
  <c r="AA35" i="5"/>
  <c r="AA37" i="5"/>
  <c r="S8" i="3"/>
  <c r="P9" i="5" s="1"/>
  <c r="AD13" i="75"/>
  <c r="AD4" i="75"/>
  <c r="AF18" i="75"/>
  <c r="AR38" i="75"/>
  <c r="K39" i="5" s="1"/>
  <c r="AD15" i="75"/>
  <c r="W25" i="5"/>
  <c r="F27" i="5"/>
  <c r="AD14" i="75"/>
  <c r="D30" i="5"/>
  <c r="AD37" i="75"/>
  <c r="AR10" i="75"/>
  <c r="K11" i="5" s="1"/>
  <c r="AJ6" i="4"/>
  <c r="AG7" i="5" s="1"/>
  <c r="J4" i="5"/>
  <c r="AR3" i="75"/>
  <c r="K4" i="5" s="1"/>
  <c r="J7" i="5"/>
  <c r="AR6" i="75"/>
  <c r="K7" i="5" s="1"/>
  <c r="AR17" i="75"/>
  <c r="K21" i="5" s="1"/>
  <c r="S16" i="3"/>
  <c r="P23" i="5" s="1"/>
  <c r="M23" i="5"/>
  <c r="W10" i="5"/>
  <c r="W14" i="5"/>
  <c r="AG33" i="5"/>
  <c r="AE33" i="5"/>
  <c r="S18" i="3"/>
  <c r="P17" i="5" s="1"/>
  <c r="AR9" i="75"/>
  <c r="K10" i="5" s="1"/>
  <c r="J10" i="5"/>
  <c r="AR16" i="75"/>
  <c r="K23" i="5" s="1"/>
  <c r="W17" i="5"/>
  <c r="AJ13" i="4"/>
  <c r="AG14" i="5" s="1"/>
  <c r="AE14" i="5"/>
  <c r="AA17" i="5"/>
  <c r="AA13" i="5"/>
  <c r="AG35" i="5"/>
  <c r="AE35" i="5"/>
  <c r="F32" i="5"/>
  <c r="AJ15" i="4"/>
  <c r="AG28" i="5" s="1"/>
  <c r="AG32" i="5"/>
  <c r="AE32" i="5"/>
  <c r="AJ18" i="4"/>
  <c r="AG17" i="5" s="1"/>
  <c r="AJ10" i="4"/>
  <c r="AG11" i="5" s="1"/>
  <c r="AE11" i="5"/>
  <c r="AJ17" i="4"/>
  <c r="AG21" i="5" s="1"/>
  <c r="AE21" i="5"/>
  <c r="AA4" i="5"/>
  <c r="K32" i="5"/>
  <c r="AD10" i="75"/>
  <c r="W5" i="5"/>
  <c r="AJ14" i="4"/>
  <c r="AG25" i="5" s="1"/>
  <c r="AE25" i="5"/>
  <c r="AG36" i="5"/>
  <c r="AF36" i="5"/>
  <c r="AJ38" i="4"/>
  <c r="AG39" i="5" s="1"/>
  <c r="AE39" i="5"/>
  <c r="AG31" i="5"/>
  <c r="AE31" i="5"/>
  <c r="AA27" i="5"/>
  <c r="K33" i="5"/>
  <c r="AJ37" i="4"/>
  <c r="AG38" i="5" s="1"/>
  <c r="AE38" i="5"/>
  <c r="AA14" i="5"/>
  <c r="AJ5" i="4"/>
  <c r="AG6" i="5" s="1"/>
  <c r="AE6" i="5"/>
  <c r="W28" i="5"/>
  <c r="R28" i="5"/>
  <c r="P27" i="88" s="1"/>
  <c r="F35" i="5"/>
  <c r="F30" i="5"/>
  <c r="AR11" i="75"/>
  <c r="K12" i="5" s="1"/>
  <c r="J12" i="5"/>
  <c r="K37" i="5"/>
  <c r="J37" i="5"/>
  <c r="AJ11" i="4"/>
  <c r="AG12" i="5" s="1"/>
  <c r="AR8" i="75"/>
  <c r="K9" i="5" s="1"/>
  <c r="I9" i="5"/>
  <c r="AR15" i="75"/>
  <c r="K28" i="5" s="1"/>
  <c r="J28" i="5"/>
  <c r="AJ3" i="4"/>
  <c r="AG4" i="5" s="1"/>
  <c r="AE4" i="5"/>
  <c r="AG30" i="5"/>
  <c r="AE30" i="5"/>
  <c r="AJ8" i="4"/>
  <c r="AG9" i="5" s="1"/>
  <c r="S6" i="3"/>
  <c r="P7" i="5" s="1"/>
  <c r="S4" i="3"/>
  <c r="P5" i="5" s="1"/>
  <c r="S12" i="3"/>
  <c r="P13" i="5" s="1"/>
  <c r="O13" i="5"/>
  <c r="S17" i="3"/>
  <c r="P21" i="5" s="1"/>
  <c r="N21" i="5"/>
  <c r="S3" i="3"/>
  <c r="P4" i="5" s="1"/>
  <c r="AH37" i="75"/>
  <c r="F38" i="5" s="1"/>
  <c r="F31" i="5"/>
  <c r="L7" i="88" l="1"/>
  <c r="K16" i="88"/>
  <c r="L29" i="88"/>
  <c r="L5" i="88"/>
  <c r="X36" i="5"/>
  <c r="X23" i="88"/>
  <c r="AA29" i="88"/>
  <c r="AB22" i="88"/>
  <c r="AB29" i="88"/>
  <c r="M26" i="88"/>
  <c r="AD12" i="88"/>
  <c r="AH27" i="5"/>
  <c r="Z15" i="88"/>
  <c r="L23" i="88"/>
  <c r="Q7" i="88"/>
  <c r="X30" i="5"/>
  <c r="E7" i="88"/>
  <c r="AC23" i="88"/>
  <c r="O18" i="88"/>
  <c r="O16" i="88"/>
  <c r="L17" i="88"/>
  <c r="G7" i="88"/>
  <c r="I12" i="88"/>
  <c r="T27" i="88"/>
  <c r="AC18" i="88"/>
  <c r="E16" i="88"/>
  <c r="Z12" i="88"/>
  <c r="H7" i="88"/>
  <c r="G19" i="88"/>
  <c r="P29" i="88"/>
  <c r="Q12" i="88"/>
  <c r="AA16" i="88"/>
  <c r="E12" i="88"/>
  <c r="O12" i="88"/>
  <c r="G22" i="88"/>
  <c r="E15" i="88"/>
  <c r="R16" i="88"/>
  <c r="G5" i="88"/>
  <c r="X29" i="88"/>
  <c r="K27" i="88"/>
  <c r="Y29" i="88"/>
  <c r="AC15" i="88"/>
  <c r="G27" i="88"/>
  <c r="L19" i="88"/>
  <c r="Y5" i="88"/>
  <c r="P23" i="88"/>
  <c r="W5" i="88"/>
  <c r="AH31" i="5"/>
  <c r="I26" i="88"/>
  <c r="S26" i="88"/>
  <c r="AB26" i="88"/>
  <c r="T26" i="88"/>
  <c r="AC26" i="88"/>
  <c r="K26" i="88"/>
  <c r="V26" i="88"/>
  <c r="AD26" i="88"/>
  <c r="L26" i="88"/>
  <c r="W26" i="88"/>
  <c r="E26" i="88"/>
  <c r="O26" i="88"/>
  <c r="X26" i="88"/>
  <c r="P26" i="88"/>
  <c r="Y26" i="88"/>
  <c r="G26" i="88"/>
  <c r="Q26" i="88"/>
  <c r="Z26" i="88"/>
  <c r="H26" i="88"/>
  <c r="R26" i="88"/>
  <c r="AA26" i="88"/>
  <c r="Z25" i="88"/>
  <c r="Z18" i="88"/>
  <c r="Z17" i="88"/>
  <c r="E18" i="88"/>
  <c r="AD22" i="88"/>
  <c r="X22" i="88"/>
  <c r="I23" i="88"/>
  <c r="G17" i="88"/>
  <c r="G15" i="88"/>
  <c r="W15" i="88"/>
  <c r="T15" i="88"/>
  <c r="P25" i="88"/>
  <c r="AC16" i="88"/>
  <c r="H16" i="88"/>
  <c r="X27" i="88"/>
  <c r="P19" i="88"/>
  <c r="AB19" i="88"/>
  <c r="AC25" i="88"/>
  <c r="R29" i="88"/>
  <c r="AD29" i="88"/>
  <c r="E25" i="88"/>
  <c r="P5" i="88"/>
  <c r="AB5" i="88"/>
  <c r="AB12" i="88"/>
  <c r="G12" i="88"/>
  <c r="W12" i="88"/>
  <c r="G18" i="88"/>
  <c r="AD7" i="88"/>
  <c r="S7" i="88"/>
  <c r="Y7" i="88"/>
  <c r="O17" i="88"/>
  <c r="AD27" i="88"/>
  <c r="N13" i="88"/>
  <c r="I22" i="88"/>
  <c r="O22" i="88"/>
  <c r="AB23" i="88"/>
  <c r="O23" i="88"/>
  <c r="Y15" i="88"/>
  <c r="L15" i="88"/>
  <c r="P22" i="88"/>
  <c r="W16" i="88"/>
  <c r="T16" i="88"/>
  <c r="Z16" i="88"/>
  <c r="O27" i="88"/>
  <c r="I27" i="88"/>
  <c r="AD19" i="88"/>
  <c r="T29" i="88"/>
  <c r="H29" i="88"/>
  <c r="O29" i="88"/>
  <c r="V29" i="88"/>
  <c r="H5" i="88"/>
  <c r="AD5" i="88"/>
  <c r="S5" i="88"/>
  <c r="S12" i="88"/>
  <c r="Y12" i="88"/>
  <c r="L12" i="88"/>
  <c r="V7" i="88"/>
  <c r="I7" i="88"/>
  <c r="P7" i="88"/>
  <c r="P17" i="88"/>
  <c r="T19" i="88"/>
  <c r="AB27" i="88"/>
  <c r="L24" i="88"/>
  <c r="W24" i="88"/>
  <c r="P24" i="88"/>
  <c r="E24" i="88"/>
  <c r="R24" i="88"/>
  <c r="AB24" i="88"/>
  <c r="K24" i="88"/>
  <c r="G24" i="88"/>
  <c r="S24" i="88"/>
  <c r="AC24" i="88"/>
  <c r="AA24" i="88"/>
  <c r="H24" i="88"/>
  <c r="T24" i="88"/>
  <c r="AD24" i="88"/>
  <c r="I24" i="88"/>
  <c r="V24" i="88"/>
  <c r="Y24" i="88"/>
  <c r="X24" i="88"/>
  <c r="O24" i="88"/>
  <c r="Z24" i="88"/>
  <c r="Q24" i="88"/>
  <c r="X25" i="88"/>
  <c r="X18" i="88"/>
  <c r="X17" i="88"/>
  <c r="E11" i="88"/>
  <c r="O11" i="88"/>
  <c r="X11" i="88"/>
  <c r="P11" i="88"/>
  <c r="Y11" i="88"/>
  <c r="G11" i="88"/>
  <c r="Q11" i="88"/>
  <c r="Z11" i="88"/>
  <c r="H11" i="88"/>
  <c r="R11" i="88"/>
  <c r="AA11" i="88"/>
  <c r="I11" i="88"/>
  <c r="S11" i="88"/>
  <c r="AB11" i="88"/>
  <c r="T11" i="88"/>
  <c r="AC11" i="88"/>
  <c r="K11" i="88"/>
  <c r="V11" i="88"/>
  <c r="AD11" i="88"/>
  <c r="L11" i="88"/>
  <c r="W11" i="88"/>
  <c r="K25" i="88"/>
  <c r="K18" i="88"/>
  <c r="K17" i="88"/>
  <c r="K22" i="88"/>
  <c r="E22" i="88"/>
  <c r="E23" i="88"/>
  <c r="O25" i="88"/>
  <c r="P15" i="88"/>
  <c r="AB15" i="88"/>
  <c r="Y16" i="88"/>
  <c r="L16" i="88"/>
  <c r="Q16" i="88"/>
  <c r="E27" i="88"/>
  <c r="X19" i="88"/>
  <c r="I19" i="88"/>
  <c r="AC29" i="88"/>
  <c r="Z29" i="88"/>
  <c r="E29" i="88"/>
  <c r="K29" i="88"/>
  <c r="R5" i="88"/>
  <c r="X5" i="88"/>
  <c r="V5" i="88"/>
  <c r="I5" i="88"/>
  <c r="P12" i="88"/>
  <c r="K7" i="88"/>
  <c r="AA7" i="88"/>
  <c r="L22" i="88"/>
  <c r="T23" i="88"/>
  <c r="H23" i="88"/>
  <c r="AA15" i="88"/>
  <c r="AD15" i="88"/>
  <c r="S15" i="88"/>
  <c r="P16" i="88"/>
  <c r="AB16" i="88"/>
  <c r="G16" i="88"/>
  <c r="AC27" i="88"/>
  <c r="H19" i="88"/>
  <c r="O19" i="88"/>
  <c r="K19" i="88"/>
  <c r="E17" i="88"/>
  <c r="Q29" i="88"/>
  <c r="AA5" i="88"/>
  <c r="O5" i="88"/>
  <c r="K5" i="88"/>
  <c r="L25" i="88"/>
  <c r="AA12" i="88"/>
  <c r="G25" i="88"/>
  <c r="R7" i="88"/>
  <c r="X7" i="88"/>
  <c r="P18" i="88"/>
  <c r="I30" i="88"/>
  <c r="S30" i="88"/>
  <c r="AB30" i="88"/>
  <c r="T30" i="88"/>
  <c r="AC30" i="88"/>
  <c r="K30" i="88"/>
  <c r="V30" i="88"/>
  <c r="AD30" i="88"/>
  <c r="L30" i="88"/>
  <c r="W30" i="88"/>
  <c r="E30" i="88"/>
  <c r="O30" i="88"/>
  <c r="X30" i="88"/>
  <c r="P30" i="88"/>
  <c r="Y30" i="88"/>
  <c r="G30" i="88"/>
  <c r="Q30" i="88"/>
  <c r="Z30" i="88"/>
  <c r="H30" i="88"/>
  <c r="R30" i="88"/>
  <c r="AA30" i="88"/>
  <c r="AD25" i="88"/>
  <c r="AD17" i="88"/>
  <c r="AD18" i="88"/>
  <c r="I9" i="88"/>
  <c r="S9" i="88"/>
  <c r="AB9" i="88"/>
  <c r="T9" i="88"/>
  <c r="AC9" i="88"/>
  <c r="K9" i="88"/>
  <c r="V9" i="88"/>
  <c r="AD9" i="88"/>
  <c r="L9" i="88"/>
  <c r="W9" i="88"/>
  <c r="E9" i="88"/>
  <c r="O9" i="88"/>
  <c r="X9" i="88"/>
  <c r="P9" i="88"/>
  <c r="Y9" i="88"/>
  <c r="G9" i="88"/>
  <c r="Q9" i="88"/>
  <c r="Z9" i="88"/>
  <c r="AA9" i="88"/>
  <c r="H9" i="88"/>
  <c r="R9" i="88"/>
  <c r="I25" i="88"/>
  <c r="I18" i="88"/>
  <c r="I17" i="88"/>
  <c r="AB7" i="88"/>
  <c r="X34" i="5"/>
  <c r="AC22" i="88"/>
  <c r="H22" i="88"/>
  <c r="AD23" i="88"/>
  <c r="K23" i="88"/>
  <c r="R15" i="88"/>
  <c r="X15" i="88"/>
  <c r="V15" i="88"/>
  <c r="I15" i="88"/>
  <c r="AD16" i="88"/>
  <c r="S16" i="88"/>
  <c r="H27" i="88"/>
  <c r="Z19" i="88"/>
  <c r="E19" i="88"/>
  <c r="AC17" i="88"/>
  <c r="G29" i="88"/>
  <c r="W29" i="88"/>
  <c r="L18" i="88"/>
  <c r="Z5" i="88"/>
  <c r="E5" i="88"/>
  <c r="AC12" i="88"/>
  <c r="R12" i="88"/>
  <c r="X12" i="88"/>
  <c r="V12" i="88"/>
  <c r="W7" i="88"/>
  <c r="AC7" i="88"/>
  <c r="O7" i="88"/>
  <c r="G20" i="88"/>
  <c r="Q20" i="88"/>
  <c r="Z20" i="88"/>
  <c r="H20" i="88"/>
  <c r="R20" i="88"/>
  <c r="I20" i="88"/>
  <c r="S20" i="88"/>
  <c r="AB20" i="88"/>
  <c r="T20" i="88"/>
  <c r="AC20" i="88"/>
  <c r="K20" i="88"/>
  <c r="V20" i="88"/>
  <c r="AD20" i="88"/>
  <c r="L20" i="88"/>
  <c r="W20" i="88"/>
  <c r="E20" i="88"/>
  <c r="O20" i="88"/>
  <c r="X20" i="88"/>
  <c r="P20" i="88"/>
  <c r="Y20" i="88"/>
  <c r="AA20" i="88"/>
  <c r="T25" i="88"/>
  <c r="T18" i="88"/>
  <c r="T17" i="88"/>
  <c r="I29" i="88"/>
  <c r="T5" i="88"/>
  <c r="K8" i="88"/>
  <c r="V8" i="88"/>
  <c r="AD8" i="88"/>
  <c r="L8" i="88"/>
  <c r="W8" i="88"/>
  <c r="E8" i="88"/>
  <c r="O8" i="88"/>
  <c r="X8" i="88"/>
  <c r="P8" i="88"/>
  <c r="Y8" i="88"/>
  <c r="G8" i="88"/>
  <c r="Q8" i="88"/>
  <c r="Z8" i="88"/>
  <c r="H8" i="88"/>
  <c r="R8" i="88"/>
  <c r="AA8" i="88"/>
  <c r="I8" i="88"/>
  <c r="S8" i="88"/>
  <c r="AB8" i="88"/>
  <c r="T8" i="88"/>
  <c r="AC8" i="88"/>
  <c r="H25" i="88"/>
  <c r="H18" i="88"/>
  <c r="H17" i="88"/>
  <c r="E28" i="88"/>
  <c r="O28" i="88"/>
  <c r="X28" i="88"/>
  <c r="P28" i="88"/>
  <c r="Y28" i="88"/>
  <c r="G28" i="88"/>
  <c r="Q28" i="88"/>
  <c r="Z28" i="88"/>
  <c r="H28" i="88"/>
  <c r="R28" i="88"/>
  <c r="AA28" i="88"/>
  <c r="I28" i="88"/>
  <c r="S28" i="88"/>
  <c r="AB28" i="88"/>
  <c r="T28" i="88"/>
  <c r="AC28" i="88"/>
  <c r="K28" i="88"/>
  <c r="V28" i="88"/>
  <c r="AD28" i="88"/>
  <c r="L28" i="88"/>
  <c r="W28" i="88"/>
  <c r="AB25" i="88"/>
  <c r="AB17" i="88"/>
  <c r="AB18" i="88"/>
  <c r="T22" i="88"/>
  <c r="Z22" i="88"/>
  <c r="Z23" i="88"/>
  <c r="G23" i="88"/>
  <c r="H15" i="88"/>
  <c r="O15" i="88"/>
  <c r="K15" i="88"/>
  <c r="X16" i="88"/>
  <c r="V16" i="88"/>
  <c r="I16" i="88"/>
  <c r="L27" i="88"/>
  <c r="Z27" i="88"/>
  <c r="AC19" i="88"/>
  <c r="S29" i="88"/>
  <c r="Q5" i="88"/>
  <c r="AC5" i="88"/>
  <c r="T12" i="88"/>
  <c r="H12" i="88"/>
  <c r="K12" i="88"/>
  <c r="T7" i="88"/>
  <c r="Z7" i="88"/>
  <c r="L13" i="88"/>
  <c r="M18" i="88"/>
  <c r="Z13" i="88"/>
  <c r="Y13" i="88"/>
  <c r="W13" i="88"/>
  <c r="M17" i="88"/>
  <c r="M27" i="88"/>
  <c r="AA13" i="88"/>
  <c r="R13" i="88"/>
  <c r="Q13" i="88"/>
  <c r="X13" i="88"/>
  <c r="O13" i="88"/>
  <c r="AC13" i="88"/>
  <c r="AB13" i="88"/>
  <c r="S13" i="88"/>
  <c r="I13" i="88"/>
  <c r="P13" i="88"/>
  <c r="G13" i="88"/>
  <c r="M13" i="88"/>
  <c r="I14" i="88"/>
  <c r="Q14" i="88"/>
  <c r="Y14" i="88"/>
  <c r="P14" i="88"/>
  <c r="N26" i="88"/>
  <c r="N30" i="88"/>
  <c r="N8" i="88"/>
  <c r="N12" i="88"/>
  <c r="R14" i="88"/>
  <c r="Z14" i="88"/>
  <c r="N16" i="88"/>
  <c r="N20" i="88"/>
  <c r="N24" i="88"/>
  <c r="N9" i="88"/>
  <c r="K14" i="88"/>
  <c r="S14" i="88"/>
  <c r="AA14" i="88"/>
  <c r="N25" i="88"/>
  <c r="N29" i="88"/>
  <c r="N7" i="88"/>
  <c r="N11" i="88"/>
  <c r="L14" i="88"/>
  <c r="T14" i="88"/>
  <c r="AB14" i="88"/>
  <c r="N15" i="88"/>
  <c r="N19" i="88"/>
  <c r="N23" i="88"/>
  <c r="X14" i="88"/>
  <c r="E14" i="88"/>
  <c r="M14" i="88"/>
  <c r="AC14" i="88"/>
  <c r="N5" i="88"/>
  <c r="N17" i="88"/>
  <c r="N28" i="88"/>
  <c r="N14" i="88"/>
  <c r="V14" i="88"/>
  <c r="AD14" i="88"/>
  <c r="N18" i="88"/>
  <c r="N22" i="88"/>
  <c r="G14" i="88"/>
  <c r="O14" i="88"/>
  <c r="W14" i="88"/>
  <c r="N27" i="88"/>
  <c r="H14" i="88"/>
  <c r="T13" i="88"/>
  <c r="K13" i="88"/>
  <c r="AD13" i="88"/>
  <c r="M11" i="88"/>
  <c r="H13" i="88"/>
  <c r="M12" i="88"/>
  <c r="M8" i="88"/>
  <c r="M24" i="88"/>
  <c r="E13" i="88"/>
  <c r="M23" i="88"/>
  <c r="M20" i="88"/>
  <c r="M7" i="88"/>
  <c r="M9" i="88"/>
  <c r="V13" i="88"/>
  <c r="M19" i="88"/>
  <c r="M29" i="88"/>
  <c r="M16" i="88"/>
  <c r="M30" i="88"/>
  <c r="M5" i="88"/>
  <c r="M22" i="88"/>
  <c r="M28" i="88"/>
  <c r="M15" i="88"/>
  <c r="M25" i="88"/>
  <c r="X38" i="5"/>
  <c r="X33" i="5"/>
  <c r="X37" i="5"/>
  <c r="X27" i="5"/>
  <c r="X39" i="5"/>
  <c r="X35" i="5"/>
  <c r="X31" i="5"/>
  <c r="X17" i="5"/>
  <c r="X21" i="5"/>
  <c r="X32" i="5"/>
  <c r="AH30" i="5"/>
  <c r="AH17" i="5"/>
  <c r="H33" i="5"/>
  <c r="L33" i="5" s="1"/>
  <c r="H34" i="5"/>
  <c r="L34" i="5" s="1"/>
  <c r="H37" i="5"/>
  <c r="L37" i="5" s="1"/>
  <c r="AK3" i="75"/>
  <c r="H4" i="5" s="1"/>
  <c r="AH5" i="5"/>
  <c r="AH34" i="5"/>
  <c r="D34" i="5"/>
  <c r="AK4" i="75"/>
  <c r="H5" i="5" s="1"/>
  <c r="L5" i="5" s="1"/>
  <c r="AK15" i="75"/>
  <c r="H28" i="5" s="1"/>
  <c r="L28" i="5" s="1"/>
  <c r="AK17" i="75"/>
  <c r="H21" i="5" s="1"/>
  <c r="L21" i="5" s="1"/>
  <c r="AK11" i="75"/>
  <c r="H12" i="5" s="1"/>
  <c r="L12" i="5" s="1"/>
  <c r="AK8" i="75"/>
  <c r="H9" i="5" s="1"/>
  <c r="L9" i="5" s="1"/>
  <c r="AK10" i="75"/>
  <c r="H11" i="5" s="1"/>
  <c r="L11" i="5" s="1"/>
  <c r="AK6" i="75"/>
  <c r="H7" i="5" s="1"/>
  <c r="L7" i="5" s="1"/>
  <c r="AK38" i="75"/>
  <c r="H39" i="5" s="1"/>
  <c r="L39" i="5" s="1"/>
  <c r="AH37" i="5"/>
  <c r="AK5" i="75"/>
  <c r="H6" i="5" s="1"/>
  <c r="L6" i="5" s="1"/>
  <c r="AK13" i="75"/>
  <c r="H14" i="5" s="1"/>
  <c r="L14" i="5" s="1"/>
  <c r="H32" i="5"/>
  <c r="L32" i="5" s="1"/>
  <c r="AH11" i="5"/>
  <c r="AG16" i="75"/>
  <c r="AK16" i="75" s="1"/>
  <c r="H23" i="5" s="1"/>
  <c r="L23" i="5" s="1"/>
  <c r="F23" i="5"/>
  <c r="D27" i="88" s="1"/>
  <c r="D14" i="5"/>
  <c r="AK14" i="75"/>
  <c r="H25" i="5" s="1"/>
  <c r="L25" i="5" s="1"/>
  <c r="H36" i="5"/>
  <c r="L36" i="5" s="1"/>
  <c r="AH6" i="5"/>
  <c r="AH25" i="5"/>
  <c r="AH21" i="5"/>
  <c r="AK12" i="75"/>
  <c r="H13" i="5" s="1"/>
  <c r="L13" i="5" s="1"/>
  <c r="AH10" i="5"/>
  <c r="AH32" i="5"/>
  <c r="AH7" i="5"/>
  <c r="AH39" i="5"/>
  <c r="X9" i="5"/>
  <c r="AH23" i="5"/>
  <c r="AH13" i="5"/>
  <c r="AH12" i="5"/>
  <c r="AH38" i="5"/>
  <c r="X6" i="5"/>
  <c r="X12" i="5"/>
  <c r="X25" i="5"/>
  <c r="X4" i="5"/>
  <c r="X10" i="5"/>
  <c r="X14" i="5"/>
  <c r="X11" i="5"/>
  <c r="AH9" i="5"/>
  <c r="AK18" i="75"/>
  <c r="H17" i="5" s="1"/>
  <c r="L17" i="5" s="1"/>
  <c r="X28" i="5"/>
  <c r="AH33" i="5"/>
  <c r="X23" i="5"/>
  <c r="X13" i="5"/>
  <c r="AK37" i="75"/>
  <c r="H38" i="5" s="1"/>
  <c r="L38" i="5" s="1"/>
  <c r="AK9" i="75"/>
  <c r="H10" i="5" s="1"/>
  <c r="L10" i="5" s="1"/>
  <c r="X7" i="5"/>
  <c r="AH36" i="5"/>
  <c r="AH35" i="5"/>
  <c r="D17" i="5"/>
  <c r="AH4" i="5"/>
  <c r="X5" i="5"/>
  <c r="H31" i="5"/>
  <c r="L31" i="5" s="1"/>
  <c r="H30" i="5"/>
  <c r="L30" i="5" s="1"/>
  <c r="H35" i="5"/>
  <c r="L35" i="5" s="1"/>
  <c r="AH14" i="5"/>
  <c r="AH28" i="5"/>
  <c r="B24" i="88" l="1"/>
  <c r="AE26" i="88"/>
  <c r="D24" i="88"/>
  <c r="S4" i="88"/>
  <c r="AE28" i="88"/>
  <c r="W2" i="88"/>
  <c r="I4" i="88"/>
  <c r="AE2" i="88"/>
  <c r="D13" i="88"/>
  <c r="Y4" i="88"/>
  <c r="D14" i="88"/>
  <c r="P4" i="88"/>
  <c r="L4" i="88"/>
  <c r="D26" i="88"/>
  <c r="D4" i="88"/>
  <c r="D7" i="88"/>
  <c r="D18" i="88"/>
  <c r="F30" i="88"/>
  <c r="M4" i="88"/>
  <c r="D20" i="88"/>
  <c r="D17" i="88"/>
  <c r="O2" i="88"/>
  <c r="F26" i="88"/>
  <c r="AE13" i="88"/>
  <c r="AE14" i="88"/>
  <c r="M31" i="88"/>
  <c r="F20" i="88"/>
  <c r="D2" i="88"/>
  <c r="T2" i="88"/>
  <c r="AA2" i="88"/>
  <c r="D29" i="88"/>
  <c r="AE30" i="88"/>
  <c r="D16" i="88"/>
  <c r="D23" i="88"/>
  <c r="D25" i="88"/>
  <c r="AA4" i="88"/>
  <c r="F4" i="88"/>
  <c r="AD4" i="88"/>
  <c r="AC2" i="88"/>
  <c r="F14" i="88"/>
  <c r="N31" i="88"/>
  <c r="M2" i="88"/>
  <c r="D28" i="88"/>
  <c r="AD2" i="88"/>
  <c r="R2" i="88"/>
  <c r="AE9" i="88"/>
  <c r="T4" i="88"/>
  <c r="R4" i="88"/>
  <c r="X4" i="88"/>
  <c r="V4" i="88"/>
  <c r="I2" i="88"/>
  <c r="M6" i="88"/>
  <c r="F13" i="88"/>
  <c r="B28" i="88"/>
  <c r="D8" i="88"/>
  <c r="D22" i="88"/>
  <c r="V2" i="88"/>
  <c r="F2" i="88"/>
  <c r="H2" i="88"/>
  <c r="D11" i="88"/>
  <c r="H4" i="88"/>
  <c r="O4" i="88"/>
  <c r="K4" i="88"/>
  <c r="N2" i="88"/>
  <c r="E2" i="88"/>
  <c r="AE11" i="88"/>
  <c r="B25" i="88"/>
  <c r="K2" i="88"/>
  <c r="L2" i="88"/>
  <c r="Z2" i="88"/>
  <c r="B30" i="88"/>
  <c r="D30" i="88"/>
  <c r="D12" i="88"/>
  <c r="F24" i="88"/>
  <c r="Z4" i="88"/>
  <c r="E4" i="88"/>
  <c r="B26" i="88"/>
  <c r="AE8" i="88"/>
  <c r="N4" i="88"/>
  <c r="AE20" i="88"/>
  <c r="P2" i="88"/>
  <c r="AB2" i="88"/>
  <c r="Q2" i="88"/>
  <c r="D9" i="88"/>
  <c r="D15" i="88"/>
  <c r="AE24" i="88"/>
  <c r="AC4" i="88"/>
  <c r="Q4" i="88"/>
  <c r="AE4" i="88"/>
  <c r="D5" i="88"/>
  <c r="N6" i="88"/>
  <c r="F8" i="88"/>
  <c r="B29" i="88"/>
  <c r="B27" i="88"/>
  <c r="G6" i="88"/>
  <c r="Q6" i="88"/>
  <c r="Z6" i="88"/>
  <c r="H6" i="88"/>
  <c r="R6" i="88"/>
  <c r="AA6" i="88"/>
  <c r="I6" i="88"/>
  <c r="S6" i="88"/>
  <c r="AB6" i="88"/>
  <c r="T6" i="88"/>
  <c r="AC6" i="88"/>
  <c r="K6" i="88"/>
  <c r="V6" i="88"/>
  <c r="AD6" i="88"/>
  <c r="D6" i="88"/>
  <c r="L6" i="88"/>
  <c r="W6" i="88"/>
  <c r="AE6" i="88"/>
  <c r="E6" i="88"/>
  <c r="O6" i="88"/>
  <c r="X6" i="88"/>
  <c r="F6" i="88"/>
  <c r="F22" i="88"/>
  <c r="P6" i="88"/>
  <c r="Y6" i="88"/>
  <c r="F25" i="88"/>
  <c r="F18" i="88"/>
  <c r="F17" i="88"/>
  <c r="F16" i="88"/>
  <c r="F12" i="88"/>
  <c r="F15" i="88"/>
  <c r="F7" i="88"/>
  <c r="F29" i="88"/>
  <c r="F27" i="88"/>
  <c r="F5" i="88"/>
  <c r="F19" i="88"/>
  <c r="F23" i="88"/>
  <c r="G31" i="88"/>
  <c r="Q31" i="88"/>
  <c r="Z31" i="88"/>
  <c r="H31" i="88"/>
  <c r="R31" i="88"/>
  <c r="AA31" i="88"/>
  <c r="I31" i="88"/>
  <c r="S31" i="88"/>
  <c r="AB31" i="88"/>
  <c r="T31" i="88"/>
  <c r="AC31" i="88"/>
  <c r="K31" i="88"/>
  <c r="V31" i="88"/>
  <c r="AD31" i="88"/>
  <c r="D31" i="88"/>
  <c r="L31" i="88"/>
  <c r="W31" i="88"/>
  <c r="AE31" i="88"/>
  <c r="E31" i="88"/>
  <c r="O31" i="88"/>
  <c r="X31" i="88"/>
  <c r="B31" i="88"/>
  <c r="Y31" i="88"/>
  <c r="F31" i="88"/>
  <c r="P31" i="88"/>
  <c r="AE25" i="88"/>
  <c r="AE17" i="88"/>
  <c r="AE18" i="88"/>
  <c r="AE5" i="88"/>
  <c r="AE19" i="88"/>
  <c r="AE22" i="88"/>
  <c r="AE15" i="88"/>
  <c r="AE23" i="88"/>
  <c r="AE7" i="88"/>
  <c r="AE29" i="88"/>
  <c r="AE27" i="88"/>
  <c r="AE16" i="88"/>
  <c r="AE12" i="88"/>
  <c r="F28" i="88"/>
  <c r="X2" i="88"/>
  <c r="Y2" i="88"/>
  <c r="S2" i="88"/>
  <c r="G2" i="88"/>
  <c r="F9" i="88"/>
  <c r="F11" i="88"/>
  <c r="AB4" i="88"/>
  <c r="G4" i="88"/>
  <c r="W4" i="88"/>
  <c r="D19" i="88"/>
  <c r="AI31" i="5"/>
  <c r="AJ31" i="5" s="1"/>
  <c r="U14" i="88"/>
  <c r="U26" i="88"/>
  <c r="U30" i="88"/>
  <c r="U4" i="88"/>
  <c r="U8" i="88"/>
  <c r="U12" i="88"/>
  <c r="U16" i="88"/>
  <c r="U20" i="88"/>
  <c r="G21" i="88"/>
  <c r="O21" i="88"/>
  <c r="W21" i="88"/>
  <c r="AE21" i="88"/>
  <c r="U24" i="88"/>
  <c r="F21" i="88"/>
  <c r="H21" i="88"/>
  <c r="P21" i="88"/>
  <c r="X21" i="88"/>
  <c r="V21" i="88"/>
  <c r="U25" i="88"/>
  <c r="U29" i="88"/>
  <c r="U7" i="88"/>
  <c r="U11" i="88"/>
  <c r="U15" i="88"/>
  <c r="U19" i="88"/>
  <c r="I21" i="88"/>
  <c r="Q21" i="88"/>
  <c r="Y21" i="88"/>
  <c r="U23" i="88"/>
  <c r="R21" i="88"/>
  <c r="Z21" i="88"/>
  <c r="AD21" i="88"/>
  <c r="U28" i="88"/>
  <c r="U6" i="88"/>
  <c r="U18" i="88"/>
  <c r="K21" i="88"/>
  <c r="S21" i="88"/>
  <c r="AA21" i="88"/>
  <c r="U22" i="88"/>
  <c r="D21" i="88"/>
  <c r="L21" i="88"/>
  <c r="T21" i="88"/>
  <c r="AB21" i="88"/>
  <c r="U27" i="88"/>
  <c r="U31" i="88"/>
  <c r="U5" i="88"/>
  <c r="U9" i="88"/>
  <c r="U17" i="88"/>
  <c r="E21" i="88"/>
  <c r="M21" i="88"/>
  <c r="U21" i="88"/>
  <c r="AC21" i="88"/>
  <c r="U2" i="88"/>
  <c r="N21" i="88"/>
  <c r="U13" i="88"/>
  <c r="AI17" i="5"/>
  <c r="AJ17" i="5" s="1"/>
  <c r="AI38" i="5"/>
  <c r="AJ38" i="5" s="1"/>
  <c r="AI32" i="5"/>
  <c r="AJ32" i="5" s="1"/>
  <c r="AI37" i="5"/>
  <c r="AJ37" i="5" s="1"/>
  <c r="AI33" i="5"/>
  <c r="AJ33" i="5" s="1"/>
  <c r="AI39" i="5"/>
  <c r="AJ39" i="5" s="1"/>
  <c r="AI10" i="5"/>
  <c r="AJ10" i="5" s="1"/>
  <c r="AI30" i="5"/>
  <c r="AJ30" i="5" s="1"/>
  <c r="AI23" i="5"/>
  <c r="AJ23" i="5" s="1"/>
  <c r="AI34" i="5"/>
  <c r="AJ34" i="5" s="1"/>
  <c r="AI11" i="5"/>
  <c r="AJ11" i="5" s="1"/>
  <c r="AI36" i="5"/>
  <c r="AJ36" i="5" s="1"/>
  <c r="AI12" i="5"/>
  <c r="AJ12" i="5" s="1"/>
  <c r="AI25" i="5"/>
  <c r="AJ25" i="5" s="1"/>
  <c r="AI14" i="5"/>
  <c r="AJ14" i="5" s="1"/>
  <c r="AI21" i="5"/>
  <c r="AJ21" i="5" s="1"/>
  <c r="AI9" i="5"/>
  <c r="AJ9" i="5" s="1"/>
  <c r="AI35" i="5"/>
  <c r="AJ35" i="5" s="1"/>
  <c r="AI27" i="5"/>
  <c r="AJ27" i="5" s="1"/>
  <c r="AI13" i="5"/>
  <c r="AJ13" i="5" s="1"/>
  <c r="AI28" i="5"/>
  <c r="AJ28" i="5" s="1"/>
  <c r="B19" i="88"/>
  <c r="B5" i="88"/>
  <c r="B14" i="88"/>
  <c r="B7" i="88"/>
  <c r="B2" i="88"/>
  <c r="B13" i="88"/>
  <c r="B16" i="88"/>
  <c r="B9" i="88"/>
  <c r="B8" i="88"/>
  <c r="B4" i="88"/>
  <c r="B23" i="88"/>
  <c r="B22" i="88"/>
  <c r="B17" i="88"/>
  <c r="B15" i="88"/>
  <c r="B11" i="88"/>
  <c r="B12" i="88"/>
  <c r="B20" i="88"/>
  <c r="B18" i="88"/>
  <c r="L4" i="5"/>
  <c r="U10" i="88" s="1"/>
  <c r="B21" i="88"/>
  <c r="AI6" i="5"/>
  <c r="AJ6" i="5" s="1"/>
  <c r="E23" i="5"/>
  <c r="U3" i="88" s="1"/>
  <c r="AI7" i="5"/>
  <c r="AJ7" i="5" s="1"/>
  <c r="AI5" i="5"/>
  <c r="AJ5" i="5" s="1"/>
  <c r="BP16" i="86"/>
  <c r="BQ16" i="86"/>
  <c r="BR16" i="86"/>
  <c r="BS16" i="86"/>
  <c r="BU16" i="86"/>
  <c r="BV16" i="86"/>
  <c r="C31" i="88" l="1"/>
  <c r="C4" i="88"/>
  <c r="F3" i="88"/>
  <c r="C6" i="88"/>
  <c r="C21" i="88"/>
  <c r="J21" i="88"/>
  <c r="C2" i="88"/>
  <c r="J31" i="88"/>
  <c r="J6" i="88"/>
  <c r="C18" i="88"/>
  <c r="Y3" i="88"/>
  <c r="R3" i="88"/>
  <c r="C25" i="88"/>
  <c r="C3" i="88"/>
  <c r="C23" i="88"/>
  <c r="S3" i="88"/>
  <c r="C15" i="88"/>
  <c r="AA3" i="88"/>
  <c r="C19" i="88"/>
  <c r="C29" i="88"/>
  <c r="C22" i="88"/>
  <c r="E3" i="88"/>
  <c r="W3" i="88"/>
  <c r="V3" i="88"/>
  <c r="C27" i="88"/>
  <c r="AC3" i="88"/>
  <c r="C17" i="88"/>
  <c r="Q3" i="88"/>
  <c r="L3" i="88"/>
  <c r="C16" i="88"/>
  <c r="C12" i="88"/>
  <c r="K3" i="88"/>
  <c r="C28" i="88"/>
  <c r="AB3" i="88"/>
  <c r="C30" i="88"/>
  <c r="N3" i="88"/>
  <c r="G3" i="88"/>
  <c r="C26" i="88"/>
  <c r="Z3" i="88"/>
  <c r="D3" i="88"/>
  <c r="I3" i="88"/>
  <c r="C20" i="88"/>
  <c r="C8" i="88"/>
  <c r="C24" i="88"/>
  <c r="O3" i="88"/>
  <c r="C14" i="88"/>
  <c r="P3" i="88"/>
  <c r="X3" i="88"/>
  <c r="C7" i="88"/>
  <c r="T3" i="88"/>
  <c r="H3" i="88"/>
  <c r="C5" i="88"/>
  <c r="C13" i="88"/>
  <c r="AD3" i="88"/>
  <c r="C9" i="88"/>
  <c r="M3" i="88"/>
  <c r="C11" i="88"/>
  <c r="AI4" i="5"/>
  <c r="G10" i="88"/>
  <c r="Q10" i="88"/>
  <c r="Z10" i="88"/>
  <c r="H10" i="88"/>
  <c r="R10" i="88"/>
  <c r="AA10" i="88"/>
  <c r="I10" i="88"/>
  <c r="S10" i="88"/>
  <c r="AB10" i="88"/>
  <c r="J10" i="88"/>
  <c r="T10" i="88"/>
  <c r="AC10" i="88"/>
  <c r="C10" i="88"/>
  <c r="K10" i="88"/>
  <c r="V10" i="88"/>
  <c r="AD10" i="88"/>
  <c r="D10" i="88"/>
  <c r="L10" i="88"/>
  <c r="W10" i="88"/>
  <c r="AE10" i="88"/>
  <c r="E10" i="88"/>
  <c r="O10" i="88"/>
  <c r="X10" i="88"/>
  <c r="Y10" i="88"/>
  <c r="P10" i="88"/>
  <c r="F10" i="88"/>
  <c r="J25" i="88"/>
  <c r="J17" i="88"/>
  <c r="J3" i="88"/>
  <c r="J18" i="88"/>
  <c r="J27" i="88"/>
  <c r="J19" i="88"/>
  <c r="J29" i="88"/>
  <c r="J7" i="88"/>
  <c r="J16" i="88"/>
  <c r="J12" i="88"/>
  <c r="J15" i="88"/>
  <c r="J5" i="88"/>
  <c r="J22" i="88"/>
  <c r="J23" i="88"/>
  <c r="J20" i="88"/>
  <c r="J26" i="88"/>
  <c r="J9" i="88"/>
  <c r="J4" i="88"/>
  <c r="J30" i="88"/>
  <c r="N10" i="88"/>
  <c r="M10" i="88"/>
  <c r="J24" i="88"/>
  <c r="J11" i="88"/>
  <c r="J2" i="88"/>
  <c r="J13" i="88"/>
  <c r="J14" i="88"/>
  <c r="J28" i="88"/>
  <c r="J8" i="88"/>
  <c r="AE3" i="88"/>
  <c r="B3" i="88"/>
  <c r="B6" i="88"/>
  <c r="BT16" i="86"/>
  <c r="BQ5" i="86"/>
  <c r="BQ6" i="86"/>
  <c r="BQ7" i="86"/>
  <c r="BQ8" i="86"/>
  <c r="BQ10" i="86"/>
  <c r="BQ11" i="86"/>
  <c r="BQ12" i="86"/>
  <c r="BQ13" i="86"/>
  <c r="BQ14" i="86"/>
  <c r="BQ15" i="86"/>
  <c r="BQ17" i="86"/>
  <c r="BQ18" i="86"/>
  <c r="BQ19" i="86"/>
  <c r="BQ20" i="86"/>
  <c r="BQ21" i="86"/>
  <c r="BQ31" i="86"/>
  <c r="BQ32" i="86"/>
  <c r="BQ33" i="86"/>
  <c r="BQ34" i="86"/>
  <c r="BQ35" i="86"/>
  <c r="BQ36" i="86"/>
  <c r="BQ37" i="86"/>
  <c r="BQ38" i="86"/>
  <c r="BQ39" i="86"/>
  <c r="BQ40" i="86"/>
  <c r="BR5" i="86"/>
  <c r="BS5" i="86"/>
  <c r="BR6" i="86"/>
  <c r="BS6" i="86"/>
  <c r="BR7" i="86"/>
  <c r="BS7" i="86"/>
  <c r="BR8" i="86"/>
  <c r="BS8" i="86"/>
  <c r="BR10" i="86"/>
  <c r="BS10" i="86"/>
  <c r="BR11" i="86"/>
  <c r="BS11" i="86"/>
  <c r="BR12" i="86"/>
  <c r="BS12" i="86"/>
  <c r="BR13" i="86"/>
  <c r="BS13" i="86"/>
  <c r="BR14" i="86"/>
  <c r="BS14" i="86"/>
  <c r="BR15" i="86"/>
  <c r="BS15" i="86"/>
  <c r="BR17" i="86"/>
  <c r="BS17" i="86"/>
  <c r="BR18" i="86"/>
  <c r="BS18" i="86"/>
  <c r="BR19" i="86"/>
  <c r="BS19" i="86"/>
  <c r="BR20" i="86"/>
  <c r="BS20" i="86"/>
  <c r="BR21" i="86"/>
  <c r="BS21" i="86"/>
  <c r="BR31" i="86"/>
  <c r="BS31" i="86"/>
  <c r="BR32" i="86"/>
  <c r="BS32" i="86"/>
  <c r="BR33" i="86"/>
  <c r="BS33" i="86"/>
  <c r="BR34" i="86"/>
  <c r="BS34" i="86"/>
  <c r="BR35" i="86"/>
  <c r="BS35" i="86"/>
  <c r="BR36" i="86"/>
  <c r="BS36" i="86"/>
  <c r="BR37" i="86"/>
  <c r="BS37" i="86"/>
  <c r="BR38" i="86"/>
  <c r="BS38" i="86"/>
  <c r="BR39" i="86"/>
  <c r="BS39" i="86"/>
  <c r="BR40" i="86"/>
  <c r="BS40" i="86"/>
  <c r="BP5" i="86"/>
  <c r="BU5" i="86"/>
  <c r="BV5" i="86"/>
  <c r="BP6" i="86"/>
  <c r="BU6" i="86"/>
  <c r="BV6" i="86"/>
  <c r="BP7" i="86"/>
  <c r="BU7" i="86"/>
  <c r="BV7" i="86"/>
  <c r="BP8" i="86"/>
  <c r="BU8" i="86"/>
  <c r="BV8" i="86"/>
  <c r="BP10" i="86"/>
  <c r="BU10" i="86"/>
  <c r="BV10" i="86"/>
  <c r="BP11" i="86"/>
  <c r="BU11" i="86"/>
  <c r="BV11" i="86"/>
  <c r="BP12" i="86"/>
  <c r="BU12" i="86"/>
  <c r="BV12" i="86"/>
  <c r="BP13" i="86"/>
  <c r="BU13" i="86"/>
  <c r="BV13" i="86"/>
  <c r="BP14" i="86"/>
  <c r="BU14" i="86"/>
  <c r="BV14" i="86"/>
  <c r="BP15" i="86"/>
  <c r="BU15" i="86"/>
  <c r="BV15" i="86"/>
  <c r="BP17" i="86"/>
  <c r="BU17" i="86"/>
  <c r="BV17" i="86"/>
  <c r="BP18" i="86"/>
  <c r="BU18" i="86"/>
  <c r="BV18" i="86"/>
  <c r="BP19" i="86"/>
  <c r="BU19" i="86"/>
  <c r="BV19" i="86"/>
  <c r="BP20" i="86"/>
  <c r="BU20" i="86"/>
  <c r="BV20" i="86"/>
  <c r="BP21" i="86"/>
  <c r="BU21" i="86"/>
  <c r="BV21" i="86"/>
  <c r="BP31" i="86"/>
  <c r="BU31" i="86"/>
  <c r="BV31" i="86"/>
  <c r="BP32" i="86"/>
  <c r="BU32" i="86"/>
  <c r="BV32" i="86"/>
  <c r="BP33" i="86"/>
  <c r="BU33" i="86"/>
  <c r="BV33" i="86"/>
  <c r="BP34" i="86"/>
  <c r="BU34" i="86"/>
  <c r="BV34" i="86"/>
  <c r="BP35" i="86"/>
  <c r="BU35" i="86"/>
  <c r="BV35" i="86"/>
  <c r="BP36" i="86"/>
  <c r="BU36" i="86"/>
  <c r="BV36" i="86"/>
  <c r="BP37" i="86"/>
  <c r="BU37" i="86"/>
  <c r="BV37" i="86"/>
  <c r="BP38" i="86"/>
  <c r="BU38" i="86"/>
  <c r="BV38" i="86"/>
  <c r="BP39" i="86"/>
  <c r="BU39" i="86"/>
  <c r="BV39" i="86"/>
  <c r="BP40" i="86"/>
  <c r="BU40" i="86"/>
  <c r="BV40" i="86"/>
  <c r="R32" i="88" l="1"/>
  <c r="AJ4" i="5"/>
  <c r="D32" i="88"/>
  <c r="N32" i="88"/>
  <c r="AF15" i="88"/>
  <c r="AF3" i="88"/>
  <c r="AF18" i="88"/>
  <c r="T32" i="88"/>
  <c r="AF8" i="88"/>
  <c r="AF13" i="88"/>
  <c r="AF23" i="88"/>
  <c r="AC32" i="88"/>
  <c r="O32" i="88"/>
  <c r="AF9" i="88"/>
  <c r="AF29" i="88"/>
  <c r="K32" i="88"/>
  <c r="AF21" i="88"/>
  <c r="AF6" i="88"/>
  <c r="Q32" i="88"/>
  <c r="AF11" i="88"/>
  <c r="AF25" i="88"/>
  <c r="Y32" i="88"/>
  <c r="U32" i="88"/>
  <c r="L32" i="88"/>
  <c r="AF31" i="88"/>
  <c r="AF32" i="88"/>
  <c r="AF7" i="88"/>
  <c r="AF22" i="88"/>
  <c r="AF24" i="88"/>
  <c r="M32" i="88"/>
  <c r="C32" i="88"/>
  <c r="AF27" i="88"/>
  <c r="AF28" i="88"/>
  <c r="AF20" i="88"/>
  <c r="E32" i="88"/>
  <c r="B32" i="88"/>
  <c r="AF10" i="88"/>
  <c r="X32" i="88"/>
  <c r="AK8" i="5"/>
  <c r="P32" i="88"/>
  <c r="AE32" i="88"/>
  <c r="AD32" i="88"/>
  <c r="AF16" i="88"/>
  <c r="AF30" i="88"/>
  <c r="AF2" i="88"/>
  <c r="Z32" i="88"/>
  <c r="H32" i="88"/>
  <c r="W32" i="88"/>
  <c r="V32" i="88"/>
  <c r="AF12" i="88"/>
  <c r="AF26" i="88"/>
  <c r="AF17" i="88"/>
  <c r="J32" i="88"/>
  <c r="AF14" i="88"/>
  <c r="AF19" i="88"/>
  <c r="G32" i="88"/>
  <c r="F32" i="88"/>
  <c r="AF4" i="88"/>
  <c r="I32" i="88"/>
  <c r="AA32" i="88"/>
  <c r="S32" i="88"/>
  <c r="AB32" i="88"/>
  <c r="AF5" i="88"/>
  <c r="B10" i="88"/>
  <c r="BT7" i="86"/>
  <c r="AP6" i="5" s="1"/>
  <c r="BT20" i="86"/>
  <c r="F17" i="84" s="1"/>
  <c r="H17" i="84" s="1"/>
  <c r="AL17" i="5" s="1"/>
  <c r="BT12" i="86"/>
  <c r="AP11" i="5" s="1"/>
  <c r="AP25" i="5"/>
  <c r="F13" i="84"/>
  <c r="H13" i="84" s="1"/>
  <c r="AL25" i="5" s="1"/>
  <c r="BT35" i="86"/>
  <c r="BT18" i="86"/>
  <c r="BT10" i="86"/>
  <c r="BT39" i="86"/>
  <c r="BT14" i="86"/>
  <c r="BT5" i="86"/>
  <c r="F2" i="84" s="1"/>
  <c r="BT33" i="86"/>
  <c r="BT37" i="86"/>
  <c r="F34" i="84" s="1"/>
  <c r="H34" i="84" s="1"/>
  <c r="AL36" i="5" s="1"/>
  <c r="BT38" i="86"/>
  <c r="BT34" i="86"/>
  <c r="BT21" i="86"/>
  <c r="F18" i="84" s="1"/>
  <c r="H18" i="84" s="1"/>
  <c r="AL27" i="5" s="1"/>
  <c r="BT17" i="86"/>
  <c r="BT8" i="86"/>
  <c r="BT40" i="86"/>
  <c r="BT36" i="86"/>
  <c r="F33" i="84" s="1"/>
  <c r="H33" i="84" s="1"/>
  <c r="AL35" i="5" s="1"/>
  <c r="BT32" i="86"/>
  <c r="F29" i="84" s="1"/>
  <c r="H29" i="84" s="1"/>
  <c r="AL31" i="5" s="1"/>
  <c r="BT19" i="86"/>
  <c r="BT15" i="86"/>
  <c r="BT11" i="86"/>
  <c r="F8" i="84" s="1"/>
  <c r="BT6" i="86"/>
  <c r="F3" i="84" s="1"/>
  <c r="AM6" i="5"/>
  <c r="AN6" i="5" s="1"/>
  <c r="AM33" i="5"/>
  <c r="AN33" i="5" s="1"/>
  <c r="AM27" i="5"/>
  <c r="AN27" i="5" s="1"/>
  <c r="AM31" i="5"/>
  <c r="AN31" i="5" s="1"/>
  <c r="AO23" i="5"/>
  <c r="AO28" i="5"/>
  <c r="AO13" i="5"/>
  <c r="AO4" i="5"/>
  <c r="AO34" i="5"/>
  <c r="AO9" i="5"/>
  <c r="BT13" i="86"/>
  <c r="AM21" i="5"/>
  <c r="AN21" i="5" s="1"/>
  <c r="AM12" i="5"/>
  <c r="AN12" i="5" s="1"/>
  <c r="AO12" i="5"/>
  <c r="AM38" i="5"/>
  <c r="AN38" i="5" s="1"/>
  <c r="AM23" i="5"/>
  <c r="AN23" i="5" s="1"/>
  <c r="AM10" i="5"/>
  <c r="AN10" i="5" s="1"/>
  <c r="AM7" i="5"/>
  <c r="AN7" i="5" s="1"/>
  <c r="AM5" i="5"/>
  <c r="AN5" i="5" s="1"/>
  <c r="BT31" i="86"/>
  <c r="AO37" i="5"/>
  <c r="AM39" i="5"/>
  <c r="AN39" i="5" s="1"/>
  <c r="AM37" i="5"/>
  <c r="AN37" i="5" s="1"/>
  <c r="AM14" i="5"/>
  <c r="AN14" i="5" s="1"/>
  <c r="AO38" i="5"/>
  <c r="AO36" i="5"/>
  <c r="AO17" i="5"/>
  <c r="AO21" i="5"/>
  <c r="AO25" i="5"/>
  <c r="AO7" i="5"/>
  <c r="AO6" i="5"/>
  <c r="AO5" i="5"/>
  <c r="AO33" i="5"/>
  <c r="AO27" i="5"/>
  <c r="AK24" i="5" l="1"/>
  <c r="AK22" i="5"/>
  <c r="AK20" i="5"/>
  <c r="AK18" i="5"/>
  <c r="AK19" i="5"/>
  <c r="AK29" i="5"/>
  <c r="AK15" i="5"/>
  <c r="AK26" i="5"/>
  <c r="AK16" i="5"/>
  <c r="F4" i="84"/>
  <c r="F9" i="84"/>
  <c r="AP17" i="5"/>
  <c r="AP7" i="5"/>
  <c r="F5" i="84"/>
  <c r="AP9" i="5"/>
  <c r="F7" i="84"/>
  <c r="AP28" i="5"/>
  <c r="F14" i="84"/>
  <c r="H14" i="84" s="1"/>
  <c r="AL28" i="5" s="1"/>
  <c r="AP32" i="5"/>
  <c r="F30" i="84"/>
  <c r="H30" i="84" s="1"/>
  <c r="AL32" i="5" s="1"/>
  <c r="AP23" i="5"/>
  <c r="F15" i="84"/>
  <c r="H15" i="84" s="1"/>
  <c r="AL23" i="5" s="1"/>
  <c r="AP14" i="5"/>
  <c r="F12" i="84"/>
  <c r="AP13" i="5"/>
  <c r="F11" i="84"/>
  <c r="AP34" i="5"/>
  <c r="F32" i="84"/>
  <c r="H32" i="84" s="1"/>
  <c r="AL34" i="5" s="1"/>
  <c r="AP30" i="5"/>
  <c r="F28" i="84"/>
  <c r="H28" i="84" s="1"/>
  <c r="AL30" i="5" s="1"/>
  <c r="AP12" i="5"/>
  <c r="F10" i="84"/>
  <c r="AP21" i="5"/>
  <c r="F16" i="84"/>
  <c r="H16" i="84" s="1"/>
  <c r="AL21" i="5" s="1"/>
  <c r="AP33" i="5"/>
  <c r="F31" i="84"/>
  <c r="H31" i="84" s="1"/>
  <c r="AL33" i="5" s="1"/>
  <c r="AP38" i="5"/>
  <c r="F36" i="84"/>
  <c r="H36" i="84" s="1"/>
  <c r="AL38" i="5" s="1"/>
  <c r="AP37" i="5"/>
  <c r="F35" i="84"/>
  <c r="H35" i="84" s="1"/>
  <c r="AL37" i="5" s="1"/>
  <c r="AP39" i="5"/>
  <c r="F37" i="84"/>
  <c r="H37" i="84" s="1"/>
  <c r="AL39" i="5" s="1"/>
  <c r="AP31" i="5"/>
  <c r="AP35" i="5"/>
  <c r="AP5" i="5"/>
  <c r="AP10" i="5"/>
  <c r="AP4" i="5"/>
  <c r="AP27" i="5"/>
  <c r="AP36" i="5"/>
  <c r="AO14" i="5"/>
  <c r="AO32" i="5"/>
  <c r="AO31" i="5"/>
  <c r="AO10" i="5"/>
  <c r="AO30" i="5"/>
  <c r="AO11" i="5"/>
  <c r="AO39" i="5"/>
  <c r="AO35" i="5"/>
  <c r="AM34" i="5"/>
  <c r="AN34" i="5" s="1"/>
  <c r="AM36" i="5"/>
  <c r="AN36" i="5" s="1"/>
  <c r="AM35" i="5"/>
  <c r="AN35" i="5" s="1"/>
  <c r="AM30" i="5"/>
  <c r="AN30" i="5" s="1"/>
  <c r="AM32" i="5"/>
  <c r="AN32" i="5" s="1"/>
  <c r="AM17" i="5"/>
  <c r="AN17" i="5" s="1"/>
  <c r="AM28" i="5"/>
  <c r="AN28" i="5" s="1"/>
  <c r="AM11" i="5"/>
  <c r="AN11" i="5" s="1"/>
  <c r="AM13" i="5"/>
  <c r="AN13" i="5" s="1"/>
  <c r="AM25" i="5"/>
  <c r="AN25" i="5" s="1"/>
  <c r="AM9" i="5"/>
  <c r="AN9" i="5" s="1"/>
  <c r="AM4" i="5"/>
  <c r="AN4" i="5" s="1"/>
  <c r="F39" i="84" l="1"/>
  <c r="F40" i="84"/>
  <c r="B39" i="84"/>
  <c r="B40" i="84"/>
  <c r="D39" i="84"/>
  <c r="D40" i="84"/>
  <c r="AK12" i="5" l="1"/>
  <c r="AK38" i="5"/>
  <c r="AK35" i="5"/>
  <c r="AK13" i="5"/>
  <c r="AK21" i="5"/>
  <c r="AK28" i="5"/>
  <c r="AK31" i="5"/>
  <c r="AK5" i="5"/>
  <c r="AK33" i="5"/>
  <c r="AK7" i="5" l="1"/>
  <c r="AK36" i="5"/>
  <c r="AK10" i="5"/>
  <c r="AK14" i="5"/>
  <c r="AK37" i="5"/>
  <c r="AK4" i="5"/>
  <c r="AK17" i="5"/>
  <c r="AK30" i="5"/>
  <c r="AK39" i="5"/>
  <c r="AK11" i="5"/>
  <c r="AK6" i="5"/>
  <c r="AK32" i="5"/>
  <c r="AK9" i="5"/>
  <c r="AK23" i="5"/>
  <c r="AK25" i="5"/>
  <c r="AK27" i="5"/>
  <c r="AK34" i="5"/>
  <c r="H2" i="84"/>
  <c r="AL4" i="5" s="1"/>
  <c r="H6" i="84"/>
  <c r="AL8" i="5" s="1"/>
  <c r="H3" i="84"/>
  <c r="AL5" i="5" s="1"/>
  <c r="H9" i="84"/>
  <c r="AL11" i="5" s="1"/>
  <c r="H12" i="84"/>
  <c r="AL14" i="5" s="1"/>
  <c r="H7" i="84"/>
  <c r="AL9" i="5" s="1"/>
  <c r="H10" i="84"/>
  <c r="AL12" i="5" s="1"/>
  <c r="H11" i="84"/>
  <c r="AL13" i="5" s="1"/>
  <c r="H5" i="84"/>
  <c r="AL7" i="5" s="1"/>
  <c r="H8" i="84"/>
  <c r="AL10" i="5" s="1"/>
  <c r="H4" i="84"/>
  <c r="AL6" i="5"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<sst xmlns="http://schemas.openxmlformats.org/spreadsheetml/2006/main" count="7797" uniqueCount="753">
  <si>
    <t>Child Mortality</t>
  </si>
  <si>
    <t>Internet users</t>
  </si>
  <si>
    <t>Mobile cellular subscriptions</t>
  </si>
  <si>
    <t>Natural</t>
  </si>
  <si>
    <t>Human</t>
  </si>
  <si>
    <t>Institutional</t>
  </si>
  <si>
    <t>Infrastructure</t>
  </si>
  <si>
    <t>VULNERABILITY</t>
  </si>
  <si>
    <t>COUNTRY</t>
  </si>
  <si>
    <t>Communication</t>
  </si>
  <si>
    <t>Physical Connectivity</t>
  </si>
  <si>
    <t>Vulnerability</t>
  </si>
  <si>
    <t>Gender Inequality Index</t>
  </si>
  <si>
    <t>Human Development Index</t>
  </si>
  <si>
    <t>Multidimensional Poverty Index</t>
  </si>
  <si>
    <t>MIN</t>
  </si>
  <si>
    <t>MAX</t>
  </si>
  <si>
    <t>Net ODA received (% of GNI)</t>
  </si>
  <si>
    <t>Aid Dependency Index</t>
  </si>
  <si>
    <t>Uprooted people</t>
  </si>
  <si>
    <t>Inequality</t>
  </si>
  <si>
    <t>Children Under 5</t>
  </si>
  <si>
    <t>Malnutrition in children under 5</t>
  </si>
  <si>
    <t>Gini Index</t>
  </si>
  <si>
    <t>Access to health care Index</t>
  </si>
  <si>
    <t>per capita public and private expenditure on health care</t>
  </si>
  <si>
    <t>Children U5</t>
  </si>
  <si>
    <t>Recent Shocks</t>
  </si>
  <si>
    <t>Food Security</t>
  </si>
  <si>
    <t>Vulnerable Groups</t>
  </si>
  <si>
    <t>Governance</t>
  </si>
  <si>
    <t>Physical infrastructure</t>
  </si>
  <si>
    <t>Access to health care</t>
  </si>
  <si>
    <t>Food Acces Score</t>
  </si>
  <si>
    <t>Aid Dependency</t>
  </si>
  <si>
    <t>Natural Disasters % of total pop</t>
  </si>
  <si>
    <t>Development &amp; Deprivation</t>
  </si>
  <si>
    <t>People affected by droughts (absolute)</t>
  </si>
  <si>
    <t>People affected by droughts (relative)</t>
  </si>
  <si>
    <t>Road density</t>
  </si>
  <si>
    <t>(table of contents)</t>
  </si>
  <si>
    <t>(home)</t>
  </si>
  <si>
    <t>Sheets</t>
  </si>
  <si>
    <t>Calculation table for the Vulnerability component</t>
  </si>
  <si>
    <t>Calculation table for the Lack of Coping Capacity component</t>
  </si>
  <si>
    <t>Unit of Measurament</t>
  </si>
  <si>
    <t>Number</t>
  </si>
  <si>
    <t>Index</t>
  </si>
  <si>
    <t>Physical exposure to earthquake (absolute)</t>
  </si>
  <si>
    <t>Physical exposure to flood (absolute)</t>
  </si>
  <si>
    <t>Physical exposure to earthquake (relative)</t>
  </si>
  <si>
    <t>Physical exposure to flood (relative)</t>
  </si>
  <si>
    <t xml:space="preserve">Physical exposure to earthquake </t>
  </si>
  <si>
    <t>Physical exposure to flood</t>
  </si>
  <si>
    <t>Health Conditions</t>
  </si>
  <si>
    <t>Table of Contents</t>
  </si>
  <si>
    <t>Hazard &amp; Exposure</t>
  </si>
  <si>
    <t>Calculation table for the Hazard &amp; Exposure component</t>
  </si>
  <si>
    <t>Lack of Coping Capacity</t>
  </si>
  <si>
    <t>USD</t>
  </si>
  <si>
    <t>% of GNI</t>
  </si>
  <si>
    <t>%</t>
  </si>
  <si>
    <t>per 100,000 people</t>
  </si>
  <si>
    <t>per 1,000 live births</t>
  </si>
  <si>
    <t>Health expenditure per capita</t>
  </si>
  <si>
    <t>Income Gini coefficient</t>
  </si>
  <si>
    <t>Internally displaced persons (IDPs)</t>
  </si>
  <si>
    <t>Refugees by country of asylum</t>
  </si>
  <si>
    <t>Survey Year</t>
  </si>
  <si>
    <t>Humanitarian Aid (FTS)</t>
  </si>
  <si>
    <t>Development Aid (ODA)</t>
  </si>
  <si>
    <t>Socio-Economic Vulnerability</t>
  </si>
  <si>
    <t>Dimension</t>
  </si>
  <si>
    <t>Category</t>
  </si>
  <si>
    <t>Component</t>
  </si>
  <si>
    <t>Indicator Name</t>
  </si>
  <si>
    <t>Indicator Long Name</t>
  </si>
  <si>
    <t>Hazards &amp; Exposure</t>
  </si>
  <si>
    <t>Earthquake</t>
  </si>
  <si>
    <t>Flood</t>
  </si>
  <si>
    <t>HA.NAT.FL-ABS</t>
  </si>
  <si>
    <t>HA.NAT.FL-REL</t>
  </si>
  <si>
    <t>Drought</t>
  </si>
  <si>
    <t>VU.SEV.PD.HDI</t>
  </si>
  <si>
    <t>VU.SEV.PD.MPI</t>
  </si>
  <si>
    <t>VU.SEV.INQ.GINI</t>
  </si>
  <si>
    <t>Income Gini coefficient - Inequality in income or consumption</t>
  </si>
  <si>
    <t>VU.SEV.AD.AID-PC</t>
  </si>
  <si>
    <t>Public aid per capita</t>
  </si>
  <si>
    <t>VU.SEV.AD.ODA-GNI</t>
  </si>
  <si>
    <t>Mortality rate, under-5 (per 1,000 live births)</t>
  </si>
  <si>
    <t>Children Under Weight</t>
  </si>
  <si>
    <t>VU.VG.UP.REF-TOT</t>
  </si>
  <si>
    <t>VU.VG.UP.IDP-TOT</t>
  </si>
  <si>
    <t>WHO Global Health Observatory Data Repository</t>
  </si>
  <si>
    <t>Average dietary supply adequacy</t>
  </si>
  <si>
    <t>FAO</t>
  </si>
  <si>
    <t>Prevalence of undernourishment</t>
  </si>
  <si>
    <t>Capacity</t>
  </si>
  <si>
    <t>World Bank</t>
  </si>
  <si>
    <t>Internet Users (per 100 people)</t>
  </si>
  <si>
    <t>Mobile celluar subscriptions (per 100 people)</t>
  </si>
  <si>
    <t>http://data.worldbank.org/indicator/IT.CEL.SETS.P2</t>
  </si>
  <si>
    <t>Road density (km of road per 100 sq. km of land area)</t>
  </si>
  <si>
    <t>URL</t>
  </si>
  <si>
    <t>Physical exposure to flood - average annual population exposed (inhabitants)</t>
  </si>
  <si>
    <t>Physical exposure to flood - average annual population exposed (percentage of the total population)</t>
  </si>
  <si>
    <t>Public Aid per capita (current USD)</t>
  </si>
  <si>
    <t>VU.VGR.OG.HE.HIV</t>
  </si>
  <si>
    <t>VU.VGR.OG.HE.TBC</t>
  </si>
  <si>
    <t>VU.VGR.OG.U5.UW</t>
  </si>
  <si>
    <t>Percentage of underweight (weight-for-age less than -2 standard deviations of the WHO Child Growth Standards median) among children aged 0-5 years.</t>
  </si>
  <si>
    <t>VU.VGR.OG.NATDIS-REL</t>
  </si>
  <si>
    <t>Population affected by natural disasters in the last 3 years</t>
  </si>
  <si>
    <t>VU.VGR.OG.FS.MA.ADSA</t>
  </si>
  <si>
    <t>VU.VGR.OG.FS.MA.PU</t>
  </si>
  <si>
    <t>CC.INF.COM.NETUS</t>
  </si>
  <si>
    <t>Internet Users</t>
  </si>
  <si>
    <t>CC.INF.COM.CEL</t>
  </si>
  <si>
    <t>Mobile celluar subscriptions</t>
  </si>
  <si>
    <t>CC.INF.PHY.STA</t>
  </si>
  <si>
    <t>CC.INF.PHY.ROD</t>
  </si>
  <si>
    <t>CC.INF.AHC.HEALTH_EXP</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</si>
  <si>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</si>
  <si>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</si>
  <si>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</si>
  <si>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</si>
  <si>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</si>
  <si>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</si>
  <si>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This indicator is calculated by adding the public development aid and the humanitarian aid.</t>
  </si>
  <si>
    <t>The Aid Dependency component points out the countries that lack sustainability in development growth due to economic instability and humanitarian crisis.</t>
  </si>
  <si>
    <t>“Persons of concern” includes refugees, asylum-seekers, returnees, stateless persons and groups of internally displaced persons (IDPs).</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</si>
  <si>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</si>
  <si>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HIV-AIDS is considered as one of the three pandemics of low- and middle- income countries.</t>
  </si>
  <si>
    <t>Tuberculosis is considered as one of the three pandemics of low- and middle- income countries.</t>
  </si>
  <si>
    <t>This indicator shows the probability of death between birth and the end of the fifth year per 1000 live births.</t>
  </si>
  <si>
    <t>This indicator shows the ratio between weight and age of children under five.</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</si>
  <si>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</si>
  <si>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Average dietary energy supply as a percentage of the average dietary energy requirement.</t>
  </si>
  <si>
    <t>Analysed together with the prevalence of undernourishment, it allows discerning whether undernourishment is mainly due to insufficiency of the food supply or to particularly bad distribution.</t>
  </si>
  <si>
    <t>The Prevalence of Undernourishment expresses the probability that a randomly selected individual from the population consumes an amount of calories that is insufficient to cover her/his energy requirement for an active and healthy life.</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</si>
  <si>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</si>
  <si>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</si>
  <si>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The physical infrastructure component tries to assess the accessibility as well as the redundancy of the systems which are two crucial characteristics in a crisis situation.</t>
  </si>
  <si>
    <t>Description</t>
  </si>
  <si>
    <t>Relevance</t>
  </si>
  <si>
    <t>Validity / Limitation of indicator</t>
  </si>
  <si>
    <t>Indicator Data</t>
  </si>
  <si>
    <t>Indicator Metadata</t>
  </si>
  <si>
    <t>(a-z)</t>
  </si>
  <si>
    <t>(0-10)</t>
  </si>
  <si>
    <t>Public Aid per capita (US$)</t>
  </si>
  <si>
    <t>Annual empirical probability to have more than 30% of agriculture area affected by drought</t>
  </si>
  <si>
    <t>The Human Development Index (HDI) measure development by combining indicators of life expectancy, educational attainment and income into a composite index.</t>
  </si>
  <si>
    <t>The Multidimensional Poverty (MPI) Index identifies overlapping deprivations at the household level across the same three dimensions as the Human Development Index (living standards, health, and education) and shows the average number of poor people and deprivations with which poor households contend.</t>
  </si>
  <si>
    <t>Net Official Development Assistance (ODA) consists of disbursements of loans made on concessional terms (net of repayments of principal) and grants by official agencies of the members of the Development Assistance Committee (DAC), by multilateral institutions, and by non-DAC countries to promote economic development and welfare in countries and territories in the DAC list of ODA recipients. It includes loans with a grant element of at least 25 percent (calculated at a rate of discount of 10 percent).</t>
  </si>
  <si>
    <t>The Human Hazard component of InfoRM refers to risk of conflicts in the country.</t>
  </si>
  <si>
    <t>LACK OF COPING CAPACITY</t>
  </si>
  <si>
    <t>GCRI Violent Internal Conflict probability</t>
  </si>
  <si>
    <t>GCRI High Violent Internal Conflict probability</t>
  </si>
  <si>
    <t>The Food Availability component concerns the actual quality and type of food supplied to provide the nutritional balance necessary for healthy and active life. It captures trends in chronic hunger.</t>
  </si>
  <si>
    <t>The Food Utilization component concerns the actual quality and type of food supplied to provide the nutritional balance necessary for healthy and active life. It captures trends in chronic hunger.</t>
  </si>
  <si>
    <t>Food Availability Score</t>
  </si>
  <si>
    <t>Food Utilization Score</t>
  </si>
  <si>
    <t>Heidelberg Institute</t>
  </si>
  <si>
    <t>JRC</t>
  </si>
  <si>
    <t>HA.HUM.GCRI-VC</t>
  </si>
  <si>
    <t>HA.HUM.GCRI-HVC</t>
  </si>
  <si>
    <t>Agriculture Droughts probability</t>
  </si>
  <si>
    <t>People affected by droughts</t>
  </si>
  <si>
    <t>HA.NAT.DR-ABS</t>
  </si>
  <si>
    <t>HA.NAT.DR-REL</t>
  </si>
  <si>
    <t>HA.NAT.DR.ASI</t>
  </si>
  <si>
    <t>Conflict Barometer - Subnational Conflicts</t>
  </si>
  <si>
    <t>Droughts probability and historical impact</t>
  </si>
  <si>
    <t>Agriculture drought probability</t>
  </si>
  <si>
    <t>GCRI Highly Violent Internal Conflict probability</t>
  </si>
  <si>
    <t>Rank</t>
  </si>
  <si>
    <t>HAZARD &amp; EXPOSURE</t>
  </si>
  <si>
    <t>INFORM Human Hazard</t>
  </si>
  <si>
    <t>INFORM Natural Hazard</t>
  </si>
  <si>
    <t>INFORM RISK</t>
  </si>
  <si>
    <t>INFORM Vulnerable Groups</t>
  </si>
  <si>
    <t>INFORM Infrastructure</t>
  </si>
  <si>
    <t>INFORM Institutional</t>
  </si>
  <si>
    <t>INFORM Socio-Economic Vulnerability</t>
  </si>
  <si>
    <t>Number / Year</t>
  </si>
  <si>
    <t>per 100 people</t>
  </si>
  <si>
    <t>km</t>
  </si>
  <si>
    <t>Physical exposure to extensive earthquake (absolute)</t>
  </si>
  <si>
    <t>Physical exposure to extensive earthquake (relative)</t>
  </si>
  <si>
    <t>Physical exposure to intensive earthquake (absolute)</t>
  </si>
  <si>
    <t>Physical exposure to intensive earthquake (relative)</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</si>
  <si>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</si>
  <si>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HA.NAT.EQ.INT-ABS</t>
  </si>
  <si>
    <t>HA.NAT.EQ.INT-REL</t>
  </si>
  <si>
    <t>HA.NAT.EQ.EXT-ABS</t>
  </si>
  <si>
    <t>HA.NAT.EQ.EXT-REL</t>
  </si>
  <si>
    <t>https://www.openstreetmap.org</t>
  </si>
  <si>
    <t>Incidence of Tuberculosis</t>
  </si>
  <si>
    <t>Estimated incidence of tuberculosis (per 100 000 population)</t>
  </si>
  <si>
    <t>The estimated number of new and relapse tuberculosis (TB) cases arising in a given year, expressed as the rate per 100 000 population. All forms of TB are included, including cases in people living with HIV.</t>
  </si>
  <si>
    <t>WHO/UNICEF Joint Monitoring Programme (JMP) for Water Supply and Sanitation</t>
  </si>
  <si>
    <t>Earthquake is one of the rapid on-set hazards considered in the natural hazard category. The MMI 8 is considered as high intensity level.</t>
  </si>
  <si>
    <t>Physical exposure to earthquake MMI VIII (relative)</t>
  </si>
  <si>
    <t>INFORM Id</t>
  </si>
  <si>
    <t>Number of Missing Indicators</t>
  </si>
  <si>
    <t>per 100,000 live births</t>
  </si>
  <si>
    <t>Reference Year</t>
  </si>
  <si>
    <t>Indicator Date</t>
  </si>
  <si>
    <t>Indicator Source</t>
  </si>
  <si>
    <t>Indicator Data imputation</t>
  </si>
  <si>
    <t>(0-100%)</t>
  </si>
  <si>
    <t>AVG YEAR</t>
  </si>
  <si>
    <t>SUM YEAR</t>
  </si>
  <si>
    <t>NUMBER OF</t>
  </si>
  <si>
    <t>SUM MISSING</t>
  </si>
  <si>
    <t>% MISSING</t>
  </si>
  <si>
    <t>Recentness data (average years)</t>
  </si>
  <si>
    <t>STDEV</t>
  </si>
  <si>
    <t>MEDIAN</t>
  </si>
  <si>
    <t>Maternal Mortality ratio</t>
  </si>
  <si>
    <t>INFORM Reliability Index</t>
  </si>
  <si>
    <t>Reliability Index (*)</t>
  </si>
  <si>
    <t>(*) Reliability Index: 0 more reliable, 10 less reliable.</t>
  </si>
  <si>
    <t>RISK CLASS</t>
  </si>
  <si>
    <t>Physical exposure to earthquake MMI V and higher (absolute)</t>
  </si>
  <si>
    <t>Physical exposure to earthquake MMI VIII and higher (absolute)</t>
  </si>
  <si>
    <t>Physical exposure to landslides of at least medium intensity</t>
  </si>
  <si>
    <t>Physical exposure to landslides of at least high intensity</t>
  </si>
  <si>
    <t>Conflict Barometer - Interstate conflicts (bilateral relationships)</t>
  </si>
  <si>
    <t>Conflict Barometer - Intrastate and substate conflicts</t>
  </si>
  <si>
    <t>Ethnic diversity</t>
  </si>
  <si>
    <t>Human development index</t>
  </si>
  <si>
    <t>Remittances received</t>
  </si>
  <si>
    <t>Maternal mortality ratio</t>
  </si>
  <si>
    <t>Adolescent birth rate</t>
  </si>
  <si>
    <t>Female educational attainment</t>
  </si>
  <si>
    <t>Male educational attainment</t>
  </si>
  <si>
    <t>Female shares of governing seats</t>
  </si>
  <si>
    <t>Male shares of governing seats</t>
  </si>
  <si>
    <t>Female labour force participation rate</t>
  </si>
  <si>
    <t>Male labour force participation rate</t>
  </si>
  <si>
    <t>Net ODA received vs. provided (% of GNI)</t>
  </si>
  <si>
    <t>Refugees (relative to total population)</t>
  </si>
  <si>
    <t>Internally displaced persons (IDPs) (relative to total population)</t>
  </si>
  <si>
    <t>Statelessness (relative to total population)</t>
  </si>
  <si>
    <t>Adult Incidence of HIV-AIDS</t>
  </si>
  <si>
    <t>Value of food imports over total merchandise exports</t>
  </si>
  <si>
    <t>Gross Regional Product (per capita)</t>
  </si>
  <si>
    <t>Gross Domestic Product growth since collapse of Soviet Union</t>
  </si>
  <si>
    <t>Red Cross/Crescent volunteers</t>
  </si>
  <si>
    <t>Road length</t>
  </si>
  <si>
    <t>Land area</t>
  </si>
  <si>
    <t>Total Population (National Statistics Agency)</t>
  </si>
  <si>
    <t>Total Poulation (GHS-POP)</t>
  </si>
  <si>
    <t>% of GDP</t>
  </si>
  <si>
    <t>per 1,000 women ages 15-19</t>
  </si>
  <si>
    <t>PPP int. USD</t>
  </si>
  <si>
    <t>sq. km</t>
  </si>
  <si>
    <t>FIRST ADMINISTRATIVE LEVEL</t>
  </si>
  <si>
    <t>Physical exposure to floods (absolute)</t>
  </si>
  <si>
    <t>Physical exposure to landslides of at least medium intensity (absolute)</t>
  </si>
  <si>
    <t>Physical exposure to landslides of at least high intensity (absolute)</t>
  </si>
  <si>
    <t>Physical exposure to landslides (absolute)</t>
  </si>
  <si>
    <t>Physical exposure to earthquake MMI V and higher (relative)</t>
  </si>
  <si>
    <t>Physical exposure to earthquake MMI VIII and higher (relative)</t>
  </si>
  <si>
    <t>Physical exposure to landslides of at least medium intensity (relative)</t>
  </si>
  <si>
    <t>Physical exposure to landslides of at least high intensity (relative)</t>
  </si>
  <si>
    <t>Physical exposure to landslides (relative)</t>
  </si>
  <si>
    <t>Physical exposure to earthquake MMI V and higher</t>
  </si>
  <si>
    <t>Physical exposure to earthquake MMI VIII and higher</t>
  </si>
  <si>
    <t>Physical exposure to landslides</t>
  </si>
  <si>
    <t>Landslide</t>
  </si>
  <si>
    <t>Economy</t>
  </si>
  <si>
    <t>Humanitarian</t>
  </si>
  <si>
    <t>Gross Regional Product</t>
  </si>
  <si>
    <t>GDP Growth since Soviet Union Collapse</t>
  </si>
  <si>
    <t>Red Cross/Crescent volunteers (relative)</t>
  </si>
  <si>
    <t>Physical exposure to earthquakes to Modified Mercalli Intensity MMI 5 and higher - average annual population exposed (inhabitants)</t>
  </si>
  <si>
    <t>Physical exposure to earthquakes to Modified Mercalli Intensity MMI 5 and higher - average annual population exposed (percentage of the total population)</t>
  </si>
  <si>
    <t>The indicator is based on the estimated number of people exposed to earthquakes of Modified Mercalli Intensity MMI 5 and higher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</si>
  <si>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earthquakes of Modified Mercalli Intensity MMI 5 and higher per year. It results from the combination of the hazard zones and the total population living in the spatial unit. It thus indicates the expected number of people exposed in the hazard zone in one year.</t>
  </si>
  <si>
    <t>Earthquake is one of the rapid on-set hazards considered in the natural hazard category. The MMI 5 is considered as low intensity level.</t>
  </si>
  <si>
    <t>Physical exposure to earthquakes to Modified Mercalli Intensity MMI 8 and higher - average annual population exposed (inhabitants)</t>
  </si>
  <si>
    <t>Physical exposure to earthquakes to Modified Mercalli Intensity MMI 8 and higher - average annual population exposed (percentage of the total population)</t>
  </si>
  <si>
    <t>The indicator is based on the estimated number of people exposed to earthquakes of Modified Mercalli Intensity MMI 8 and higher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</si>
  <si>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earthquakes of Modified Mercalli Intensity MMI 8 and higher per year. It results from the combination of the hazard zones and the total population living in the spatial unit. It thus indicates the expected number of people exposed in the hazard zone in one year.</t>
  </si>
  <si>
    <t>WHO,JRC</t>
  </si>
  <si>
    <t>subnational</t>
  </si>
  <si>
    <t>national</t>
  </si>
  <si>
    <t># subnational indicators</t>
  </si>
  <si>
    <t>% subnational indicators</t>
  </si>
  <si>
    <t># indicators without data</t>
  </si>
  <si>
    <t>% indicators without data</t>
  </si>
  <si>
    <t>CRED</t>
  </si>
  <si>
    <t>HIIK</t>
  </si>
  <si>
    <t>ETHZ</t>
  </si>
  <si>
    <t>National Statistics Agency</t>
  </si>
  <si>
    <t>National-level Data Provider</t>
  </si>
  <si>
    <t>National Statistics Agencies</t>
  </si>
  <si>
    <t>CERF and Flash appeals</t>
  </si>
  <si>
    <t>Emergencies requiring smaller-scale international humanitarian assistance</t>
  </si>
  <si>
    <t>CERF/Flash appeals</t>
  </si>
  <si>
    <t>Smaller-scale international assistance</t>
  </si>
  <si>
    <t>Population of concern</t>
  </si>
  <si>
    <t>Population of concern (relative to total population)</t>
  </si>
  <si>
    <t>Current conflict</t>
  </si>
  <si>
    <t>USD Million</t>
  </si>
  <si>
    <t>Total public Aid (M US$)</t>
  </si>
  <si>
    <t>OCHA</t>
  </si>
  <si>
    <t>OECD</t>
  </si>
  <si>
    <t>UNHCR</t>
  </si>
  <si>
    <t>JRC,EC</t>
  </si>
  <si>
    <t>UNICEF,WHO</t>
  </si>
  <si>
    <t>OSM</t>
  </si>
  <si>
    <t>GADM</t>
  </si>
  <si>
    <t># national-level indicators</t>
  </si>
  <si>
    <t>% national-level indicators</t>
  </si>
  <si>
    <t>(0-54)</t>
  </si>
  <si>
    <t>Reliability index</t>
  </si>
  <si>
    <t>Indicator Geographical level</t>
  </si>
  <si>
    <t>Subnational vs National indicators</t>
  </si>
  <si>
    <t>Ratio of subnational vs national data</t>
  </si>
  <si>
    <t>Unit of Measurement</t>
  </si>
  <si>
    <t>(0-...)</t>
  </si>
  <si>
    <t>Projected conflict risk</t>
  </si>
  <si>
    <t>Local disaster response capacity</t>
  </si>
  <si>
    <t>Indicator Geographical level (national or sub-national)</t>
  </si>
  <si>
    <t>Use of international humanitarian services</t>
  </si>
  <si>
    <t>Subnational-level Data Provider</t>
  </si>
  <si>
    <t>Number of Missing Datasets</t>
  </si>
  <si>
    <t>% of Missing Datasets</t>
  </si>
  <si>
    <t>HA.NAT.LS.MED-ABS</t>
  </si>
  <si>
    <t>HA.NAT.LS.MED-REL</t>
  </si>
  <si>
    <t>HA.NAT.LS.HIG-ABS</t>
  </si>
  <si>
    <t>HA.NAT.LS.HIG-REL</t>
  </si>
  <si>
    <t>Physical exposure to landslides of at least medium intensity (absolute) - average annual population exposed (inhabitants)</t>
  </si>
  <si>
    <t>Physical exposure to landslides of at least high intensity (absolute) - average annual population exposed (inhabitants)</t>
  </si>
  <si>
    <t>Physical exposure to landslides of at least medium intensity (relative) - average annual population exposed (percentage of the total population)</t>
  </si>
  <si>
    <t>Physical exposure to landslides of at least high intensity (relative) - average annual population exposed (percentage of the total population)</t>
  </si>
  <si>
    <t>This indicator is based on the estimated number of people exposed to at least medium intensity landslide hazards. It results from the combination of the hazard zones and the total population living in the spatial unit. It thus indicates the expected number of people exposed in the hazard zone in one year.</t>
  </si>
  <si>
    <t>This indicator is based on the estimated number of people exposed to at least high intensity landslide hazards. It results from the combination of the hazard zones and the total population living in the spatial unit. It thus indicates the expected number of people exposed in the hazard zone in one year.</t>
  </si>
  <si>
    <t>This indicator is based on the estimated number of people exposed to at least medium intensity landslide hazards. It results from the combination of the hazard zones and the total population living in the spatial unit. It thus indicates the percentage of expected average annual population potentially at risk.</t>
  </si>
  <si>
    <t>This indicator is based on the estimated number of people exposed to at least high intensity landslide hazards. It results from the combination of the hazard zones and the total population living in the spatial unit. It thus indicates the percentage of expected average annual population potentially at risk.</t>
  </si>
  <si>
    <t>Landslide is one of the rapid on-set hazards considered in the natural hazard category, and can also be a secondary effect of an earthquake in the seismic-prone region.</t>
  </si>
  <si>
    <t>The indicator is dependent on quality of population estimates and the seismic hazard map. The source of the data noted that, because of the methods and resolution used (1 km), special care should be taken when using this dataset for application below the national level.</t>
  </si>
  <si>
    <t>People affected by droughts 2000-2015 - average annual population affected (percentage of the total population)</t>
  </si>
  <si>
    <t>The indicator shows the percentage of the average annual affected population by droughts per first administrative level since 2000.</t>
  </si>
  <si>
    <t>The indicator shows the average annual affected population by droughts per first administrative level since 2000.</t>
  </si>
  <si>
    <t>The indicator is based on the total number of people affected by droughts per year per first administrative area. It thus indicates how many people per year are at risk.</t>
  </si>
  <si>
    <t>Conflict Barometer - Interstate Conflicts</t>
  </si>
  <si>
    <t>The HIIK's annual publication Conflict Barometer describes the recent trends in global conflict developments, escalations, de-escalations, and settlements. Their dadic data on interstate conflicts captures the points at issue in bilateral relationships and the conflict intensities.</t>
  </si>
  <si>
    <t>It is assumed that the more developed a area is the better its people will be able to respond to humanitarian needs using their own individual or regional/national resources.</t>
  </si>
  <si>
    <t>HA.HUM.CON.BR</t>
  </si>
  <si>
    <t>HA.HUM.CON.SC</t>
  </si>
  <si>
    <t>While the HDI measures the average achievement of a country/area in terms of development, the MPI, focuses on the section of the population below the threshold of the basic criteria for human development.</t>
  </si>
  <si>
    <t>Oxford Poverty &amp; Human Development Initiative (OPHI), Oxford Department of International Development, University of Oxford</t>
  </si>
  <si>
    <t>VU.SEV.PD.CM</t>
  </si>
  <si>
    <t>The mortality of children under 5 shows general health condition of children.</t>
  </si>
  <si>
    <t>Maternal mortality ratio (per 100,000 live births)</t>
  </si>
  <si>
    <t>Number of maternal deaths (the death of a woman while pregnant or within 42 days of termination of pregnancy, irrespective of the duration and site of the pregnancy, from any cause related to or aggravated by the pregnancy or its management but not from accidental or incidental causes) during a given time period per 100,000 live births during the same time period.</t>
  </si>
  <si>
    <t>Number of births to women ages 15-19 per 1,000 women ages 15-19</t>
  </si>
  <si>
    <t>Adolescent birth rate (per 1,000 women ages 15-19)</t>
  </si>
  <si>
    <t>Adult females aged 25 years and older with at least secondary education per total adult females aged 25 years and older</t>
  </si>
  <si>
    <t>Adult males aged 25 years and older with at least secondary education  per total adult males aged 25 years and older</t>
  </si>
  <si>
    <t>Number of women in the provincial/city government per total number of people in the provincial/city government</t>
  </si>
  <si>
    <t>Number of men in the provincial/city government per total number of people in the provincial/city government</t>
  </si>
  <si>
    <t>Proportion of the female population ages 15 and older that is economically active: all women who supply labor for the production of goods and services during a specified period per total female population ages 15 and older.</t>
  </si>
  <si>
    <t>Proportion of the male population ages 15 and older that is economically active: all men who supply labor for the production of goods and services during a specified period per total male population ages 15 and older.</t>
  </si>
  <si>
    <t>Joint Research Centre of the European Commission</t>
  </si>
  <si>
    <t>Parliamentary representation: Female shares of governing seats</t>
  </si>
  <si>
    <t>Parliamentary representation: Male shares of governing seats</t>
  </si>
  <si>
    <t>VU.SEV.INQ.MMR</t>
  </si>
  <si>
    <t>VU.SEV.INQ.ABR</t>
  </si>
  <si>
    <t>VU.SEV.INQ.PR-F</t>
  </si>
  <si>
    <t>VU.SEV.INQ.PR-M</t>
  </si>
  <si>
    <t>VU.SEV.INQ.LFPR-F</t>
  </si>
  <si>
    <t>VU.SEV.INQ.LFPR-M</t>
  </si>
  <si>
    <t>VU.SEV.INQ.SE-F</t>
  </si>
  <si>
    <t>VU.SEV.INQ.SE-M</t>
  </si>
  <si>
    <t>The maternal mortality ratio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</si>
  <si>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adolescent birth rate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</si>
  <si>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female educational attainment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</si>
  <si>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male educational attainment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</si>
  <si>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female shares of governing seats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</si>
  <si>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male shares of governing seats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</si>
  <si>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female labour force participation rate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</si>
  <si>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male labour force participation rate is one of the indicators that is used to calculate the Gender Inequality Index. The Inequality component introduces the dispersion of conditions within population presented in Development &amp; Deprivation component. 
Areas with unequal distribution of human development also experience high inequality between women and men, and countries with high gender inequality also experience unequal distribution of human development.</t>
  </si>
  <si>
    <t>The Inequality component introduces the dispersion of conditions within population presented in Development &amp; Deprivation component.
The GINI index depict the wealth distribution within a country/region.</t>
  </si>
  <si>
    <t>Aid dependency</t>
  </si>
  <si>
    <t>• FTS (OCHA)
• OECD DAC</t>
  </si>
  <si>
    <t>VU.SEV.AD.REM</t>
  </si>
  <si>
    <t>Personal remittances (total by administrative unit)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t>
  </si>
  <si>
    <t>Many economies in the Caucasus and Central Asia are highly reliant on remittances from labor migrants.</t>
  </si>
  <si>
    <t>As the majority of labor migrants in the region (except migrants from Georgia) go to Russia to work, data from the Central Bank of Russian Federation was used. For Georgia, data was used from the National Statistics Agency.</t>
  </si>
  <si>
    <t>Remittances received (% of GDP)</t>
  </si>
  <si>
    <t>Personal remittances, received (% of GDP)</t>
  </si>
  <si>
    <t>VU.VG.UP.STA-TOT</t>
  </si>
  <si>
    <t>Stateless people</t>
  </si>
  <si>
    <t xml:space="preserve">Refugees, internally displaced persons (IDPs), returnees, and stateless people are among the most vulnerable people in a humanitarian crisis. </t>
  </si>
  <si>
    <t>VU.VG.UP.ETH</t>
  </si>
  <si>
    <t>ETH Zürich</t>
  </si>
  <si>
    <t>Ethnic diversity identifies all politically relevant ethnic groups and their access to state power. It includes data on the degree to which their representatives held executive-level state power - from total control of the government to overt political discrimination - and their degree of regionally autonomy.</t>
  </si>
  <si>
    <t>Health conditions</t>
  </si>
  <si>
    <t>Recent shocks</t>
  </si>
  <si>
    <t>Food security</t>
  </si>
  <si>
    <t>Adult incidence of HIV-AIDS</t>
  </si>
  <si>
    <t>The total new registered cases of HIV infection of adults aged 15-49 years, whether or not they have developed symptoms of AIDS, expressed as per cent of total population in that age group.</t>
  </si>
  <si>
    <t>Estimated HIV incidence among adults aged 15-49 years (%)</t>
  </si>
  <si>
    <t>Communities may be more vulnerable in case of disasters when they are discriminated against. Also, the more autonomous and self-excluded an ethnic minority is within a country, the more vulnerable it may be in case of disasters.</t>
  </si>
  <si>
    <t>Malnutrition of children under 5 extract the group of children that are in a weak health condition mainly due to hunger.</t>
  </si>
  <si>
    <t>Percentage of population affected by natural disasters in the last 3 years</t>
  </si>
  <si>
    <t>To account for increased vulnerability during the recovery period after a disaster, people affected by recent shocks in the past 3 years are considered.</t>
  </si>
  <si>
    <t>The population affected by recent natural disasters are considered more vulnerable than the rest of the population.
The indicator identify the areas that are recovering from humanitarian crisis situation.</t>
  </si>
  <si>
    <t>Food availability: Average dietary supply adequacy</t>
  </si>
  <si>
    <t>Food utilization: Prevalence of undernourishment (% of population)</t>
  </si>
  <si>
    <t>Value of food imports</t>
  </si>
  <si>
    <t>VU.VGR.OG.FS.ST.FI</t>
  </si>
  <si>
    <t>Food stability: Value of food imports over total merchandise exports</t>
  </si>
  <si>
    <t>This indicator captures the food stability and measures the value of food (excl. fish) imports over a country's total merchandise exports.</t>
  </si>
  <si>
    <t>This indicator provides a measure of vulnerability and captures the adequacy of foreign exchange reserves to pay for food imports, which has implications for national food security depending on production and trade patterns.</t>
  </si>
  <si>
    <t>CC.INS.ECO.GRP</t>
  </si>
  <si>
    <t>Gross regional product</t>
  </si>
  <si>
    <t>Gross regional product (per capita)</t>
  </si>
  <si>
    <t>Gross regional product (GRP) is defined as the market value of all final goods and services produced within a region in a given period of time. GRP is conceptually equivalent to gross domestic product (GDP); the latter measures newly created value through production by resident production units (or residents in short) in the domestic economy, while for the former measures newly created value through production by regional residents in the regional economy, be it a state, province or a district.</t>
  </si>
  <si>
    <t>GRP is a measure of the economic vitality of the administrative area.</t>
  </si>
  <si>
    <t>CC.INS.ECO.GDP-GR</t>
  </si>
  <si>
    <t>GDP growth</t>
  </si>
  <si>
    <t>In the time of the Soviet Union, countries in the region made similar economic progress. Since the collapse of the Soviet Union, countries have been developing at different speeds and success rates.</t>
  </si>
  <si>
    <t>CC.INS.HUM.RCV</t>
  </si>
  <si>
    <t>The National Red Cross/Crescent Societies are usually the first ones to respond to disasters locally.</t>
  </si>
  <si>
    <t>CC.INS.HUM.APP</t>
  </si>
  <si>
    <t>The number of volunteers of the National Red Cross/Crescent Society by administrative area.</t>
  </si>
  <si>
    <t>The number of CERF and Flash appeals that have been issued since 2007.</t>
  </si>
  <si>
    <t>http://www.unocha.org/cerf/
https://fts.unocha.org/</t>
  </si>
  <si>
    <t>CC.INS.HUM.SSA</t>
  </si>
  <si>
    <t>Smaller-scale international humanitarian assistance</t>
  </si>
  <si>
    <t>The number of emergencies since 2007 in which there was need for a type of multi-sector/cluster emergency response operation (e.g, coordinated needs assessment) with involvement of the international humanitarian community.</t>
  </si>
  <si>
    <t>CERF and Flash appeals are issued in medium-large scale disasters if the Government needs support from the international humanitarian community to respond to the disaster</t>
  </si>
  <si>
    <t>Countries in the region vary in their use of international humanitarian services.</t>
  </si>
  <si>
    <t>The communication component aims to measure the efficiency of dissemination of early warnings through a communication network as well as coordination of preparedness and emergency activities. It is dependent on the dispersion of the communication infrastructure.</t>
  </si>
  <si>
    <t>Physical Infrastructure</t>
  </si>
  <si>
    <t>Road density is the ratio of the length of the region's total road network to the region's land area. The road network includes all roads that connect settlements to each other: motorways, trunks, primary, secondary, tertiary and unclassified roads (based on the definition from http://wiki.openstreetmap.org/wiki/Key:highway)</t>
  </si>
  <si>
    <t>(V.Low-V.High)</t>
  </si>
  <si>
    <t>Results table with the main dimensions</t>
  </si>
  <si>
    <t>Disclaimers</t>
  </si>
  <si>
    <t>Further information</t>
  </si>
  <si>
    <t>Previous Releases</t>
  </si>
  <si>
    <t>no data</t>
  </si>
  <si>
    <t>2019-21</t>
  </si>
  <si>
    <t>2018-20</t>
  </si>
  <si>
    <t>GEM,JRC</t>
  </si>
  <si>
    <t>ISO2+PCODE</t>
  </si>
  <si>
    <t>People using at least basic sanitation services (% of population)</t>
  </si>
  <si>
    <t>The percentage of people using at least basic sanitation services, that is, improved sanitation facilities that are not shared with other households.  This indicator encompasses both people using basic sanitation services as well as those using safely managed sanitation services.   Improved sanitation facilities include flush/pour flush to piped sewer systems, septic tanks or pit latrines; ventilated improved pit latrines, compositing toilets or pit latrines with slabs.</t>
  </si>
  <si>
    <t>Access to drinking water and basic sanitation is a fundamental need and a human right vital for the dignity and health of all people. The health and economic benefits of improved sanitation facilities to households and individuals are well documented. Use of an improved sanitation facility is a proxy for the use of basic sanitation.
 An improved sanitation facility is one that likely hygienically separates human excreta from human contact. Improved sanitation facilities include: 
 Ø Flush or pour-flush to piped sewer system, septic tank or pit latrine, 
 Ø Ventilated improved pit latrine, - 
 Ø Pit latrine with slab and 
 Ø Composting toilet However, sanitation facilities are not considered improved when shared with other households, or open to public use. 
 While, unimproved sanitation include: - 
 Ø Flush or pour-flush to elsewhere, 
 Ø Pit latrine without slab or open pit, 
 Ø Bucket, hanging toilet or hanging latrine and 
 Ø No facilities or bush or field (open defecation)
 It is closely linked to mal nutrition.</t>
  </si>
  <si>
    <t>SDG Target 6.2: By 2030, achieve access to adequate and equitable sanitation and hygiene for all and end open defecation, paying special attention to the needs of women and girls and those in vulnerable situations
Indicator 6.2.1: Proportion of population using safely managed sanitation services, including a handwashing facility with soap and water</t>
  </si>
  <si>
    <t>https://washdata.org</t>
  </si>
  <si>
    <t>Global framework</t>
  </si>
  <si>
    <t xml:space="preserve">The indicator is dependent on quality of population estimates and the seismic hazard map. </t>
  </si>
  <si>
    <t>https://www.globalquakemodel.org/gem
https://ghsl.jrc.ec.europa.eu/download.php</t>
  </si>
  <si>
    <t>• Global Earthquake Model (earthquake hazard map)
• Joint Research Centre (poulation density)</t>
  </si>
  <si>
    <t xml:space="preserve">• UNISDR Global Risk Assessment 2015: GVM and IAVCEI, UNEP, CIMNE and associates and INGENIAR, FEWS NET and CIMA Foundation (flood hazard map)
• Joint Research Centre  (population density)
</t>
  </si>
  <si>
    <t>https://www.euro.who.int/
https://ghsl.jrc.ec.europa.eu/download.php</t>
  </si>
  <si>
    <t>https://public.emdat.be/</t>
  </si>
  <si>
    <t>http://www.fao.org/giews/earthobservation/</t>
  </si>
  <si>
    <t>EM-DAT, CRED / UCLouvain, Brussels, Belgium – www.emdat.be ( D. Guha-Sapir)</t>
  </si>
  <si>
    <t>• Global Earthquake Model (earthquake hazard map)
• Joint Research Centre of the European Commission (poulation density)</t>
  </si>
  <si>
    <t xml:space="preserve">• WHO (landslide hazard map)
• Joint Research Centre of the European Commission  (population density)
</t>
  </si>
  <si>
    <t xml:space="preserve">• UNISDR Global Risk Assessment 2015: GVM and IAVCEI, UNEP, CIMNE and associates and INGENIAR, FEWS NET and CIMA Foundation (flood hazard map)
• Joint Research Centre of the European Commission  (population density)
</t>
  </si>
  <si>
    <t>http://conflictrisk.jrc.ec.europa.eu/</t>
  </si>
  <si>
    <t>https://ophi.org.uk/</t>
  </si>
  <si>
    <t>SDG Target 3.2: By 2030, end preventable deaths of newborns and children under 5 years of age, with all countries aiming to reduce neonatal mortality to at least as low as 12 per 1,000 live births and under-5 mortality to at least as low as 25 per 1,000 live births
Indicator 3.2.1: Under-five mortality rate</t>
  </si>
  <si>
    <t>https://data.worldbank.org/indicator/DT.ODA.ODAT.GN.ZS</t>
  </si>
  <si>
    <t>https://www.unhcr.org/refugee-statistics/
http://data2.unhcr.org/en/situations</t>
  </si>
  <si>
    <t>https://icr.ethz.ch/data/epr/#core</t>
  </si>
  <si>
    <t>SDG Target 3.3: By 2030, end the epidemics of AIDS, tuberculosis, malaria and neglected tropical diseases and combat hepatitis, water-borne diseases and other communicable diseases
Indicator 3.3.1: Number of new HIV infections per 1,000 uninfected population, by sex, age and key populations</t>
  </si>
  <si>
    <t>National Statistics Agencies mostly had incidence data rather than prevalence.</t>
  </si>
  <si>
    <t xml:space="preserve">SDG Target 3.3: By 2030, end the epidemics of AIDS, tuberculosis, malaria and neglected tropical diseases and combat hepatitis, water-borne diseases and other communicable diseases
Indicator 3.3.2: Tuberculosis incidence per 100,000 population
</t>
  </si>
  <si>
    <t>Although the weight/height ratio indicating acute malnutrition (wasting) is a better indicator for emergency situations and the weight/age ratio does not distinguish between acute malnutrition (wasting) and chronic malnutrition (stunting), it was nevertheless decided to use the weight/age ratio in the Vulnerability component of InfoRM for two reasons: the weight/height ratio figures are not collected systematically for all countries, and by their very nature they rapidly become obsolete. (DG-ECHO GNA Methodology: http://ec.europa.eu/echo/files/policies/strategy/methodology_2011_2012.pdf)</t>
  </si>
  <si>
    <t>Sendai Target B: Substantially reduce the number of affected people globally by 2030, aiming to lower the average global figure per 100,000 between 2020-2030 compared with 2005-2015.
SDG Target 1.5: By 2030, build the resilience of the poor and those in vulnerable situations and reduce their exposure and vulnerability to climate-related extreme events and other economic, social and environmental shocks and disasters;
Indicator 1.5.1: Number of deaths, missing persons and directly affected persons attributed to disasters per 100,000 population</t>
  </si>
  <si>
    <t xml:space="preserve">SDG Target 2.1: By 2030, end hunger and ensure access by all people, in particular the poor and people in vulnerable situations, including infants, to safe, nutritious and sufficient food all year round
Indicator 2.1.1: Prevalence of undernourishment </t>
  </si>
  <si>
    <t>National Red Cross/Crescent Societies</t>
  </si>
  <si>
    <t>Subnational INFORM 2017</t>
  </si>
  <si>
    <t>Sanitation</t>
  </si>
  <si>
    <t>SDG Target 17.8: Fully operationalize the technology bank and science, technology and innovation capacitybuilding mechanism for least developed countries by 2017 and enhance the use of enabling technology, in particular information and communications technology
Indicator 17.8.1: Proportion of individuals using the Internet</t>
  </si>
  <si>
    <t>SDG Target 9.c: Significantly increase access to information and communications technology and strive to provide universal and affordable access to the Internet in least developed countries by 2020
Indicator 9.c.1: Proportion of population covered by a mobile network, by technology</t>
  </si>
  <si>
    <t>SDG Target 17.3: Mobilize additional financial resources for developing countries from multiple sources
Indicator 17.3.2: Volume of remittances (in United States dollars) as a proportion of total GDP</t>
  </si>
  <si>
    <t>Covid-19 vaccination</t>
  </si>
  <si>
    <t>Ministry of Health</t>
  </si>
  <si>
    <t>DRR</t>
  </si>
  <si>
    <t>Awareness and availability score of early warning systems (EWS)</t>
  </si>
  <si>
    <t>National Emergency Management Agency</t>
  </si>
  <si>
    <t>https://sendaimonitor.undrr.org/</t>
  </si>
  <si>
    <t>POP_DEN</t>
  </si>
  <si>
    <t>GHSL Population Grid</t>
  </si>
  <si>
    <t>Global Human Settlement Layer Population Grid</t>
  </si>
  <si>
    <t>POP</t>
  </si>
  <si>
    <t>Total population</t>
  </si>
  <si>
    <t>Common</t>
  </si>
  <si>
    <t>European Commission, Joint Research Centre (JRC)</t>
  </si>
  <si>
    <t>Total population (both sexes combined)</t>
  </si>
  <si>
    <t>https://gadm.org/</t>
  </si>
  <si>
    <t>OpenStreetMap (OSM)</t>
  </si>
  <si>
    <t>Incidence of Covid-19 (relative to total population)</t>
  </si>
  <si>
    <t>Covid-19 vaccination (relative to total population)</t>
  </si>
  <si>
    <t>Number of Covid-19 fatalities (relative to total population)</t>
  </si>
  <si>
    <t>Covid-19 (incidences&amp;casualties)</t>
  </si>
  <si>
    <t xml:space="preserve">Covid-19 vaccination </t>
  </si>
  <si>
    <t>ISO2</t>
  </si>
  <si>
    <t>Sendai Framework Monitor Target G-1 is a compound indicator, which is computed based on subindicators G-2 to G-5 (G-2 Number of countries that have multi-hazard monitoring and
forecasting systems; G-3 Number of people per 100 000 that are covered by early warning information through local governments or through national dissemination mechanisms; G-4 Percentage of local governments having a plan to act on early warnings;  G-5 Number of countries that have accessible, understandable, usable and relevant disaster risk information and assessment available to the people at the national and local levels) of the four interrelated key elements of effective functioning multi-hazard early warning systems (MHEWSs).</t>
  </si>
  <si>
    <t>Sendai Framework Monitor Target E2 Substantially increase the number of countries with local disaster risk reduction strategies by 2020, correlated with the SDG Indicator: 1.5.3 Number of countries that adopt and implement national disaster risk reduction strategies in line with the Sendai Framework for Disaster Risk Reduction 2015-2030, and SDG Indicator: 1.5.4 Proportion of local governments that adopt and implement local disaster risk reduction strategies in line with national disaster risk reduction strategies.</t>
  </si>
  <si>
    <t>Incidence of COVID-19 (relative to total population)</t>
  </si>
  <si>
    <t>Number of COVID-19 fatalities (relative to total population)</t>
  </si>
  <si>
    <t>VU.VGR.OG.HE.CAS-COV</t>
  </si>
  <si>
    <t>VU.VGR.OG.HE.DEA-COV</t>
  </si>
  <si>
    <t>CC.INS.DRR.AWE-EWS</t>
  </si>
  <si>
    <t>COVID-19 imposes a great threat to the health system and health of population and consequetly to the vulnerability of the population as while the health workers are dealing with COVID-19 patients capacieties to deal with other pations are limited.</t>
  </si>
  <si>
    <t>COVID-19 related fatalities represent fatalities that could have been avoided, as healthy patients do not suffer from multiple complications due to COVID-19 infections. So the indicator represents the deaths that could have been avoided if the overall health of the population is at high level.</t>
  </si>
  <si>
    <t>Goverments report on confirmed cases of COVID-19 though national labaratories. The numbers should vary as not of COVID-19 cases are reported.</t>
  </si>
  <si>
    <t>Goverments report on fatalities from confirmed cases of COVID-19 though national labaratories. The numbers should vary as not of COVID-19 fatalities are reported.</t>
  </si>
  <si>
    <t>CC.INF.AHC.VAC-COV</t>
  </si>
  <si>
    <t>Cumulative number of vaccine doses administered</t>
  </si>
  <si>
    <t>The share of vaccinated population increases the capacity of the health system, as vaccinated population do not present a burden to the health system, as vaccines provide longer protection from COVID-19 infection, or development of milder case of the disease.</t>
  </si>
  <si>
    <t>Subnational INFORM RISK 2021</t>
  </si>
  <si>
    <t xml:space="preserve"> </t>
  </si>
  <si>
    <t>https://drmkc.jrc.ec.europa.eu/inform-index/INFORM-Subnational-Risk/Central-Asia-Caucasus</t>
  </si>
  <si>
    <t>CONCEPT AND METHODOLOGY</t>
  </si>
  <si>
    <t>v1.0 (10 April 2017). Subnational INFORM risk index - first results published.</t>
  </si>
  <si>
    <t>Governments use several types of vaccines and vaccination pace/rate, doses varies between the countries.</t>
  </si>
  <si>
    <t>National score (in percent) of early warning systems (EWS) availablity and informantion dissemination to the population</t>
  </si>
  <si>
    <t xml:space="preserve">This Indicator (Global target G-1) is a compound indicator for mullti-hazard early warning systems (MHEWS), calculated as an index using the arithmetic average of the scores of the four indicators G-2 to G-5. Indicators G-2 to G-5 each correspond to one of the key elements: disaster risk knowledge based on the systematic collection of data and disaster risk assessments (G-5); detection, monitoring, analysis and forecasting of the hazards and possible consequences (G-2); dissemination and communication, by an official source, of authoritative, timely, accurate and actionable warnings and associated information on likelihood and impact (G-3); preparedness at all levels to respond to the warnings received (G-4). </t>
  </si>
  <si>
    <t xml:space="preserve">Sendai Framework Monitor Target G:  Substantially increase the availability of and access to multi-hazard
early warning systems and disaster risk information and assessments to the
people by 2030. Target G-1 is a compound indicator, which is computed based on the sub-indicators G-2
through G-5 of the four interrelated key elements for effective functioning MHEWS (Indicatiors G-2 to G-5).
</t>
  </si>
  <si>
    <t xml:space="preserve">The hazards considered for target G cover a larger spectrum than the ones included in the INFORM GRI and subnational INFORM RI for C&amp;CA ‘Natural Hazard’ category (flood, earthquake, landslide, tsunami, tropical cyclone, epidemic and drought) and (flood, earthquakes, landslide and drought), respectively. Therefore, countries may have installed EWS for hazards not considered in the INFORM GRI and subnational INFORM RI models. Nonetheless, if the country has managed to develop and implement EWSs for some hazards, this would be a good indication in any case for the rest of the hazards. For the time being countries report at national level only. </t>
  </si>
  <si>
    <t>http://risk.preventionweb.net/capraviewer
https://ghsl.jrc.ec.europa.eu/download.php</t>
  </si>
  <si>
    <t>(1-83)</t>
  </si>
  <si>
    <t>EM-DAT: The Emergency Events Database - Université catholique de Louvain (UCL) - CRED, D. Guha-Sapir - www.emdat.be, Brussels, Belgium.</t>
  </si>
  <si>
    <t>UNDRR,JRC</t>
  </si>
  <si>
    <t>number</t>
  </si>
  <si>
    <t>current int USD PPP</t>
  </si>
  <si>
    <t>number / year</t>
  </si>
  <si>
    <t>index</t>
  </si>
  <si>
    <t>(current) USD</t>
  </si>
  <si>
    <t>The indicator is based on the FAO Agriculture Stress Index (ASI) that highlights anomalous vegetation growth and potential drought in arable land. It is defined as the annual probability to have more than 30% of agriculture area affected by drought, based on data for past 20 years. Thus data covers the period of 2001-2020.</t>
  </si>
  <si>
    <t>People affected by droughts 2000-2021 - average annual population affected (inhabitants)</t>
  </si>
  <si>
    <t>https://hiik.de/daten-karten/datensaetze/</t>
  </si>
  <si>
    <t>The HIIK's annual publication Conflict Barometer describes the recent trends in global conflict developments, escalations, de-escalations, and settlements. The Conflict Barometer includes the violent and non-violent intensities of intrastate and substate conflicts.</t>
  </si>
  <si>
    <t>The Global Conflict Risk Index (GCRI) is an indicator that assess the states' risk for violent internal conflicts. INFORM Risk uses the GCRI assessment of the probability for violent conflict (VC) within the next 4 years, for both national power and subnational group of conflicts. The considered probabilities are the maximum of the national power and the subnational for HVC.</t>
  </si>
  <si>
    <t>Cumulative number of confirmed COVID-19 cases per year presented as % of total population</t>
  </si>
  <si>
    <t>Cumulative number of COVID-19 related fatalities per year presented as % of total population</t>
  </si>
  <si>
    <t xml:space="preserve">Cumulative number of COVID-19 confirmed cases per year in relation to the total population of the same year. </t>
  </si>
  <si>
    <t xml:space="preserve">Cumulative number of confirmed deaths from COVID-19 complications  per year in relation to the total population of the same year. </t>
  </si>
  <si>
    <t>Number of vaccine doses administered per a year relative to the total population of the same year.</t>
  </si>
  <si>
    <t>https://data.worldbank.org/indicator/NY.GDP.PCAP.CD</t>
  </si>
  <si>
    <t>World Bank (GDP per capita (current US$))</t>
  </si>
  <si>
    <t>This indicator looks at how much economic progression the countries in Central Asia have made since the collapse of the Soviet Union.</t>
  </si>
  <si>
    <t>https://data.worldbank.org/indicator/NY.GDP.PCAP.PP.KD</t>
  </si>
  <si>
    <t>2019-20</t>
  </si>
  <si>
    <t>https://fts.unocha.org/; https://stats.oecd.org/Index.aspx?DataSetCode=TABLE2A#</t>
  </si>
  <si>
    <t>current, USD million</t>
  </si>
  <si>
    <t>2020-21</t>
  </si>
  <si>
    <t>2015-20</t>
  </si>
  <si>
    <t>https://www.fao.org/faostat/en/#home</t>
  </si>
  <si>
    <t>The HDI index estimations were calculated based on subnational human development index reporst produced by UNDP for each country.</t>
  </si>
  <si>
    <t>Global Data Lab (GLD)</t>
  </si>
  <si>
    <t>https://globaldatalab.org/shdi/table/shdi/</t>
  </si>
  <si>
    <t>GDL</t>
  </si>
  <si>
    <t>OPHI</t>
  </si>
  <si>
    <t>Current health expenditure per capita, PPP (current international $)</t>
  </si>
  <si>
    <t>Per capita current expenditure on health (THE) expressed in Purchasing Power Parities (PPP) international dollar.</t>
  </si>
  <si>
    <t>http://apps.who.int/nha/database</t>
  </si>
  <si>
    <t>2007-2021</t>
  </si>
  <si>
    <t>WB</t>
  </si>
  <si>
    <t>Economic Freedom Index</t>
  </si>
  <si>
    <t>CC.INS.GOV.EFI</t>
  </si>
  <si>
    <t>https://www.heritage.org/index/</t>
  </si>
  <si>
    <t>The Heritage Foundation</t>
  </si>
  <si>
    <t xml:space="preserve">The Economic Freedom Index is measures positive relationship between economic freedom and a variety of positivel socal and economic goals. It is beased in 12 quantitative and qualitative factors grouped into four broad categories of economic freedom: rule of law (includes property rights, government integrity, judicial effectiveness), government size (government spendings, tax burden, fiscal health), regulatory efficiency (business freedom, labor and monetary freedom), open markets (trade, labor and monetary freedom). </t>
  </si>
  <si>
    <t>The indicator shows the country's political and ecomonic developments based on 12 factors and provides comprehensive analysis of fundamentals of economic growth and building resilience of society.</t>
  </si>
  <si>
    <t>STRONG</t>
  </si>
  <si>
    <t>Correlation above 0.7</t>
  </si>
  <si>
    <t>WEAK/NEG.</t>
  </si>
  <si>
    <t>Correlation bellow 0.3 or negative</t>
  </si>
  <si>
    <t>OK</t>
  </si>
  <si>
    <t>Correlation between 0.3-0.7</t>
  </si>
  <si>
    <t>2010-20</t>
  </si>
  <si>
    <t>Aragatsotn</t>
  </si>
  <si>
    <t>Ararat</t>
  </si>
  <si>
    <t>Armavir</t>
  </si>
  <si>
    <t>Gegharkunik</t>
  </si>
  <si>
    <t>Kotayk</t>
  </si>
  <si>
    <t>Lori</t>
  </si>
  <si>
    <t>Shirak</t>
  </si>
  <si>
    <t>Syunik</t>
  </si>
  <si>
    <t>Tavush</t>
  </si>
  <si>
    <t>Vayots Dzor</t>
  </si>
  <si>
    <t>Yerevan (city)</t>
  </si>
  <si>
    <t>Absheron-Khizi</t>
  </si>
  <si>
    <t>Baku (city)</t>
  </si>
  <si>
    <t>Central Aran</t>
  </si>
  <si>
    <t>Daghlig Shirvan</t>
  </si>
  <si>
    <t>Eastern Zangazur</t>
  </si>
  <si>
    <t>Ganja-Dashkasan</t>
  </si>
  <si>
    <t>Gazakh-Tovuz</t>
  </si>
  <si>
    <t>Guba-Khachmaz</t>
  </si>
  <si>
    <t>Karabakh</t>
  </si>
  <si>
    <t>Lankaran-Astara</t>
  </si>
  <si>
    <t>Mil-Mughan</t>
  </si>
  <si>
    <t>Nakhchivan</t>
  </si>
  <si>
    <t>Shaki-Zagatala</t>
  </si>
  <si>
    <t>Shirvan-Salyan</t>
  </si>
  <si>
    <t>Autonomous Republic of Adjara</t>
  </si>
  <si>
    <t>Guria</t>
  </si>
  <si>
    <t>Imereti</t>
  </si>
  <si>
    <t>Kakheti</t>
  </si>
  <si>
    <t>Kvemo Kartli</t>
  </si>
  <si>
    <t>Mtskheta-Mtianeti</t>
  </si>
  <si>
    <t>Racha-Lechkhumi and Kvemo Svaneti</t>
  </si>
  <si>
    <t>Samegrelo-Zemo Svaneti</t>
  </si>
  <si>
    <t>Samtskhe-Javakheti</t>
  </si>
  <si>
    <t>Shida Kartli</t>
  </si>
  <si>
    <t>Tbilisi (city)</t>
  </si>
  <si>
    <t>AM02</t>
  </si>
  <si>
    <t>AM03</t>
  </si>
  <si>
    <t>AM04</t>
  </si>
  <si>
    <t>AM05</t>
  </si>
  <si>
    <t>AM07</t>
  </si>
  <si>
    <t>AM06</t>
  </si>
  <si>
    <t>AM08</t>
  </si>
  <si>
    <t>AM09</t>
  </si>
  <si>
    <t>AM11</t>
  </si>
  <si>
    <t>AM10</t>
  </si>
  <si>
    <t>AM01</t>
  </si>
  <si>
    <t>AZ03</t>
  </si>
  <si>
    <t>AZ00</t>
  </si>
  <si>
    <t>AZ09</t>
  </si>
  <si>
    <t>AZ11</t>
  </si>
  <si>
    <t>AZ12</t>
  </si>
  <si>
    <t>AZ02</t>
  </si>
  <si>
    <t>AZ05</t>
  </si>
  <si>
    <t>AZ04</t>
  </si>
  <si>
    <t>AZ07</t>
  </si>
  <si>
    <t>AZ08</t>
  </si>
  <si>
    <t>AZ06</t>
  </si>
  <si>
    <t>AZ01</t>
  </si>
  <si>
    <t>AZ10</t>
  </si>
  <si>
    <t>GE26815</t>
  </si>
  <si>
    <t>GE26823</t>
  </si>
  <si>
    <t>GE26826</t>
  </si>
  <si>
    <t>GE26829</t>
  </si>
  <si>
    <t>GE26844</t>
  </si>
  <si>
    <t>GE26832</t>
  </si>
  <si>
    <t>GE26835</t>
  </si>
  <si>
    <t>GE26838</t>
  </si>
  <si>
    <t>GE26841</t>
  </si>
  <si>
    <t>GE26847</t>
  </si>
  <si>
    <t>GE26811</t>
  </si>
  <si>
    <t>Armenia</t>
  </si>
  <si>
    <t>Azerbaijan</t>
  </si>
  <si>
    <t>Georgia</t>
  </si>
  <si>
    <t>2002-21</t>
  </si>
  <si>
    <t>the same value as Absheron-Khizi</t>
  </si>
  <si>
    <t>the same value as Aran</t>
  </si>
  <si>
    <t>the same value as Gazakh-Tovuz</t>
  </si>
  <si>
    <t>2000-22</t>
  </si>
  <si>
    <t>the value of former Yukhari Karabakh region</t>
  </si>
  <si>
    <t>the value of former Ganja Gazakh region</t>
  </si>
  <si>
    <t>the value of former Central Aran region</t>
  </si>
  <si>
    <t>the value of former Imereti Racha-Lechkhumi and Kvemo-Svaneti</t>
  </si>
  <si>
    <t>1990-2021</t>
  </si>
  <si>
    <t>2011-21</t>
  </si>
  <si>
    <t>2017-20</t>
  </si>
  <si>
    <t>OCHA (FTS)</t>
  </si>
  <si>
    <t>2020-22</t>
  </si>
  <si>
    <t xml:space="preserve">GADM
</t>
  </si>
  <si>
    <t>Total Population (GHS-POP-R2022)</t>
  </si>
  <si>
    <t>https://ghsl.jrc.ec.europa.eu/download.php?ds=pop</t>
  </si>
  <si>
    <t>https://data.worldbank.org/indicator/BX.TRF.PWKR.DT.GD.ZS</t>
  </si>
  <si>
    <t>GLD</t>
  </si>
  <si>
    <t>the same value as Imereti</t>
  </si>
  <si>
    <t>Armenia Red Cross</t>
  </si>
  <si>
    <t>Red Cross Georgia</t>
  </si>
  <si>
    <t>Azerbaijan Red Crescent Society</t>
  </si>
  <si>
    <t>National Center for Disease control of Armenia (NCDC)</t>
  </si>
  <si>
    <t>Ministry of Health Azerbaijan</t>
  </si>
  <si>
    <t>National Center for Disease control of Georgia (NCDC)</t>
  </si>
  <si>
    <t>Ministry of Health, National Center for Disease control</t>
  </si>
  <si>
    <t>WHO</t>
  </si>
  <si>
    <t>CC.INF.AHC.PHYS</t>
  </si>
  <si>
    <t>Physicians density</t>
  </si>
  <si>
    <t>Density of physicians per 1,000 population</t>
  </si>
  <si>
    <t>Number of medical doctors (physicians), including generalist and specialist medical practitioners, per 1,000 population.</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</si>
  <si>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</si>
  <si>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SDG Target 3.c: Substantially increase health financing and the recruitment, development, training and retention of the health workforce in developing countries, especially in least developed countries and small island developing States
Indicator 3.c.1: Health worker density and distribution</t>
  </si>
  <si>
    <t>CC.INF.AHC.NURS</t>
  </si>
  <si>
    <t>Density of nurses</t>
  </si>
  <si>
    <t>Density of nurses per 1,000 population</t>
  </si>
  <si>
    <t>Number of medical nurses (all profiles, including specialized nurses), per 1,000 population.</t>
  </si>
  <si>
    <t>CC.INF.AHC.HBED</t>
  </si>
  <si>
    <t>Hospital beds</t>
  </si>
  <si>
    <t>Number of hospital beds per 1,000 population</t>
  </si>
  <si>
    <t>Number of hospital beds per 1,000 population in public, private and specialized hospitals.</t>
  </si>
  <si>
    <t>Number of hospital beds is essential for dealing with pandemics and insurement of prompt response to curing diseases, its prevention and control.</t>
  </si>
  <si>
    <t>per 1,000 people</t>
  </si>
  <si>
    <t>Social protection benefit</t>
  </si>
  <si>
    <t>VU.SOC.ELE.BENE</t>
  </si>
  <si>
    <t>Percentage of population covered by social protection benefit</t>
  </si>
  <si>
    <t>The total number of social protection benefit users, including users of material benefits from social and child protection (child support, material support, personal disability allowance and care and support allowance) as well as users of accommodation in institution of social and child protection, as percentage of total population.</t>
  </si>
  <si>
    <t>People with disabilities</t>
  </si>
  <si>
    <t>Other vulnerable groups</t>
  </si>
  <si>
    <t>VU.VUL.ELE.DISA</t>
  </si>
  <si>
    <t>Number of people with disabilities as percentage of population</t>
  </si>
  <si>
    <t xml:space="preserve">Persons with disability is a complex, evolving and multi-dimensional concept. Disabilities impact on people’s lives in many areas, for example in terms of: mobility and the use of transport equipment; access to buildings; participation in education and training, the labour market and leisure pursuits; social contacts and economic independence. </t>
  </si>
  <si>
    <t>CA.INS.DRR.MCR1</t>
  </si>
  <si>
    <t>Percentage of local governments that have enrolled in the Stage A: Cities KNOWS better of the MCR 2030.</t>
  </si>
  <si>
    <t>MCR2030 Stage A of the resilience roadmap focuses on enhancing cities’ understanding on risk reduction and resilience. Cities joining MCR2030 at this stage are in the very early stages of their resilience building journey and have limited exposure or experience in devising DRR/resilience strategies. These cities will be mostly first-time entrants into the MCR/MCR2030 mechanism.</t>
  </si>
  <si>
    <t>Efforts directed at identification of main risks, needs and gaps with use of respective available tools by the cities (municipalities)  (MCR2030 Resilience Scorecards) contribute to effective disaster risk and impact reduction in those communities. Among other actions reported by the communities that comply with Sendai Targets were also installment of early warning systems and development of DMR plans in all of the communities</t>
  </si>
  <si>
    <t xml:space="preserve">An operational framework of the Sendai Framework at the local level. A checklist for resiliency, and a great place for Stage A cities to start. The Ten Essentials for Making Cities Resilient were developed to accelerate implementation of the Sendai Framework for Disaster Risk Reduction (2015-2030) at local level. The Ten Essentials map directly against the Sendai priorities of action and its indicators for monitoring actions on disaster risk reduction. </t>
  </si>
  <si>
    <t>Achieving the Stage A of the MCR2030 means R means that local communities have achieved awareness raising on DRR and resilience.</t>
  </si>
  <si>
    <t>https://mcr2030dashboard.undrr.org/</t>
  </si>
  <si>
    <t>CA.INS.DRR.MCR2</t>
  </si>
  <si>
    <t>Percentage of local governments that have enrolled in the Stage B: Cities PLAN better of the MCR 2030.</t>
  </si>
  <si>
    <t>Stage B of the resilience roadmap focuses on improving cities’ capacities in strategic risk reduction and resilience planning. Cities in this stage normally have some form of strategy to address disasters but may not yet incorporate risk reduction or preventive measures. The cities may have had some early successes and momentum towards achieving DRR, sustainability and resilience improvements. These cities are looking for support and assistance for finalizing DRR and resilience strategies. These cities will be initially focused on improving assessment and diagnostic skills, increasing alignment between local strategies with national and regional strategies, and improving early stage strategies and policies. These cities will have some demonstrated experience and commitment to resilience building.</t>
  </si>
  <si>
    <t>Achieving the Stage B of the MCR2030 means that local communities are working towards imrpoving risk analysis, improving diagnostic skills for planning and improving strategies and plans.</t>
  </si>
  <si>
    <t>CA.INST.DRR.MCR3</t>
  </si>
  <si>
    <t>Percentage of local governments that have enrolled in the Stage C: Cities IMPLEMENT better of the MCR 2030.</t>
  </si>
  <si>
    <t>Stage C of the resilience roadmap focuses on supporting cities in the implementation of risk reduction and resilience actions. Cities in this stage have a relatively robust DRR, resilience and sustainability plan in place and maybe in the early stages of implementation or already working towards mainstreaming the DRR/resilience strategy and activities across its governments’ structure. These cities will be initially focused on improving their cross-sector governance structure, increasing their ability to access finance and to design and deliver resilient infrastructure, developing nature-based solutions and improving inclusion, and must demonstrate commitment to implement and mainstream DRR and resilience across all sectors and to share experiences with others. Cities certified with ISO37123 - Sustainable cities and communities will automatically join this stage</t>
  </si>
  <si>
    <t>Achieving the Stage C of the MCR2030 means that local communities are working towards increasing access to finance, ensuring resilient infrastructure, adopting nature-based solutions,  integrating climate risk into strategies and plans etc.</t>
  </si>
  <si>
    <t>Cities included in the MCR2030 initiative stage A</t>
  </si>
  <si>
    <t>Cities included in the MCR2030 initiative stage B</t>
  </si>
  <si>
    <t>Cities included in the MCR2030 initiative stage C</t>
  </si>
  <si>
    <t>UNDRR MCR2030 Dashboard</t>
  </si>
  <si>
    <t>UNDRR MCR2030</t>
  </si>
  <si>
    <t>UNDRR MCR2031</t>
  </si>
  <si>
    <t>UNDRR MCR2032</t>
  </si>
  <si>
    <t>Other vulnerable groups (disability)</t>
  </si>
  <si>
    <t>Cities included in the MCR2030 initiative</t>
  </si>
  <si>
    <t>IF(D2&gt;D$43,10,10-(D$43-D2)/(D$43-D$42)*10)</t>
  </si>
  <si>
    <t>LA</t>
  </si>
  <si>
    <t>lower risk</t>
  </si>
  <si>
    <t>min</t>
  </si>
  <si>
    <t>max</t>
  </si>
  <si>
    <t>AZ13</t>
  </si>
  <si>
    <t>INFORM SC 2022 (a-z)</t>
  </si>
  <si>
    <t>Calculation table for the INFORM SC Reliability Index</t>
  </si>
  <si>
    <t>SUBNATIONAL INDEX FOR RISK MANAGEMENT (SOUTH CAUCASUS, 2022)</t>
  </si>
  <si>
    <t>The INFORM initiative began in 2012 as a convergence of interests of UN agencies, donors, NGOs and research institutions to establish a common evidence-base for global humanitarian risk analysis. 
The subnational INFORM model for Caucasus and Central Asia was initiated by the Regional Inter-Agency Standing Committee (IASC) Task Force for Caucasus and Central Asia and developed by OCHA. The first INFORM risk index results were published in July 2017. In 2021 the INFORM model was updated by the Center on Emergency Situations and Disaster Risk Reductions (CESDRR) in collaboration with UNDRR Regional Office for Europe and Central Asia and with financial support from USAID BHA. Starting from 2022, South Caucasus 3 countries (Armenia, Azerbaijan and Georgia) were separated from the Central Asia INFORM subnational model and developed by UNDRR ROECA with financial support from USAID BHA. The 2022 INFORM model for South Caucasus was developed based on CCA 2021 model with adaptation to the subregional context and revision of risk index calculations. The INFORM model is being used to support coordinated preparedness actions. Partners hope to use the model to improve cooperation between humanitarian and development actors in managing risk and building resilience across the region.
INFORM identifies areas at a high risk of humanitarian crisis that are more likely to require international assistance. The INFORM model is based on risk concepts published in scientific literature and envisages three dimensions of risk: Hazards &amp; Exposure, Vulnerability and Lack of Coping Capacity. The INFORM model is split into different levels to provide a quick overview of the underlying factors leading to humanitarian risk.
The regional subnational INFORM model for South Caucasus is developed at the first administrative level (corresponding to the provinces/oblasts/regions and country capitals) of the three countries in South Caucasus. There are in total 37 administrative units of first level, but INFORM risk index was calculated for 36 administrative units in the region. 
The INFORM index supports a proactive crisis management framework. It will be helpful for an objective allocation of resources for disaster risk reduction, management as well as for coordinated actions focused on anticipating, mitigating, and preparing for humanitarian emergencies.</t>
  </si>
  <si>
    <t>1) The depiction and use of geographic names and related data included in lists and tables on this spreadsheet are not warranted to be error free nor do they necessarily imply official endorsement or acceptance by the United Nations.
2) Some areas in the region could not be included in the subnational INFORM model because only partial data and/or incomplete data was available.
3) There were no accurate geographical boundaries available to visualize results of some areas on maps.</t>
  </si>
  <si>
    <t>Subnational INFORM RISK INDEX for South Caucaus 2022</t>
  </si>
  <si>
    <t>(updated: 13 December 2022)</t>
  </si>
  <si>
    <r>
      <rPr>
        <i/>
        <sz val="10"/>
        <color rgb="FFFF0000"/>
        <rFont val="Arial"/>
        <family val="2"/>
      </rPr>
      <t xml:space="preserve">28/07/2021 v 3.5 </t>
    </r>
    <r>
      <rPr>
        <b/>
        <i/>
        <sz val="10"/>
        <rFont val="Arial"/>
        <family val="2"/>
      </rPr>
      <t xml:space="preserve">Updated indicators: </t>
    </r>
    <r>
      <rPr>
        <i/>
        <sz val="10"/>
        <color rgb="FF323232"/>
        <rFont val="Arial"/>
        <family val="2"/>
      </rPr>
      <t>Physical exposure to earthquake (absolute), Physical exposure to landslides, Physical exposure to flood, Agriculture drought probability, People affected by droughts, Conflict Barometer - Interstate conflicts (bilateral relationships), Conflict Barometer - Intrastate and substate conflicts, Ethnic Diversity,  GCRI Violent Internal Conflict probability, GCRI High Violent Internal Conflict probability, Human development index, Multidimensional Poverty Index, Gross Regional Product, Gross Domestic Product growth, Remittances, Gender Inequality Index (including Maternal mortality ratio, Adolescent birth rate, Female educational attainment, Male educational attainment, Female shares of governing seats, Male shares of governing seats, Female labour force participation rate, Male labour force participation rate that are used to calculate Gender Inequality Indes), Income Gini coefficient, Humanitarian Aid (FTS), Development Aid 2019 (ODA), Development Aid 2018(ODA), Net ODA received vs. provided (% of GNI),  Persons of Concern (including Refugees by country of asylum, Internally displaced persons (IDPs), Statelessness), Adult Incidence of HIV-AIDS, Incidence of Tuberculosis, Child Mortality, Children Under Weight, Population affected by natural disasters in the last 3 years, Food availability: Average dietary supply adequacy, Food utilization: Prevalence of undernourishment, Food access: Value of food imports over total merchanise exports, Government effectiveness, Red Cross/Crescent volunteers, CERF&amp;Flash Appeals, Emergencies requiring smaller scale international humanitarian assisstance, Internet users, Mobile cellular subscriptions, Health expenditure per capita, Road density.</t>
    </r>
    <r>
      <rPr>
        <b/>
        <i/>
        <sz val="10"/>
        <color rgb="FF323232"/>
        <rFont val="Arial"/>
        <family val="2"/>
      </rPr>
      <t xml:space="preserve">New component: </t>
    </r>
    <r>
      <rPr>
        <i/>
        <sz val="10"/>
        <color rgb="FF323232"/>
        <rFont val="Arial"/>
        <family val="2"/>
      </rPr>
      <t xml:space="preserve">DRR. </t>
    </r>
    <r>
      <rPr>
        <b/>
        <i/>
        <sz val="10"/>
        <color rgb="FF323232"/>
        <rFont val="Arial"/>
        <family val="2"/>
      </rPr>
      <t xml:space="preserve">New indicators: </t>
    </r>
    <r>
      <rPr>
        <i/>
        <sz val="10"/>
        <color rgb="FF323232"/>
        <rFont val="Arial"/>
        <family val="2"/>
      </rPr>
      <t>'Incidences of Covid-19 cases', 'Number of Covid-19 fatalities' under Vulnerability dimension, Vulnerable groups category, Health conditions component; New component: DRR is added to the Institutional category of the Lack of Coping Capacity dimension, containing following new indicators: 'Implementation score of national DRR inline with SFDRR (E1)', 'Implementation percentage of local DRR strategies (E2)',</t>
    </r>
    <r>
      <rPr>
        <b/>
        <i/>
        <sz val="10"/>
        <color rgb="FF323232"/>
        <rFont val="Arial"/>
        <family val="2"/>
      </rPr>
      <t xml:space="preserve"> </t>
    </r>
    <r>
      <rPr>
        <i/>
        <sz val="10"/>
        <color rgb="FF323232"/>
        <rFont val="Arial"/>
        <family val="2"/>
      </rPr>
      <t xml:space="preserve">'Awareness and availability score of early warning systems (EWS) (G1)', 'Percentage of population informed through EWS (G6)'; 'Covid-19 vaccination' indicator is added to Lack of Coping Capacity dimension, Infrastructure category, Access to healthcare category. </t>
    </r>
    <r>
      <rPr>
        <b/>
        <i/>
        <sz val="10"/>
        <color rgb="FF323232"/>
        <rFont val="Arial"/>
        <family val="2"/>
      </rPr>
      <t xml:space="preserve">Revised indicators: </t>
    </r>
    <r>
      <rPr>
        <i/>
        <sz val="10"/>
        <color rgb="FF323232"/>
        <rFont val="Arial"/>
        <family val="2"/>
      </rPr>
      <t xml:space="preserve">'Improved sanitation facilities' renamed to 'People using at least basic sanitation services', 'Improved water source' renamed to 'People using at least basic drinking water service'. </t>
    </r>
    <r>
      <rPr>
        <b/>
        <i/>
        <sz val="10"/>
        <color rgb="FF323232"/>
        <rFont val="Arial"/>
        <family val="2"/>
      </rPr>
      <t xml:space="preserve">Changed source: </t>
    </r>
    <r>
      <rPr>
        <i/>
        <sz val="10"/>
        <color rgb="FF323232"/>
        <rFont val="Arial"/>
        <family val="2"/>
      </rPr>
      <t xml:space="preserve">'Physical exposure to earthquake (absolute)' from GEM. </t>
    </r>
    <r>
      <rPr>
        <b/>
        <i/>
        <sz val="10"/>
        <color rgb="FF323232"/>
        <rFont val="Arial"/>
        <family val="2"/>
      </rPr>
      <t xml:space="preserve">Correct normalization: </t>
    </r>
    <r>
      <rPr>
        <i/>
        <sz val="10"/>
        <color rgb="FF323232"/>
        <rFont val="Arial"/>
        <family val="2"/>
      </rPr>
      <t xml:space="preserve">'Human Development Index', 'Multidimensional Poverty Index', 'Remittances', 'Gross Regional Product'. </t>
    </r>
    <r>
      <rPr>
        <b/>
        <i/>
        <sz val="10"/>
        <color rgb="FF323232"/>
        <rFont val="Arial"/>
        <family val="2"/>
      </rPr>
      <t>New administrative unit:</t>
    </r>
    <r>
      <rPr>
        <i/>
        <sz val="10"/>
        <color rgb="FF323232"/>
        <rFont val="Arial"/>
        <family val="2"/>
      </rPr>
      <t xml:space="preserve"> Shymkent (city) in Kazakhstan. </t>
    </r>
    <r>
      <rPr>
        <b/>
        <i/>
        <sz val="10"/>
        <color rgb="FF323232"/>
        <rFont val="Arial"/>
        <family val="2"/>
      </rPr>
      <t>Renamed administrative unit:</t>
    </r>
    <r>
      <rPr>
        <i/>
        <sz val="10"/>
        <color rgb="FF323232"/>
        <rFont val="Arial"/>
        <family val="2"/>
      </rPr>
      <t xml:space="preserve"> "Astana (city)" in Kazakhstan was renamed to "Nur-Sultan (city)".</t>
    </r>
  </si>
  <si>
    <r>
      <rPr>
        <b/>
        <i/>
        <sz val="10"/>
        <rFont val="Arial"/>
        <family val="2"/>
      </rPr>
      <t xml:space="preserve">Updated indicators: </t>
    </r>
    <r>
      <rPr>
        <i/>
        <sz val="10"/>
        <color rgb="FF323232"/>
        <rFont val="Arial"/>
        <family val="2"/>
      </rPr>
      <t xml:space="preserve">Physical exposure to earthquake (absolute), Physical exposure to landslides, Physical exposure to flood, Agriculture drought probability, People affected by droughts, Conflict Barometer - Interstate conflicts (bilateral relationships), Conflict Barometer - Intrastate and substate conflicts, GCRI Violent Internal Conflict probability, GCRI High Violent Internal Conflict probability, Human development index, Multidimensional Poverty Index, Gross Regional Product, Gross Domestic Product growth, Remittances, Gender Inequality Index (including Maternal mortality ratio, Adolescent birth rate, Female educational attainment, Male educational attainment, Female shares of governing seats, Male shares of governing seats, Female labour force participation rate, Male labour force participation rate that are used to calculate Gender Inequality Indes), Income Gini coefficient, Humanitarian Aid (FTS), Development Aid (ODA), Net ODA received vs. provided (% of GNI),  Persons of Concern (including Refugees by country of asylum, Internally displaced persons (IDPs), Statelessness), Adult Incidence of HIV-AIDS, Incidence of Tuberculosis, Child Mortality, Children Under Weight, Population affected by natural disasters in the last 3 years, Food availability: Average dietary supply adequacy, Food utilization: Prevalence of undernourishment, Food access: Value of food imports over total merchanise exports, Red Cross/Crescent volunteers, CERF&amp;Flash Appeals, Emergencies requiring smaller scale international humanitarian assisstance, Internet users, Mobile cellular subscriptions, Health expenditure per capita, Road density, 'Incidences of Covid-19 cases', 'Number of Covid-19 fatalities' under Vulnerability dimension, Vulnerable groups category, Health conditions component;  'Percentage of population informed through EWS (G6)'; 'Covid-19 vaccination' indicator is added to Lack of Coping Capacity dimension, Infrastructure category, Access to healthcare category. </t>
    </r>
    <r>
      <rPr>
        <b/>
        <i/>
        <sz val="10"/>
        <color rgb="FF323232"/>
        <rFont val="Arial"/>
        <family val="2"/>
      </rPr>
      <t xml:space="preserve">New component: </t>
    </r>
    <r>
      <rPr>
        <i/>
        <sz val="10"/>
        <color rgb="FF323232"/>
        <rFont val="Arial"/>
        <family val="2"/>
      </rPr>
      <t xml:space="preserve">Other Vulnerable Groups (disability). </t>
    </r>
    <r>
      <rPr>
        <b/>
        <i/>
        <sz val="10"/>
        <color rgb="FF323232"/>
        <rFont val="Arial"/>
        <family val="2"/>
      </rPr>
      <t xml:space="preserve">New indicators:  </t>
    </r>
    <r>
      <rPr>
        <i/>
        <sz val="10"/>
        <color rgb="FF323232"/>
        <rFont val="Arial"/>
        <family val="2"/>
      </rPr>
      <t xml:space="preserve">'Cities included in the MCR2030 initiative stage A', 'Cities included in the MCR2030 initiative stage B', 'Cities included in the MCR2030 initiative stage C', 'Physicians density', 'Density of nurses', 'Hospital beds', 'Percent of people with disabilities', 'Percent of population receiving social protection benefit', </t>
    </r>
    <r>
      <rPr>
        <b/>
        <i/>
        <sz val="10"/>
        <color rgb="FF323232"/>
        <rFont val="Arial"/>
        <family val="2"/>
      </rPr>
      <t xml:space="preserve">Revised indicators: </t>
    </r>
    <r>
      <rPr>
        <i/>
        <sz val="10"/>
        <color rgb="FF323232"/>
        <rFont val="Arial"/>
        <family val="2"/>
      </rPr>
      <t xml:space="preserve">'Government effectiveness' changed to 'Economic Freedom Index' from the Heritage foundation; DRR component was revised within the Institutional category of the Lack of Coping Capacity dimension, with its indicators now being the Awareness and availability score of early warning systems (EWS) and the Cities included in the MCR2030 initiative indicators. </t>
    </r>
    <r>
      <rPr>
        <b/>
        <i/>
        <sz val="10"/>
        <color rgb="FF323232"/>
        <rFont val="Arial"/>
        <family val="2"/>
      </rPr>
      <t>Removed indicators:</t>
    </r>
    <r>
      <rPr>
        <i/>
        <sz val="10"/>
        <color rgb="FF323232"/>
        <rFont val="Arial"/>
        <family val="2"/>
      </rPr>
      <t xml:space="preserve">  Indicators removed from the DRR component are 'Implementation score of national DRR inline with SFDRR (E1)', 'Implementation percentage of local DRR strategies (E2)', 'Awareness and availability score of early warning systems (EWS) (G1)', 'People using at least basic drinking water service' </t>
    </r>
    <r>
      <rPr>
        <b/>
        <i/>
        <sz val="10"/>
        <color rgb="FF323232"/>
        <rFont val="Arial"/>
        <family val="2"/>
      </rPr>
      <t xml:space="preserve">Changed source: </t>
    </r>
    <r>
      <rPr>
        <i/>
        <sz val="10"/>
        <color rgb="FF323232"/>
        <rFont val="Arial"/>
        <family val="2"/>
      </rPr>
      <t xml:space="preserve">'Human Development Index' from Global Data Lab. </t>
    </r>
    <r>
      <rPr>
        <b/>
        <i/>
        <sz val="10"/>
        <color rgb="FF323232"/>
        <rFont val="Arial"/>
        <family val="2"/>
      </rPr>
      <t xml:space="preserve">Correct normalization: </t>
    </r>
    <r>
      <rPr>
        <i/>
        <sz val="10"/>
        <color rgb="FF323232"/>
        <rFont val="Arial"/>
        <family val="2"/>
      </rPr>
      <t xml:space="preserve">All indicators were normalized to build this new model </t>
    </r>
    <r>
      <rPr>
        <b/>
        <i/>
        <sz val="10"/>
        <color rgb="FF323232"/>
        <rFont val="Arial"/>
        <family val="2"/>
      </rPr>
      <t>New administrative unit:</t>
    </r>
    <r>
      <rPr>
        <i/>
        <sz val="10"/>
        <color rgb="FF323232"/>
        <rFont val="Arial"/>
        <family val="2"/>
      </rPr>
      <t xml:space="preserve"> 3 new admin untis in Azerbaijan.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</si>
</sst>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_(* \(#,##0\);_(* &quot;-&quot;_);_(@_)"/>
    <numFmt numFmtId="43" formatCode="_(* #,##0.00_);_(* \(#,##0.00\);_(* &quot;-&quot;??_);_(@_)"/>
    <numFmt numFmtId="164" formatCode="_-* #,##0.00_-;\-* #,##0.00_-;_-* &quot;-&quot;??_-;_-@_-"/>
    <numFmt numFmtId="165" formatCode="0.0"/>
    <numFmt numFmtId="166" formatCode="_-* #,##0.0_-;\-* #,##0.0_-;_-* &quot;-&quot;??_-;_-@_-"/>
    <numFmt numFmtId="167" formatCode="0.0%"/>
    <numFmt numFmtId="168" formatCode="_-* #,##0.00_-;_-* #,##0.00\-;_-* &quot;-&quot;??_-;_-@_-"/>
    <numFmt numFmtId="169" formatCode="&quot;$&quot;#,##0\ ;\(&quot;$&quot;#,##0\)"/>
    <numFmt numFmtId="170" formatCode="_-* #,##0\ _F_B_-;\-* #,##0\ _F_B_-;_-* &quot;-&quot;\ _F_B_-;_-@_-"/>
    <numFmt numFmtId="171" formatCode="_-* #,##0.00\ _F_B_-;\-* #,##0.00\ _F_B_-;_-* &quot;-&quot;??\ _F_B_-;_-@_-"/>
    <numFmt numFmtId="172" formatCode="_(&quot;€&quot;* #,##0.00_);_(&quot;€&quot;* \(#,##0.00\);_(&quot;€&quot;* &quot;-&quot;??_);_(@_)"/>
    <numFmt numFmtId="173" formatCode="_-&quot;$&quot;* #,##0_-;\-&quot;$&quot;* #,##0_-;_-&quot;$&quot;* &quot;-&quot;_-;_-@_-"/>
    <numFmt numFmtId="174" formatCode="_-&quot;$&quot;* #,##0.00_-;\-&quot;$&quot;* #,##0.00_-;_-&quot;$&quot;* &quot;-&quot;??_-;_-@_-"/>
    <numFmt numFmtId="175" formatCode="##0.0"/>
    <numFmt numFmtId="176" formatCode="##0.0\ \|"/>
    <numFmt numFmtId="177" formatCode="_-* #,##0\ &quot;FB&quot;_-;\-* #,##0\ &quot;FB&quot;_-;_-* &quot;-&quot;\ &quot;FB&quot;_-;_-@_-"/>
    <numFmt numFmtId="178" formatCode="_-* #,##0.00\ &quot;FB&quot;_-;\-* #,##0.00\ &quot;FB&quot;_-;_-* &quot;-&quot;??\ &quot;FB&quot;_-;_-@_-"/>
    <numFmt numFmtId="179" formatCode="0.000"/>
    <numFmt numFmtId="180" formatCode="0.000%"/>
    <numFmt numFmtId="181" formatCode="0.000000000000000%"/>
    <numFmt numFmtId="182" formatCode="_-* #,##0.00\ &quot;€&quot;_-;\-* #,##0.00\ &quot;€&quot;_-;_-* &quot;-&quot;??\ &quot;€&quot;_-;_-@_-"/>
    <numFmt numFmtId="183" formatCode="#,##0.0"/>
    <numFmt numFmtId="184" formatCode="0.0000"/>
    <numFmt numFmtId="185" formatCode="#,##0.000"/>
  </numFmts>
  <fonts count="1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theme="1"/>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u/>
      <sz val="10"/>
      <color theme="10"/>
      <name val="Arial"/>
      <family val="2"/>
    </font>
    <font>
      <sz val="10"/>
      <color theme="1" tint="0.499984740745262"/>
      <name val="Arial"/>
      <family val="2"/>
    </font>
    <font>
      <sz val="10"/>
      <color theme="6" tint="-0.249977111117893"/>
      <name val="Arial"/>
      <family val="2"/>
    </font>
    <font>
      <b/>
      <sz val="11"/>
      <color rgb="FF323232"/>
      <name val="Arial"/>
      <family val="2"/>
    </font>
    <font>
      <sz val="10"/>
      <color rgb="FF323232"/>
      <name val="Arial"/>
      <family val="2"/>
    </font>
    <font>
      <b/>
      <sz val="18"/>
      <color rgb="FF323232"/>
      <name val="Arial"/>
      <family val="2"/>
    </font>
    <font>
      <sz val="11"/>
      <color rgb="FF323232"/>
      <name val="Arial"/>
      <family val="2"/>
    </font>
    <font>
      <i/>
      <sz val="10"/>
      <color rgb="FF323232"/>
      <name val="Arial"/>
      <family val="2"/>
    </font>
    <font>
      <b/>
      <sz val="18"/>
      <color theme="0"/>
      <name val="Arial"/>
      <family val="2"/>
    </font>
    <font>
      <sz val="11"/>
      <color theme="1"/>
      <name val="Arial"/>
      <family val="2"/>
    </font>
    <font>
      <u/>
      <sz val="11"/>
      <color theme="10"/>
      <name val="Arial"/>
      <family val="2"/>
    </font>
    <font>
      <b/>
      <sz val="10"/>
      <color rgb="FF323232"/>
      <name val="Arial"/>
      <family val="2"/>
    </font>
    <font>
      <b/>
      <sz val="10"/>
      <color theme="6" tint="-0.249977111117893"/>
      <name val="Arial"/>
      <family val="2"/>
    </font>
    <font>
      <b/>
      <sz val="10"/>
      <color theme="7"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b/>
      <sz val="13"/>
      <name val="Calibri"/>
      <family val="2"/>
      <scheme val="minor"/>
    </font>
    <font>
      <sz val="10"/>
      <color theme="1"/>
      <name val="Arial"/>
      <family val="2"/>
      <charset val="204"/>
    </font>
    <font>
      <i/>
      <sz val="10"/>
      <color theme="1"/>
      <name val="Arial"/>
      <family val="2"/>
      <charset val="204"/>
    </font>
    <font>
      <sz val="10"/>
      <color theme="0" tint="-0.499984740745262"/>
      <name val="Arial"/>
      <family val="2"/>
      <charset val="204"/>
    </font>
    <font>
      <b/>
      <sz val="11"/>
      <color theme="1"/>
      <name val="Calibri"/>
      <family val="2"/>
      <charset val="204"/>
      <scheme val="minor"/>
    </font>
    <font>
      <b/>
      <sz val="11"/>
      <name val="Calibri"/>
      <family val="2"/>
      <scheme val="minor"/>
    </font>
    <font>
      <sz val="10"/>
      <color rgb="FF323232"/>
      <name val="Arial"/>
      <family val="2"/>
      <charset val="204"/>
    </font>
    <font>
      <b/>
      <sz val="16"/>
      <color rgb="FF323232"/>
      <name val="Arial"/>
      <family val="2"/>
    </font>
    <font>
      <b/>
      <sz val="8"/>
      <color rgb="FF323232"/>
      <name val="Arial"/>
      <family val="2"/>
    </font>
    <font>
      <u/>
      <sz val="10"/>
      <color theme="10"/>
      <name val="Arial"/>
      <family val="2"/>
      <charset val="204"/>
    </font>
    <font>
      <sz val="11"/>
      <color theme="1"/>
      <name val="Arial"/>
      <family val="2"/>
      <charset val="204"/>
    </font>
    <font>
      <sz val="10"/>
      <name val="Arial"/>
      <family val="2"/>
      <charset val="204"/>
    </font>
    <font>
      <b/>
      <sz val="10"/>
      <color rgb="FF323232"/>
      <name val="Arial"/>
      <family val="2"/>
      <charset val="204"/>
    </font>
    <font>
      <sz val="8"/>
      <name val="Calibri"/>
      <family val="2"/>
      <scheme val="minor"/>
    </font>
    <font>
      <b/>
      <i/>
      <sz val="10"/>
      <color rgb="FF323232"/>
      <name val="Arial"/>
      <family val="2"/>
    </font>
    <font>
      <b/>
      <i/>
      <sz val="10"/>
      <name val="Arial"/>
      <family val="2"/>
    </font>
    <font>
      <i/>
      <sz val="10"/>
      <color rgb="FFFF0000"/>
      <name val="Arial"/>
      <family val="2"/>
    </font>
    <font>
      <u/>
      <sz val="10"/>
      <color indexed="30"/>
      <name val="Arial"/>
      <family val="2"/>
    </font>
    <font>
      <sz val="8"/>
      <color theme="1"/>
      <name val="Arial"/>
      <family val="2"/>
    </font>
    <font>
      <sz val="10"/>
      <color theme="3"/>
      <name val="Arial"/>
      <family val="2"/>
    </font>
    <font>
      <sz val="10"/>
      <color theme="4" tint="-0.499984740745262"/>
      <name val="Arial"/>
      <family val="2"/>
    </font>
    <font>
      <sz val="10"/>
      <color theme="7" tint="-0.499984740745262"/>
      <name val="Arial"/>
      <family val="2"/>
    </font>
    <font>
      <b/>
      <sz val="10"/>
      <color rgb="FF9B5747"/>
      <name val="Arial"/>
      <family val="2"/>
    </font>
    <font>
      <sz val="10"/>
      <color rgb="FFD6724E"/>
      <name val="Arial"/>
      <family val="2"/>
    </font>
    <font>
      <b/>
      <sz val="10"/>
      <color rgb="FFA04121"/>
      <name val="Arial"/>
      <family val="2"/>
    </font>
    <font>
      <b/>
      <sz val="10"/>
      <color rgb="FF3A5E92"/>
      <name val="Arial"/>
      <family val="2"/>
    </font>
    <font>
      <b/>
      <sz val="10"/>
      <color rgb="FF133D73"/>
      <name val="Arial"/>
      <family val="2"/>
    </font>
    <font>
      <sz val="10"/>
      <color rgb="FF18657D"/>
      <name val="Arial"/>
      <family val="2"/>
    </font>
    <font>
      <b/>
      <sz val="13"/>
      <color rgb="FF90A1AE"/>
      <name val="Calibri"/>
      <family val="2"/>
      <scheme val="minor"/>
    </font>
    <font>
      <b/>
      <sz val="13"/>
      <color theme="1" tint="0.249977111117893"/>
      <name val="Calibri"/>
      <family val="2"/>
      <scheme val="minor"/>
    </font>
    <font>
      <b/>
      <sz val="10"/>
      <color rgb="FF691C32"/>
      <name val="Arial"/>
      <family val="2"/>
    </font>
    <font>
      <b/>
      <sz val="10"/>
      <name val="Calibri"/>
      <family val="2"/>
      <scheme val="minor"/>
    </font>
    <font>
      <b/>
      <sz val="12"/>
      <color theme="1"/>
      <name val="Arial"/>
      <family val="2"/>
    </font>
    <font>
      <i/>
      <sz val="8"/>
      <color theme="1"/>
      <name val="Calibri"/>
      <family val="2"/>
      <scheme val="minor"/>
    </font>
    <font>
      <sz val="8"/>
      <color theme="1"/>
      <name val="Calibri"/>
      <family val="2"/>
      <scheme val="minor"/>
    </font>
    <font>
      <i/>
      <sz val="11"/>
      <color rgb="FFFF0000"/>
      <name val="Arial"/>
      <family val="2"/>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7" tint="0.79998168889431442"/>
        <bgColor indexed="64"/>
      </patternFill>
    </fill>
    <fill>
      <patternFill patternType="solid">
        <fgColor rgb="FFEA0029"/>
        <bgColor indexed="64"/>
      </patternFill>
    </fill>
    <fill>
      <patternFill patternType="solid">
        <fgColor rgb="FFFF7900"/>
        <bgColor indexed="64"/>
      </patternFill>
    </fill>
    <fill>
      <patternFill patternType="solid">
        <fgColor rgb="FF4AC0DF"/>
        <bgColor indexed="64"/>
      </patternFill>
    </fill>
    <fill>
      <patternFill patternType="solid">
        <fgColor rgb="FF70C396"/>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ADCCD"/>
        <bgColor indexed="64"/>
      </patternFill>
    </fill>
    <fill>
      <patternFill patternType="solid">
        <fgColor rgb="FFFBBF9A"/>
        <bgColor indexed="64"/>
      </patternFill>
    </fill>
    <fill>
      <patternFill patternType="solid">
        <fgColor rgb="FFF7946D"/>
        <bgColor indexed="64"/>
      </patternFill>
    </fill>
    <fill>
      <patternFill patternType="solid">
        <fgColor rgb="FFD6724E"/>
        <bgColor indexed="64"/>
      </patternFill>
    </fill>
    <fill>
      <patternFill patternType="solid">
        <fgColor rgb="FF9B5747"/>
        <bgColor indexed="64"/>
      </patternFill>
    </fill>
    <fill>
      <patternFill patternType="solid">
        <fgColor rgb="FFB8CED8"/>
        <bgColor indexed="64"/>
      </patternFill>
    </fill>
    <fill>
      <patternFill patternType="solid">
        <fgColor rgb="FF8FB6C0"/>
        <bgColor indexed="64"/>
      </patternFill>
    </fill>
    <fill>
      <patternFill patternType="solid">
        <fgColor rgb="FF18657D"/>
        <bgColor indexed="64"/>
      </patternFill>
    </fill>
    <fill>
      <patternFill patternType="solid">
        <fgColor rgb="FF0E5163"/>
        <bgColor indexed="64"/>
      </patternFill>
    </fill>
    <fill>
      <patternFill patternType="solid">
        <fgColor rgb="FFC7CFBA"/>
        <bgColor indexed="64"/>
      </patternFill>
    </fill>
    <fill>
      <patternFill patternType="solid">
        <fgColor rgb="FFACBDA7"/>
        <bgColor indexed="64"/>
      </patternFill>
    </fill>
    <fill>
      <patternFill patternType="solid">
        <fgColor rgb="FF397553"/>
        <bgColor indexed="64"/>
      </patternFill>
    </fill>
    <fill>
      <patternFill patternType="solid">
        <fgColor rgb="FF35574A"/>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4AC0DF"/>
        <bgColor rgb="FFDDE5F1"/>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style="thin">
        <color theme="0"/>
      </left>
      <right style="thin">
        <color theme="0"/>
      </right>
      <top/>
      <bottom style="thin">
        <color theme="0"/>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ck">
        <color indexed="9"/>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style="thick">
        <color indexed="9"/>
      </left>
      <right style="thin">
        <color indexed="9"/>
      </right>
      <top style="thin">
        <color indexed="9"/>
      </top>
      <bottom style="thin">
        <color indexed="9"/>
      </bottom>
      <diagonal/>
    </border>
    <border>
      <left style="thin">
        <color theme="0"/>
      </left>
      <right style="thin">
        <color theme="0"/>
      </right>
      <top/>
      <bottom/>
      <diagonal/>
    </border>
    <border>
      <left/>
      <right/>
      <top style="thin">
        <color theme="0" tint="-0.34998626667073579"/>
      </top>
      <bottom/>
      <diagonal/>
    </border>
    <border>
      <left/>
      <right/>
      <top/>
      <bottom style="thin">
        <color theme="0" tint="-0.34998626667073579"/>
      </bottom>
      <diagonal/>
    </border>
    <border>
      <left style="medium">
        <color indexed="64"/>
      </left>
      <right style="medium">
        <color indexed="64"/>
      </right>
      <top style="thin">
        <color theme="0" tint="-0.34998626667073579"/>
      </top>
      <bottom/>
      <diagonal/>
    </border>
    <border>
      <left/>
      <right style="medium">
        <color indexed="64"/>
      </right>
      <top style="thin">
        <color theme="0" tint="-0.34998626667073579"/>
      </top>
      <bottom/>
      <diagonal/>
    </border>
    <border>
      <left style="thin">
        <color indexed="64"/>
      </left>
      <right/>
      <top/>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theme="0" tint="-0.34998626667073579"/>
      </top>
      <bottom/>
      <diagonal/>
    </border>
    <border>
      <left/>
      <right style="thin">
        <color indexed="9"/>
      </right>
      <top/>
      <bottom style="thin">
        <color theme="0" tint="-0.34998626667073579"/>
      </bottom>
      <diagonal/>
    </border>
    <border>
      <left style="thin">
        <color indexed="9"/>
      </left>
      <right style="thin">
        <color indexed="9"/>
      </right>
      <top/>
      <bottom style="thin">
        <color theme="0" tint="-0.34998626667073579"/>
      </bottom>
      <diagonal/>
    </border>
    <border>
      <left style="thin">
        <color indexed="9"/>
      </left>
      <right/>
      <top/>
      <bottom style="thin">
        <color theme="0" tint="-0.34998626667073579"/>
      </bottom>
      <diagonal/>
    </border>
    <border>
      <left style="thick">
        <color theme="0"/>
      </left>
      <right style="thin">
        <color indexed="9"/>
      </right>
      <top/>
      <bottom style="thin">
        <color theme="0"/>
      </bottom>
      <diagonal/>
    </border>
    <border>
      <left style="thick">
        <color indexed="9"/>
      </left>
      <right style="thin">
        <color indexed="9"/>
      </right>
      <top/>
      <bottom style="thin">
        <color indexed="9"/>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9"/>
      </right>
      <top style="thin">
        <color theme="0"/>
      </top>
      <bottom style="thin">
        <color theme="0"/>
      </bottom>
      <diagonal/>
    </border>
    <border>
      <left/>
      <right style="thin">
        <color indexed="9"/>
      </right>
      <top style="thin">
        <color theme="0"/>
      </top>
      <bottom style="thin">
        <color theme="0" tint="-0.34998626667073579"/>
      </bottom>
      <diagonal/>
    </border>
    <border>
      <left/>
      <right style="thin">
        <color indexed="9"/>
      </right>
      <top/>
      <bottom style="thin">
        <color theme="0"/>
      </bottom>
      <diagonal/>
    </border>
    <border>
      <left style="thick">
        <color indexed="9"/>
      </left>
      <right style="thin">
        <color indexed="9"/>
      </right>
      <top style="thin">
        <color indexed="9"/>
      </top>
      <bottom style="thin">
        <color theme="0" tint="-0.34998626667073579"/>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indexed="64"/>
      </right>
      <top/>
      <bottom style="thin">
        <color theme="0" tint="-0.34998626667073579"/>
      </bottom>
      <diagonal/>
    </border>
    <border>
      <left style="medium">
        <color indexed="64"/>
      </left>
      <right style="medium">
        <color indexed="64"/>
      </right>
      <top/>
      <bottom style="thin">
        <color theme="0" tint="-0.34998626667073579"/>
      </bottom>
      <diagonal/>
    </border>
    <border>
      <left style="medium">
        <color indexed="64"/>
      </left>
      <right/>
      <top/>
      <bottom style="thin">
        <color theme="0" tint="-0.34998626667073579"/>
      </bottom>
      <diagonal/>
    </border>
    <border>
      <left style="thin">
        <color indexed="9"/>
      </left>
      <right style="thin">
        <color indexed="9"/>
      </right>
      <top style="thin">
        <color indexed="9"/>
      </top>
      <bottom style="thin">
        <color theme="0" tint="-0.34998626667073579"/>
      </bottom>
      <diagonal/>
    </border>
  </borders>
  <cellStyleXfs count="30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43"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8" fillId="0" borderId="0"/>
    <xf numFmtId="43" fontId="18" fillId="0" borderId="0" applyFont="0" applyFill="0" applyBorder="0" applyAlignment="0" applyProtection="0"/>
    <xf numFmtId="0" fontId="18" fillId="0" borderId="0"/>
    <xf numFmtId="0" fontId="27" fillId="0" borderId="0">
      <alignment vertical="top"/>
    </xf>
    <xf numFmtId="0" fontId="27"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52" borderId="0" applyNumberFormat="0" applyBorder="0" applyAlignment="0" applyProtection="0"/>
    <xf numFmtId="0" fontId="20" fillId="52" borderId="0" applyNumberFormat="0" applyBorder="0" applyAlignment="0" applyProtection="0"/>
    <xf numFmtId="0" fontId="28"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8"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8"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9" fillId="40" borderId="0" applyNumberFormat="0" applyBorder="0" applyAlignment="0" applyProtection="0"/>
    <xf numFmtId="0" fontId="30" fillId="54"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30" fillId="56" borderId="0" applyNumberFormat="0" applyBorder="0" applyAlignment="0" applyProtection="0"/>
    <xf numFmtId="0" fontId="29" fillId="56" borderId="0" applyNumberFormat="0" applyBorder="0" applyAlignment="0" applyProtection="0"/>
    <xf numFmtId="0" fontId="18" fillId="0" borderId="0" applyNumberFormat="0" applyFill="0" applyBorder="0" applyAlignment="0" applyProtection="0"/>
    <xf numFmtId="0" fontId="31" fillId="46" borderId="22" applyNumberFormat="0" applyAlignment="0" applyProtection="0"/>
    <xf numFmtId="0" fontId="32" fillId="57" borderId="23"/>
    <xf numFmtId="0" fontId="33" fillId="58" borderId="24">
      <alignment horizontal="right" vertical="top" wrapText="1"/>
    </xf>
    <xf numFmtId="0" fontId="34" fillId="46" borderId="22" applyNumberFormat="0" applyAlignment="0" applyProtection="0"/>
    <xf numFmtId="0" fontId="32" fillId="0" borderId="21"/>
    <xf numFmtId="0" fontId="35" fillId="0" borderId="25" applyNumberFormat="0" applyFill="0" applyAlignment="0" applyProtection="0"/>
    <xf numFmtId="0" fontId="36" fillId="59" borderId="26" applyNumberFormat="0" applyAlignment="0" applyProtection="0"/>
    <xf numFmtId="0" fontId="37" fillId="59" borderId="26" applyNumberFormat="0" applyAlignment="0" applyProtection="0"/>
    <xf numFmtId="0" fontId="38" fillId="50" borderId="0">
      <alignment horizontal="center"/>
    </xf>
    <xf numFmtId="0" fontId="39" fillId="50" borderId="0">
      <alignment horizontal="center" vertical="center"/>
    </xf>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18" fillId="60" borderId="0">
      <alignment horizontal="center" wrapText="1"/>
    </xf>
    <xf numFmtId="0" fontId="40" fillId="50" borderId="0">
      <alignment horizontal="center"/>
    </xf>
    <xf numFmtId="168" fontId="2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3" fontId="18" fillId="0" borderId="0" applyFont="0" applyFill="0" applyBorder="0" applyAlignment="0" applyProtection="0"/>
    <xf numFmtId="0" fontId="37" fillId="59" borderId="26" applyNumberFormat="0" applyAlignment="0" applyProtection="0"/>
    <xf numFmtId="169" fontId="18" fillId="0" borderId="0" applyFont="0" applyFill="0" applyBorder="0" applyAlignment="0" applyProtection="0"/>
    <xf numFmtId="0" fontId="41" fillId="51" borderId="23" applyBorder="0">
      <protection locked="0"/>
    </xf>
    <xf numFmtId="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0" fontId="42" fillId="51" borderId="23">
      <protection locked="0"/>
    </xf>
    <xf numFmtId="0" fontId="18" fillId="51" borderId="21"/>
    <xf numFmtId="0" fontId="18" fillId="50" borderId="0"/>
    <xf numFmtId="172" fontId="18" fillId="0" borderId="0" applyFont="0" applyFill="0" applyBorder="0" applyAlignment="0" applyProtection="0"/>
    <xf numFmtId="0" fontId="43" fillId="0" borderId="0" applyNumberFormat="0" applyFill="0" applyBorder="0" applyAlignment="0" applyProtection="0"/>
    <xf numFmtId="2" fontId="18" fillId="0" borderId="0" applyFont="0" applyFill="0" applyBorder="0" applyAlignment="0" applyProtection="0"/>
    <xf numFmtId="0" fontId="44" fillId="50" borderId="21">
      <alignment horizontal="left"/>
    </xf>
    <xf numFmtId="0" fontId="27" fillId="50" borderId="0">
      <alignment horizontal="left"/>
    </xf>
    <xf numFmtId="0" fontId="45" fillId="0" borderId="25" applyNumberFormat="0" applyFill="0" applyAlignment="0" applyProtection="0"/>
    <xf numFmtId="0" fontId="46" fillId="35" borderId="0" applyNumberFormat="0" applyBorder="0" applyAlignment="0" applyProtection="0"/>
    <xf numFmtId="0" fontId="46" fillId="35" borderId="0" applyNumberFormat="0" applyBorder="0" applyAlignment="0" applyProtection="0"/>
    <xf numFmtId="0" fontId="33" fillId="61" borderId="0">
      <alignment horizontal="right" vertical="top" wrapText="1"/>
    </xf>
    <xf numFmtId="0" fontId="47" fillId="0" borderId="0" applyNumberFormat="0" applyFill="0" applyBorder="0" applyAlignment="0" applyProtection="0">
      <alignment vertical="top"/>
      <protection locked="0"/>
    </xf>
    <xf numFmtId="0" fontId="48" fillId="53" borderId="22" applyNumberFormat="0" applyAlignment="0" applyProtection="0"/>
    <xf numFmtId="0" fontId="48" fillId="53" borderId="22" applyNumberFormat="0" applyAlignment="0" applyProtection="0"/>
    <xf numFmtId="0" fontId="49" fillId="60" borderId="0">
      <alignment horizontal="center"/>
    </xf>
    <xf numFmtId="0" fontId="18" fillId="50" borderId="21">
      <alignment horizontal="centerContinuous" wrapText="1"/>
    </xf>
    <xf numFmtId="0" fontId="50" fillId="62" borderId="0">
      <alignment horizontal="center" wrapText="1"/>
    </xf>
    <xf numFmtId="168" fontId="28" fillId="0" borderId="0" applyFont="0" applyFill="0" applyBorder="0" applyAlignment="0" applyProtection="0"/>
    <xf numFmtId="0" fontId="51" fillId="0" borderId="11" applyNumberFormat="0" applyFill="0" applyAlignment="0" applyProtection="0"/>
    <xf numFmtId="0" fontId="52" fillId="0" borderId="27"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32" fillId="50" borderId="28">
      <alignment wrapText="1"/>
    </xf>
    <xf numFmtId="0" fontId="32" fillId="50" borderId="15"/>
    <xf numFmtId="0" fontId="32" fillId="50" borderId="29"/>
    <xf numFmtId="0" fontId="32" fillId="50" borderId="30">
      <alignment horizontal="center" wrapText="1"/>
    </xf>
    <xf numFmtId="0" fontId="45" fillId="0" borderId="25" applyNumberFormat="0" applyFill="0" applyAlignment="0" applyProtection="0"/>
    <xf numFmtId="0"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5"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8" fillId="0" borderId="0"/>
    <xf numFmtId="0" fontId="20" fillId="0" borderId="0"/>
    <xf numFmtId="0" fontId="28" fillId="0" borderId="0"/>
    <xf numFmtId="0" fontId="28" fillId="0" borderId="0"/>
    <xf numFmtId="0" fontId="18" fillId="0" borderId="0"/>
    <xf numFmtId="0" fontId="28" fillId="0" borderId="0"/>
    <xf numFmtId="0" fontId="20" fillId="0" borderId="0"/>
    <xf numFmtId="0" fontId="28"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7" fillId="0" borderId="0"/>
    <xf numFmtId="0" fontId="20" fillId="64" borderId="31" applyNumberFormat="0" applyFont="0" applyAlignment="0" applyProtection="0"/>
    <xf numFmtId="0" fontId="20" fillId="64" borderId="31" applyNumberFormat="0" applyFont="0" applyAlignment="0" applyProtection="0"/>
    <xf numFmtId="0" fontId="28" fillId="64" borderId="31" applyNumberFormat="0" applyFont="0" applyAlignment="0" applyProtection="0"/>
    <xf numFmtId="0" fontId="56"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2" fillId="50" borderId="21"/>
    <xf numFmtId="0" fontId="39" fillId="50" borderId="0">
      <alignment horizontal="right"/>
    </xf>
    <xf numFmtId="0" fontId="57" fillId="62" borderId="0">
      <alignment horizontal="center"/>
    </xf>
    <xf numFmtId="0" fontId="58" fillId="61" borderId="21">
      <alignment horizontal="left" vertical="top" wrapText="1"/>
    </xf>
    <xf numFmtId="0" fontId="59" fillId="61" borderId="32">
      <alignment horizontal="left" vertical="top" wrapText="1"/>
    </xf>
    <xf numFmtId="0" fontId="58" fillId="61" borderId="33">
      <alignment horizontal="left" vertical="top" wrapText="1"/>
    </xf>
    <xf numFmtId="0" fontId="58" fillId="61" borderId="32">
      <alignment horizontal="left" vertical="top"/>
    </xf>
    <xf numFmtId="0" fontId="18" fillId="65" borderId="0" applyNumberFormat="0" applyFont="0" applyBorder="0" applyProtection="0">
      <alignment horizontal="left" vertical="center"/>
    </xf>
    <xf numFmtId="0" fontId="18" fillId="0" borderId="34" applyNumberFormat="0" applyFill="0" applyProtection="0">
      <alignment horizontal="left" vertical="center" wrapText="1" indent="1"/>
    </xf>
    <xf numFmtId="175" fontId="18" fillId="0" borderId="34"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5" fontId="18" fillId="0" borderId="0" applyFill="0" applyBorder="0" applyProtection="0">
      <alignment horizontal="right" vertical="center" wrapText="1"/>
    </xf>
    <xf numFmtId="176" fontId="18" fillId="0" borderId="0" applyFill="0" applyBorder="0" applyProtection="0">
      <alignment horizontal="right" vertical="center" wrapText="1"/>
    </xf>
    <xf numFmtId="0" fontId="18" fillId="0" borderId="35" applyNumberFormat="0" applyFill="0" applyProtection="0">
      <alignment horizontal="left" vertical="center" wrapText="1"/>
    </xf>
    <xf numFmtId="0" fontId="18" fillId="0" borderId="35" applyNumberFormat="0" applyFill="0" applyProtection="0">
      <alignment horizontal="left" vertical="center" wrapText="1" indent="1"/>
    </xf>
    <xf numFmtId="175" fontId="18" fillId="0" borderId="35"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0" fillId="0" borderId="0" applyNumberFormat="0" applyFill="0" applyBorder="0" applyProtection="0">
      <alignment horizontal="left" vertical="center" wrapText="1"/>
    </xf>
    <xf numFmtId="0" fontId="60" fillId="0" borderId="0" applyNumberFormat="0" applyFill="0" applyBorder="0" applyProtection="0">
      <alignment horizontal="left" vertical="center" wrapText="1"/>
    </xf>
    <xf numFmtId="0" fontId="61" fillId="0" borderId="0" applyNumberFormat="0" applyFill="0" applyBorder="0" applyProtection="0">
      <alignment vertical="center" wrapText="1"/>
    </xf>
    <xf numFmtId="0" fontId="18" fillId="0" borderId="36" applyNumberFormat="0" applyFont="0" applyFill="0" applyProtection="0">
      <alignment horizontal="center" vertical="center" wrapText="1"/>
    </xf>
    <xf numFmtId="0" fontId="60" fillId="0" borderId="36" applyNumberFormat="0" applyFill="0" applyProtection="0">
      <alignment horizontal="center" vertical="center" wrapText="1"/>
    </xf>
    <xf numFmtId="0" fontId="60" fillId="0" borderId="36" applyNumberFormat="0" applyFill="0" applyProtection="0">
      <alignment horizontal="center" vertical="center" wrapText="1"/>
    </xf>
    <xf numFmtId="0" fontId="18" fillId="0" borderId="34" applyNumberFormat="0" applyFill="0" applyProtection="0">
      <alignment horizontal="left" vertical="center" wrapText="1"/>
    </xf>
    <xf numFmtId="0" fontId="28" fillId="0" borderId="0"/>
    <xf numFmtId="0" fontId="62" fillId="0" borderId="0"/>
    <xf numFmtId="0" fontId="18" fillId="0" borderId="0"/>
    <xf numFmtId="0" fontId="18" fillId="0" borderId="0">
      <alignment horizontal="left" wrapText="1"/>
    </xf>
    <xf numFmtId="0" fontId="18" fillId="0" borderId="0">
      <alignment vertical="top"/>
    </xf>
    <xf numFmtId="0" fontId="63" fillId="0" borderId="37"/>
    <xf numFmtId="0" fontId="64" fillId="0" borderId="0"/>
    <xf numFmtId="0" fontId="65" fillId="0" borderId="0">
      <alignment horizontal="left" vertical="top"/>
    </xf>
    <xf numFmtId="0" fontId="38" fillId="50" borderId="0">
      <alignment horizontal="center"/>
    </xf>
    <xf numFmtId="0" fontId="66" fillId="0" borderId="0" applyNumberFormat="0" applyFill="0" applyBorder="0" applyAlignment="0" applyProtection="0"/>
    <xf numFmtId="0" fontId="67" fillId="0" borderId="0" applyNumberFormat="0" applyFill="0" applyBorder="0" applyAlignment="0" applyProtection="0"/>
    <xf numFmtId="0" fontId="68" fillId="0" borderId="0">
      <alignment vertical="top"/>
    </xf>
    <xf numFmtId="0" fontId="69" fillId="50" borderId="0"/>
    <xf numFmtId="0" fontId="70" fillId="0" borderId="0" applyNumberFormat="0" applyFill="0" applyBorder="0" applyAlignment="0" applyProtection="0"/>
    <xf numFmtId="0" fontId="71" fillId="0" borderId="11" applyNumberFormat="0" applyFill="0" applyAlignment="0" applyProtection="0"/>
    <xf numFmtId="0" fontId="72" fillId="0" borderId="27"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4" fillId="0" borderId="13" applyNumberFormat="0" applyFill="0" applyAlignment="0" applyProtection="0"/>
    <xf numFmtId="0" fontId="75" fillId="0" borderId="13" applyNumberFormat="0" applyFill="0" applyAlignment="0" applyProtection="0"/>
    <xf numFmtId="0" fontId="76" fillId="46" borderId="38" applyNumberFormat="0" applyAlignment="0" applyProtection="0"/>
    <xf numFmtId="0" fontId="77" fillId="34" borderId="0" applyNumberFormat="0" applyBorder="0" applyAlignment="0" applyProtection="0"/>
    <xf numFmtId="0" fontId="78" fillId="35" borderId="0" applyNumberFormat="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4" fillId="0" borderId="0" applyNumberFormat="0" applyFill="0" applyBorder="0" applyAlignment="0" applyProtection="0"/>
    <xf numFmtId="165" fontId="27" fillId="49" borderId="45">
      <alignment horizontal="center" vertical="center"/>
    </xf>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2" fontId="18" fillId="0" borderId="0" applyFont="0" applyFill="0" applyBorder="0" applyAlignment="0" applyProtection="0"/>
    <xf numFmtId="0" fontId="127" fillId="0" borderId="0" applyNumberFormat="0" applyFill="0" applyBorder="0" applyAlignment="0" applyProtection="0"/>
    <xf numFmtId="0" fontId="1" fillId="0" borderId="0"/>
  </cellStyleXfs>
  <cellXfs count="392">
    <xf numFmtId="0" fontId="0" fillId="0" borderId="0" xfId="0"/>
    <xf numFmtId="0" fontId="0" fillId="48" borderId="0" xfId="0" applyFill="1"/>
    <xf numFmtId="0" fontId="4" fillId="48" borderId="0" xfId="3" applyFill="1" applyBorder="1"/>
    <xf numFmtId="0" fontId="0" fillId="48" borderId="0" xfId="0" applyFill="1" applyAlignment="1">
      <alignment wrapText="1"/>
    </xf>
    <xf numFmtId="0" fontId="17" fillId="48" borderId="0" xfId="0" applyFont="1" applyFill="1" applyAlignment="1">
      <alignment horizontal="right" wrapText="1"/>
    </xf>
    <xf numFmtId="0" fontId="13" fillId="48" borderId="0" xfId="20" applyFont="1" applyFill="1" applyBorder="1"/>
    <xf numFmtId="0" fontId="19" fillId="48" borderId="0" xfId="18" applyFont="1" applyFill="1" applyBorder="1"/>
    <xf numFmtId="0" fontId="1" fillId="48" borderId="0" xfId="19" applyFill="1" applyBorder="1"/>
    <xf numFmtId="0" fontId="82" fillId="48" borderId="0" xfId="34" applyFont="1" applyFill="1" applyBorder="1" applyAlignment="1">
      <alignment horizontal="center" vertical="center"/>
    </xf>
    <xf numFmtId="0" fontId="13" fillId="48" borderId="0" xfId="17" applyFont="1" applyFill="1" applyBorder="1"/>
    <xf numFmtId="0" fontId="0" fillId="48" borderId="0" xfId="0" applyFill="1" applyAlignment="1">
      <alignment textRotation="90"/>
    </xf>
    <xf numFmtId="0" fontId="13" fillId="48" borderId="0" xfId="32" applyFont="1" applyFill="1" applyBorder="1"/>
    <xf numFmtId="0" fontId="81" fillId="48" borderId="0" xfId="0" applyFont="1" applyFill="1" applyAlignment="1">
      <alignment horizontal="left" wrapText="1"/>
    </xf>
    <xf numFmtId="0" fontId="26" fillId="48" borderId="0" xfId="0" applyFont="1" applyFill="1"/>
    <xf numFmtId="0" fontId="83" fillId="48" borderId="0" xfId="0" applyFont="1" applyFill="1"/>
    <xf numFmtId="0" fontId="85" fillId="48" borderId="0" xfId="0" applyFont="1" applyFill="1"/>
    <xf numFmtId="0" fontId="97" fillId="48" borderId="0" xfId="0" applyFont="1" applyFill="1" applyAlignment="1">
      <alignment vertical="center" wrapText="1"/>
    </xf>
    <xf numFmtId="0" fontId="49" fillId="48" borderId="0" xfId="0" applyFont="1" applyFill="1" applyAlignment="1">
      <alignment horizontal="center" vertical="center" wrapText="1"/>
    </xf>
    <xf numFmtId="0" fontId="98" fillId="0" borderId="0" xfId="0" applyFont="1"/>
    <xf numFmtId="0" fontId="99" fillId="0" borderId="0" xfId="286" applyFont="1" applyAlignment="1" applyProtection="1"/>
    <xf numFmtId="0" fontId="94" fillId="47" borderId="29" xfId="0" applyFont="1" applyFill="1" applyBorder="1" applyAlignment="1">
      <alignment vertical="center" wrapText="1"/>
    </xf>
    <xf numFmtId="0" fontId="91" fillId="48" borderId="20" xfId="4" applyFont="1" applyFill="1" applyBorder="1" applyAlignment="1">
      <alignment horizontal="center" textRotation="90" wrapText="1"/>
    </xf>
    <xf numFmtId="0" fontId="101" fillId="48" borderId="20" xfId="3" applyFont="1" applyFill="1" applyBorder="1" applyAlignment="1">
      <alignment horizontal="center" textRotation="90" wrapText="1"/>
    </xf>
    <xf numFmtId="0" fontId="102" fillId="48" borderId="20" xfId="2" applyFont="1" applyFill="1" applyBorder="1" applyAlignment="1">
      <alignment horizontal="center" textRotation="90" wrapText="1"/>
    </xf>
    <xf numFmtId="165" fontId="27" fillId="49" borderId="18" xfId="0" applyNumberFormat="1" applyFont="1" applyFill="1" applyBorder="1" applyAlignment="1">
      <alignment horizontal="center" vertical="center"/>
    </xf>
    <xf numFmtId="165" fontId="27" fillId="49" borderId="44" xfId="0" applyNumberFormat="1" applyFont="1" applyFill="1" applyBorder="1" applyAlignment="1">
      <alignment horizontal="center" vertical="center"/>
    </xf>
    <xf numFmtId="0" fontId="100" fillId="48" borderId="19" xfId="3" applyFont="1" applyFill="1" applyBorder="1"/>
    <xf numFmtId="0" fontId="105" fillId="48" borderId="0" xfId="3" applyFont="1" applyFill="1" applyBorder="1"/>
    <xf numFmtId="0" fontId="94" fillId="47" borderId="0" xfId="0" applyFont="1" applyFill="1" applyAlignment="1">
      <alignment horizontal="center" wrapText="1"/>
    </xf>
    <xf numFmtId="0" fontId="90" fillId="47" borderId="0" xfId="34" applyFont="1" applyFill="1" applyBorder="1" applyAlignment="1">
      <alignment horizontal="center" vertical="center"/>
    </xf>
    <xf numFmtId="0" fontId="90" fillId="47" borderId="0" xfId="34" applyFont="1" applyFill="1" applyBorder="1" applyAlignment="1">
      <alignment horizontal="center" vertical="center" wrapText="1"/>
    </xf>
    <xf numFmtId="0" fontId="90" fillId="47" borderId="0" xfId="34" applyFont="1" applyFill="1" applyBorder="1" applyAlignment="1">
      <alignment horizontal="center" vertical="center" textRotation="90" wrapText="1"/>
    </xf>
    <xf numFmtId="10" fontId="90" fillId="47" borderId="0" xfId="73" applyNumberFormat="1" applyFont="1" applyFill="1" applyBorder="1" applyAlignment="1">
      <alignment horizontal="center" vertical="center" wrapText="1"/>
    </xf>
    <xf numFmtId="9" fontId="90" fillId="47" borderId="0" xfId="73" applyFont="1" applyFill="1" applyBorder="1" applyAlignment="1">
      <alignment horizontal="center" vertical="center" wrapText="1"/>
    </xf>
    <xf numFmtId="2" fontId="90" fillId="47" borderId="0" xfId="73" applyNumberFormat="1" applyFont="1" applyFill="1" applyBorder="1" applyAlignment="1">
      <alignment horizontal="center" vertical="center" wrapText="1"/>
    </xf>
    <xf numFmtId="0" fontId="90" fillId="47" borderId="0" xfId="0" applyFont="1" applyFill="1"/>
    <xf numFmtId="0" fontId="90" fillId="47" borderId="0" xfId="0" applyFont="1" applyFill="1" applyAlignment="1">
      <alignment horizontal="center" vertical="center"/>
    </xf>
    <xf numFmtId="9" fontId="90" fillId="47" borderId="0" xfId="73" applyFont="1" applyFill="1" applyAlignment="1">
      <alignment horizontal="center" vertical="center"/>
    </xf>
    <xf numFmtId="165" fontId="90" fillId="47" borderId="0" xfId="31" applyNumberFormat="1" applyFont="1" applyFill="1" applyBorder="1" applyAlignment="1">
      <alignment horizontal="center" vertical="center" wrapText="1"/>
    </xf>
    <xf numFmtId="0" fontId="107" fillId="47" borderId="0" xfId="32" applyFont="1" applyFill="1" applyBorder="1" applyAlignment="1">
      <alignment horizontal="center" vertical="center" wrapText="1"/>
    </xf>
    <xf numFmtId="165" fontId="108" fillId="47" borderId="0" xfId="31" applyNumberFormat="1" applyFont="1" applyFill="1" applyBorder="1" applyAlignment="1">
      <alignment horizontal="center" vertical="center" wrapText="1"/>
    </xf>
    <xf numFmtId="0" fontId="90" fillId="47" borderId="0" xfId="31" applyFont="1" applyFill="1" applyBorder="1" applyAlignment="1">
      <alignment horizontal="center" vertical="center" wrapText="1"/>
    </xf>
    <xf numFmtId="0" fontId="87" fillId="0" borderId="0" xfId="0" applyFont="1"/>
    <xf numFmtId="0" fontId="88" fillId="0" borderId="0" xfId="0" applyFont="1" applyAlignment="1">
      <alignment horizontal="center" vertical="center" wrapText="1"/>
    </xf>
    <xf numFmtId="0" fontId="100" fillId="0" borderId="42" xfId="0" applyFont="1" applyBorder="1" applyAlignment="1">
      <alignment horizontal="center"/>
    </xf>
    <xf numFmtId="0" fontId="80" fillId="0" borderId="0" xfId="286" applyFill="1" applyBorder="1" applyAlignment="1" applyProtection="1">
      <alignment horizontal="left" vertical="center" wrapText="1" indent="1"/>
    </xf>
    <xf numFmtId="0" fontId="89" fillId="0" borderId="0" xfId="286" applyFont="1" applyAlignment="1" applyProtection="1">
      <alignment horizontal="left" indent="1"/>
    </xf>
    <xf numFmtId="0" fontId="98" fillId="0" borderId="0" xfId="0" applyFont="1" applyAlignment="1">
      <alignment horizontal="left" indent="1"/>
    </xf>
    <xf numFmtId="0" fontId="100" fillId="48" borderId="19" xfId="3" applyFont="1" applyFill="1" applyBorder="1" applyAlignment="1">
      <alignment horizontal="left" indent="1"/>
    </xf>
    <xf numFmtId="0" fontId="105" fillId="48" borderId="0" xfId="3" applyFont="1" applyFill="1" applyBorder="1" applyAlignment="1">
      <alignment horizontal="left" indent="1"/>
    </xf>
    <xf numFmtId="0" fontId="100" fillId="48" borderId="16" xfId="0" applyFont="1" applyFill="1" applyBorder="1" applyAlignment="1">
      <alignment horizontal="left" indent="1"/>
    </xf>
    <xf numFmtId="0" fontId="87" fillId="48" borderId="0" xfId="0" applyFont="1" applyFill="1" applyAlignment="1">
      <alignment horizontal="left" indent="1"/>
    </xf>
    <xf numFmtId="0" fontId="87" fillId="0" borderId="0" xfId="0" applyFont="1" applyAlignment="1">
      <alignment horizontal="left" indent="1"/>
    </xf>
    <xf numFmtId="0" fontId="88" fillId="0" borderId="0" xfId="0" applyFont="1" applyAlignment="1">
      <alignment horizontal="left" indent="1"/>
    </xf>
    <xf numFmtId="0" fontId="88" fillId="0" borderId="0" xfId="0" applyFont="1" applyAlignment="1">
      <alignment horizontal="left" vertical="center" indent="1"/>
    </xf>
    <xf numFmtId="0" fontId="93" fillId="0" borderId="30" xfId="0" applyFont="1" applyBorder="1" applyAlignment="1">
      <alignment horizontal="left" vertical="top" wrapText="1" indent="1"/>
    </xf>
    <xf numFmtId="0" fontId="93" fillId="0" borderId="21" xfId="0" applyFont="1" applyBorder="1" applyAlignment="1">
      <alignment horizontal="left" vertical="top" wrapText="1" indent="1"/>
    </xf>
    <xf numFmtId="0" fontId="87" fillId="0" borderId="0" xfId="0" applyFont="1" applyAlignment="1">
      <alignment horizontal="center" textRotation="90" wrapText="1"/>
    </xf>
    <xf numFmtId="165" fontId="1" fillId="22" borderId="10" xfId="30" applyNumberFormat="1" applyBorder="1" applyAlignment="1">
      <alignment horizontal="center" vertical="center"/>
    </xf>
    <xf numFmtId="0" fontId="0" fillId="22" borderId="40" xfId="30" applyFont="1" applyBorder="1" applyAlignment="1">
      <alignment horizontal="center" textRotation="90" wrapText="1"/>
    </xf>
    <xf numFmtId="0" fontId="110" fillId="48" borderId="0" xfId="3" applyFont="1" applyFill="1" applyBorder="1" applyAlignment="1">
      <alignment horizontal="center" textRotation="90" wrapText="1"/>
    </xf>
    <xf numFmtId="165" fontId="27" fillId="49" borderId="47" xfId="0" applyNumberFormat="1" applyFont="1" applyFill="1" applyBorder="1" applyAlignment="1">
      <alignment horizontal="center" vertical="center"/>
    </xf>
    <xf numFmtId="0" fontId="86" fillId="48" borderId="0" xfId="0" applyFont="1" applyFill="1" applyAlignment="1">
      <alignment horizontal="center" vertical="center"/>
    </xf>
    <xf numFmtId="0" fontId="86" fillId="48" borderId="0" xfId="0" applyFont="1" applyFill="1" applyAlignment="1">
      <alignment horizontal="center"/>
    </xf>
    <xf numFmtId="49" fontId="86" fillId="0" borderId="0" xfId="0" applyNumberFormat="1" applyFont="1" applyAlignment="1">
      <alignment horizontal="center"/>
    </xf>
    <xf numFmtId="0" fontId="0" fillId="0" borderId="0" xfId="0" applyAlignment="1">
      <alignment textRotation="90"/>
    </xf>
    <xf numFmtId="0" fontId="0" fillId="0" borderId="0" xfId="0" applyAlignment="1">
      <alignment horizontal="center"/>
    </xf>
    <xf numFmtId="2" fontId="0" fillId="0" borderId="0" xfId="0" applyNumberFormat="1"/>
    <xf numFmtId="9" fontId="0" fillId="0" borderId="0" xfId="73" applyFont="1"/>
    <xf numFmtId="165" fontId="0" fillId="0" borderId="0" xfId="0" applyNumberFormat="1"/>
    <xf numFmtId="0" fontId="86" fillId="0" borderId="0" xfId="0" applyFont="1" applyAlignment="1">
      <alignment horizontal="center"/>
    </xf>
    <xf numFmtId="0" fontId="112" fillId="48" borderId="0" xfId="0" applyFont="1" applyFill="1" applyAlignment="1">
      <alignment horizontal="center" vertical="center" wrapText="1"/>
    </xf>
    <xf numFmtId="1" fontId="113" fillId="0" borderId="0" xfId="0" applyNumberFormat="1" applyFont="1" applyAlignment="1">
      <alignment horizontal="right"/>
    </xf>
    <xf numFmtId="2" fontId="113" fillId="0" borderId="0" xfId="0" applyNumberFormat="1" applyFont="1" applyAlignment="1">
      <alignment horizontal="right"/>
    </xf>
    <xf numFmtId="0" fontId="113" fillId="48" borderId="0" xfId="0" applyFont="1" applyFill="1"/>
    <xf numFmtId="0" fontId="113" fillId="0" borderId="0" xfId="0" applyFont="1"/>
    <xf numFmtId="0" fontId="90" fillId="47" borderId="0" xfId="34" applyFont="1" applyFill="1" applyBorder="1" applyAlignment="1">
      <alignment horizontal="left" vertical="center" wrapText="1"/>
    </xf>
    <xf numFmtId="0" fontId="0" fillId="48" borderId="0" xfId="0" applyFill="1" applyAlignment="1">
      <alignment horizontal="left"/>
    </xf>
    <xf numFmtId="0" fontId="111" fillId="0" borderId="0" xfId="0" applyFont="1" applyAlignment="1">
      <alignment horizontal="center" textRotation="90" wrapText="1"/>
    </xf>
    <xf numFmtId="0" fontId="87" fillId="66" borderId="40" xfId="31" applyFont="1" applyFill="1" applyBorder="1" applyAlignment="1">
      <alignment horizontal="center" textRotation="90" wrapText="1"/>
    </xf>
    <xf numFmtId="180" fontId="87" fillId="66" borderId="10" xfId="31" applyNumberFormat="1" applyFont="1" applyFill="1" applyBorder="1" applyAlignment="1">
      <alignment horizontal="center" vertical="center"/>
    </xf>
    <xf numFmtId="0" fontId="0" fillId="48" borderId="0" xfId="0" applyFill="1" applyAlignment="1">
      <alignment horizontal="center"/>
    </xf>
    <xf numFmtId="9" fontId="0" fillId="48" borderId="0" xfId="0" applyNumberFormat="1" applyFill="1" applyAlignment="1">
      <alignment horizontal="center"/>
    </xf>
    <xf numFmtId="0" fontId="115" fillId="48" borderId="0" xfId="20" applyFont="1" applyFill="1" applyBorder="1"/>
    <xf numFmtId="10" fontId="115" fillId="48" borderId="0" xfId="20" applyNumberFormat="1" applyFont="1" applyFill="1" applyBorder="1"/>
    <xf numFmtId="0" fontId="115" fillId="48" borderId="0" xfId="32" applyFont="1" applyFill="1" applyBorder="1"/>
    <xf numFmtId="0" fontId="0" fillId="0" borderId="0" xfId="0" applyAlignment="1">
      <alignment horizontal="center" textRotation="90" wrapText="1"/>
    </xf>
    <xf numFmtId="0" fontId="114" fillId="0" borderId="0" xfId="0" applyFont="1" applyAlignment="1">
      <alignment horizontal="center" wrapText="1"/>
    </xf>
    <xf numFmtId="0" fontId="113" fillId="48" borderId="0" xfId="0" applyFont="1" applyFill="1" applyAlignment="1">
      <alignment horizontal="center"/>
    </xf>
    <xf numFmtId="0" fontId="13" fillId="48" borderId="0" xfId="20" applyFont="1" applyFill="1" applyBorder="1" applyAlignment="1">
      <alignment horizontal="center"/>
    </xf>
    <xf numFmtId="2" fontId="113" fillId="0" borderId="0" xfId="73" applyNumberFormat="1" applyFont="1" applyFill="1" applyAlignment="1">
      <alignment horizontal="right"/>
    </xf>
    <xf numFmtId="179" fontId="113" fillId="0" borderId="0" xfId="0" applyNumberFormat="1" applyFont="1" applyAlignment="1">
      <alignment horizontal="right"/>
    </xf>
    <xf numFmtId="0" fontId="113" fillId="0" borderId="0" xfId="0" applyFont="1" applyAlignment="1">
      <alignment horizontal="center"/>
    </xf>
    <xf numFmtId="1" fontId="113" fillId="0" borderId="0" xfId="0" applyNumberFormat="1" applyFont="1"/>
    <xf numFmtId="3" fontId="113" fillId="0" borderId="0" xfId="0" applyNumberFormat="1" applyFont="1"/>
    <xf numFmtId="0" fontId="88" fillId="48" borderId="0" xfId="0" applyFont="1" applyFill="1" applyAlignment="1">
      <alignment horizontal="center"/>
    </xf>
    <xf numFmtId="165" fontId="109" fillId="48" borderId="0" xfId="0" applyNumberFormat="1" applyFont="1" applyFill="1" applyAlignment="1">
      <alignment horizontal="center"/>
    </xf>
    <xf numFmtId="0" fontId="87" fillId="48" borderId="0" xfId="0" applyFont="1" applyFill="1" applyAlignment="1">
      <alignment horizontal="center"/>
    </xf>
    <xf numFmtId="9" fontId="87" fillId="48" borderId="0" xfId="73" applyFont="1" applyFill="1" applyBorder="1"/>
    <xf numFmtId="2" fontId="87" fillId="48" borderId="0" xfId="0" applyNumberFormat="1" applyFont="1" applyFill="1"/>
    <xf numFmtId="0" fontId="100" fillId="48" borderId="48" xfId="0" applyFont="1" applyFill="1" applyBorder="1" applyAlignment="1">
      <alignment horizontal="left" indent="1"/>
    </xf>
    <xf numFmtId="165" fontId="0" fillId="48" borderId="0" xfId="0" applyNumberFormat="1" applyFill="1" applyAlignment="1">
      <alignment horizontal="center"/>
    </xf>
    <xf numFmtId="0" fontId="116" fillId="48" borderId="16" xfId="0" applyFont="1" applyFill="1" applyBorder="1" applyAlignment="1">
      <alignment horizontal="left" indent="1"/>
    </xf>
    <xf numFmtId="0" fontId="116" fillId="48" borderId="48" xfId="0" applyFont="1" applyFill="1" applyBorder="1" applyAlignment="1">
      <alignment horizontal="left" indent="1"/>
    </xf>
    <xf numFmtId="0" fontId="87" fillId="48" borderId="50" xfId="0" applyFont="1" applyFill="1" applyBorder="1" applyAlignment="1">
      <alignment horizontal="left" indent="1"/>
    </xf>
    <xf numFmtId="180" fontId="87" fillId="66" borderId="51" xfId="31" applyNumberFormat="1" applyFont="1" applyFill="1" applyBorder="1" applyAlignment="1">
      <alignment horizontal="center" vertical="center"/>
    </xf>
    <xf numFmtId="165" fontId="1" fillId="22" borderId="51" xfId="30" applyNumberFormat="1" applyBorder="1" applyAlignment="1">
      <alignment horizontal="center" vertical="center"/>
    </xf>
    <xf numFmtId="0" fontId="90" fillId="47" borderId="0" xfId="0" applyFont="1" applyFill="1" applyAlignment="1">
      <alignment vertical="center"/>
    </xf>
    <xf numFmtId="0" fontId="87" fillId="48" borderId="0" xfId="0" applyFont="1" applyFill="1"/>
    <xf numFmtId="0" fontId="87" fillId="48" borderId="50" xfId="0" applyFont="1" applyFill="1" applyBorder="1"/>
    <xf numFmtId="0" fontId="90" fillId="47" borderId="0" xfId="34" applyFont="1" applyFill="1" applyBorder="1" applyAlignment="1">
      <alignment wrapText="1"/>
    </xf>
    <xf numFmtId="0" fontId="87" fillId="0" borderId="50" xfId="0" applyFont="1" applyBorder="1" applyAlignment="1">
      <alignment horizontal="left" indent="1"/>
    </xf>
    <xf numFmtId="0" fontId="87" fillId="0" borderId="50" xfId="0" applyFont="1" applyBorder="1"/>
    <xf numFmtId="1" fontId="113" fillId="0" borderId="50" xfId="0" applyNumberFormat="1" applyFont="1" applyBorder="1" applyAlignment="1">
      <alignment horizontal="right"/>
    </xf>
    <xf numFmtId="0" fontId="93" fillId="48" borderId="0" xfId="0" applyFont="1" applyFill="1" applyAlignment="1">
      <alignment vertical="center" wrapText="1"/>
    </xf>
    <xf numFmtId="0" fontId="117" fillId="48" borderId="0" xfId="0" applyFont="1" applyFill="1" applyAlignment="1">
      <alignment vertical="center" wrapText="1"/>
    </xf>
    <xf numFmtId="0" fontId="95" fillId="48" borderId="0" xfId="0" applyFont="1" applyFill="1" applyAlignment="1">
      <alignment wrapText="1"/>
    </xf>
    <xf numFmtId="0" fontId="96" fillId="48" borderId="0" xfId="0" applyFont="1" applyFill="1" applyAlignment="1">
      <alignment wrapText="1"/>
    </xf>
    <xf numFmtId="0" fontId="105" fillId="48" borderId="0" xfId="3" applyFont="1" applyFill="1" applyBorder="1" applyAlignment="1">
      <alignment horizontal="center"/>
    </xf>
    <xf numFmtId="0" fontId="118" fillId="48" borderId="0" xfId="3" applyFont="1" applyFill="1" applyBorder="1" applyAlignment="1">
      <alignment horizontal="center"/>
    </xf>
    <xf numFmtId="0" fontId="119" fillId="48" borderId="0" xfId="286" applyFont="1" applyFill="1" applyAlignment="1" applyProtection="1">
      <alignment horizontal="left" indent="1"/>
    </xf>
    <xf numFmtId="0" fontId="120" fillId="48" borderId="0" xfId="0" applyFont="1" applyFill="1"/>
    <xf numFmtId="0" fontId="121" fillId="48" borderId="0" xfId="286" applyFont="1" applyFill="1" applyAlignment="1" applyProtection="1">
      <alignment horizontal="left" indent="1"/>
    </xf>
    <xf numFmtId="0" fontId="111" fillId="47" borderId="21" xfId="0" applyFont="1" applyFill="1" applyBorder="1" applyAlignment="1">
      <alignment horizontal="center" vertical="top" wrapText="1"/>
    </xf>
    <xf numFmtId="2" fontId="113" fillId="0" borderId="0" xfId="0" applyNumberFormat="1" applyFont="1"/>
    <xf numFmtId="179" fontId="113" fillId="0" borderId="0" xfId="0" applyNumberFormat="1" applyFont="1"/>
    <xf numFmtId="165" fontId="113" fillId="0" borderId="0" xfId="0" applyNumberFormat="1" applyFont="1"/>
    <xf numFmtId="2" fontId="113" fillId="0" borderId="0" xfId="73" applyNumberFormat="1" applyFont="1" applyFill="1" applyBorder="1" applyAlignment="1">
      <alignment horizontal="right"/>
    </xf>
    <xf numFmtId="0" fontId="109" fillId="48" borderId="0" xfId="0" applyFont="1" applyFill="1"/>
    <xf numFmtId="0" fontId="109" fillId="48" borderId="0" xfId="0" applyFont="1" applyFill="1" applyAlignment="1">
      <alignment horizontal="left" indent="1"/>
    </xf>
    <xf numFmtId="0" fontId="109" fillId="48" borderId="50" xfId="0" applyFont="1" applyFill="1" applyBorder="1" applyAlignment="1">
      <alignment horizontal="left" indent="1"/>
    </xf>
    <xf numFmtId="0" fontId="109" fillId="48" borderId="50" xfId="0" applyFont="1" applyFill="1" applyBorder="1"/>
    <xf numFmtId="0" fontId="83" fillId="48" borderId="21" xfId="0" applyFont="1" applyFill="1" applyBorder="1"/>
    <xf numFmtId="181" fontId="0" fillId="48" borderId="0" xfId="0" applyNumberFormat="1" applyFill="1"/>
    <xf numFmtId="165" fontId="27" fillId="49" borderId="59" xfId="0" applyNumberFormat="1" applyFont="1" applyFill="1" applyBorder="1" applyAlignment="1">
      <alignment horizontal="center" vertical="center"/>
    </xf>
    <xf numFmtId="165" fontId="27" fillId="49" borderId="60" xfId="0" applyNumberFormat="1" applyFont="1" applyFill="1" applyBorder="1" applyAlignment="1">
      <alignment horizontal="center" vertical="center"/>
    </xf>
    <xf numFmtId="165" fontId="27" fillId="49" borderId="62" xfId="0" applyNumberFormat="1" applyFont="1" applyFill="1" applyBorder="1" applyAlignment="1">
      <alignment horizontal="center" vertical="center"/>
    </xf>
    <xf numFmtId="0" fontId="88" fillId="48" borderId="50" xfId="0" applyFont="1" applyFill="1" applyBorder="1" applyAlignment="1">
      <alignment horizontal="center"/>
    </xf>
    <xf numFmtId="165" fontId="109" fillId="48" borderId="50" xfId="0" applyNumberFormat="1" applyFont="1" applyFill="1" applyBorder="1" applyAlignment="1">
      <alignment horizontal="center"/>
    </xf>
    <xf numFmtId="0" fontId="87" fillId="48" borderId="50" xfId="0" applyFont="1" applyFill="1" applyBorder="1" applyAlignment="1">
      <alignment horizontal="center"/>
    </xf>
    <xf numFmtId="9" fontId="87" fillId="48" borderId="50" xfId="73" applyFont="1" applyFill="1" applyBorder="1"/>
    <xf numFmtId="2" fontId="87" fillId="48" borderId="50" xfId="0" applyNumberFormat="1" applyFont="1" applyFill="1" applyBorder="1"/>
    <xf numFmtId="0" fontId="124" fillId="48" borderId="54" xfId="0" applyFont="1" applyFill="1" applyBorder="1" applyAlignment="1">
      <alignment horizontal="left" wrapText="1"/>
    </xf>
    <xf numFmtId="0" fontId="122" fillId="48" borderId="54" xfId="0" applyFont="1" applyFill="1" applyBorder="1" applyAlignment="1">
      <alignment horizontal="left" wrapText="1"/>
    </xf>
    <xf numFmtId="0" fontId="18" fillId="68" borderId="21" xfId="0" applyFont="1" applyFill="1" applyBorder="1" applyAlignment="1">
      <alignment horizontal="center" vertical="top" wrapText="1"/>
    </xf>
    <xf numFmtId="0" fontId="18" fillId="69" borderId="21" xfId="0" applyFont="1" applyFill="1" applyBorder="1" applyAlignment="1">
      <alignment horizontal="center" vertical="top" wrapText="1"/>
    </xf>
    <xf numFmtId="0" fontId="18" fillId="70" borderId="21" xfId="0" applyFont="1" applyFill="1" applyBorder="1" applyAlignment="1">
      <alignment horizontal="center" vertical="top" wrapText="1"/>
    </xf>
    <xf numFmtId="0" fontId="87" fillId="67" borderId="0" xfId="0" applyFont="1" applyFill="1" applyAlignment="1">
      <alignment horizontal="center"/>
    </xf>
    <xf numFmtId="0" fontId="92" fillId="48" borderId="0" xfId="0" applyFont="1" applyFill="1" applyAlignment="1">
      <alignment horizontal="left" vertical="center"/>
    </xf>
    <xf numFmtId="0" fontId="93" fillId="68" borderId="30" xfId="0" applyFont="1" applyFill="1" applyBorder="1" applyAlignment="1">
      <alignment horizontal="left" vertical="top" wrapText="1" indent="1"/>
    </xf>
    <xf numFmtId="0" fontId="93" fillId="68" borderId="21" xfId="0" applyFont="1" applyFill="1" applyBorder="1" applyAlignment="1">
      <alignment horizontal="left" vertical="top" wrapText="1" indent="1"/>
    </xf>
    <xf numFmtId="0" fontId="93" fillId="69" borderId="21" xfId="0" applyFont="1" applyFill="1" applyBorder="1" applyAlignment="1">
      <alignment horizontal="left" vertical="top" wrapText="1" indent="1"/>
    </xf>
    <xf numFmtId="0" fontId="93" fillId="70" borderId="21" xfId="0" applyFont="1" applyFill="1" applyBorder="1" applyAlignment="1">
      <alignment horizontal="left" vertical="top" wrapText="1" indent="1"/>
    </xf>
    <xf numFmtId="0" fontId="18" fillId="47" borderId="21" xfId="0" applyFont="1" applyFill="1" applyBorder="1"/>
    <xf numFmtId="0" fontId="109" fillId="0" borderId="50" xfId="0" applyFont="1" applyBorder="1" applyAlignment="1">
      <alignment horizontal="left" indent="1"/>
    </xf>
    <xf numFmtId="183" fontId="113" fillId="0" borderId="0" xfId="0" applyNumberFormat="1" applyFont="1"/>
    <xf numFmtId="184" fontId="113" fillId="0" borderId="0" xfId="0" applyNumberFormat="1" applyFont="1"/>
    <xf numFmtId="4" fontId="113" fillId="0" borderId="0" xfId="0" applyNumberFormat="1" applyFont="1"/>
    <xf numFmtId="0" fontId="18" fillId="68" borderId="63" xfId="0" applyFont="1" applyFill="1" applyBorder="1" applyAlignment="1">
      <alignment horizontal="center" vertical="center" wrapText="1"/>
    </xf>
    <xf numFmtId="0" fontId="18" fillId="69" borderId="63" xfId="0" applyFont="1" applyFill="1" applyBorder="1" applyAlignment="1">
      <alignment vertical="center" wrapText="1"/>
    </xf>
    <xf numFmtId="0" fontId="18" fillId="70" borderId="63" xfId="0" applyFont="1" applyFill="1" applyBorder="1" applyAlignment="1">
      <alignment horizontal="center" vertical="center" wrapText="1"/>
    </xf>
    <xf numFmtId="0" fontId="112" fillId="47" borderId="63" xfId="0" applyFont="1" applyFill="1" applyBorder="1" applyAlignment="1">
      <alignment horizontal="center" vertical="center" wrapText="1"/>
    </xf>
    <xf numFmtId="0" fontId="88" fillId="48" borderId="0" xfId="0" applyFont="1" applyFill="1" applyAlignment="1">
      <alignment textRotation="90"/>
    </xf>
    <xf numFmtId="0" fontId="88" fillId="48" borderId="0" xfId="0" applyFont="1" applyFill="1" applyAlignment="1">
      <alignment horizontal="center" textRotation="90"/>
    </xf>
    <xf numFmtId="0" fontId="109" fillId="48" borderId="0" xfId="0" applyFont="1" applyFill="1" applyAlignment="1">
      <alignment horizontal="center" textRotation="90"/>
    </xf>
    <xf numFmtId="0" fontId="88" fillId="48" borderId="0" xfId="0" applyFont="1" applyFill="1" applyAlignment="1">
      <alignment horizontal="right" vertical="top"/>
    </xf>
    <xf numFmtId="0" fontId="109" fillId="48" borderId="0" xfId="0" applyFont="1" applyFill="1" applyAlignment="1">
      <alignment horizontal="right" vertical="top"/>
    </xf>
    <xf numFmtId="0" fontId="129" fillId="71" borderId="0" xfId="0" applyFont="1" applyFill="1"/>
    <xf numFmtId="0" fontId="130" fillId="72" borderId="0" xfId="0" applyFont="1" applyFill="1"/>
    <xf numFmtId="0" fontId="131" fillId="70" borderId="0" xfId="0" applyFont="1" applyFill="1"/>
    <xf numFmtId="165" fontId="128" fillId="0" borderId="21" xfId="0" applyNumberFormat="1" applyFont="1" applyBorder="1" applyAlignment="1">
      <alignment horizontal="center" vertical="center"/>
    </xf>
    <xf numFmtId="165" fontId="128" fillId="0" borderId="33" xfId="0" applyNumberFormat="1" applyFont="1" applyBorder="1" applyAlignment="1">
      <alignment horizontal="center" vertical="center"/>
    </xf>
    <xf numFmtId="165" fontId="128" fillId="0" borderId="65" xfId="0" applyNumberFormat="1" applyFont="1" applyBorder="1" applyAlignment="1">
      <alignment horizontal="center" vertical="center"/>
    </xf>
    <xf numFmtId="165" fontId="128" fillId="0" borderId="68" xfId="0" applyNumberFormat="1" applyFont="1" applyBorder="1" applyAlignment="1">
      <alignment horizontal="center" vertical="center"/>
    </xf>
    <xf numFmtId="165" fontId="128" fillId="0" borderId="69" xfId="0" applyNumberFormat="1" applyFont="1" applyBorder="1" applyAlignment="1">
      <alignment horizontal="center" vertical="center"/>
    </xf>
    <xf numFmtId="165" fontId="128" fillId="0" borderId="70" xfId="0" applyNumberFormat="1" applyFont="1" applyBorder="1" applyAlignment="1">
      <alignment horizontal="center" vertical="center"/>
    </xf>
    <xf numFmtId="165" fontId="128" fillId="0" borderId="42" xfId="0" applyNumberFormat="1" applyFont="1" applyBorder="1" applyAlignment="1">
      <alignment horizontal="center" vertical="center"/>
    </xf>
    <xf numFmtId="165" fontId="128" fillId="0" borderId="71" xfId="0" applyNumberFormat="1" applyFont="1" applyBorder="1" applyAlignment="1">
      <alignment horizontal="center" vertical="center"/>
    </xf>
    <xf numFmtId="165" fontId="128" fillId="0" borderId="65" xfId="0" applyNumberFormat="1" applyFont="1" applyBorder="1" applyAlignment="1">
      <alignment horizontal="center"/>
    </xf>
    <xf numFmtId="165" fontId="128" fillId="0" borderId="66" xfId="0" applyNumberFormat="1" applyFont="1" applyBorder="1" applyAlignment="1">
      <alignment horizontal="center" vertical="center"/>
    </xf>
    <xf numFmtId="165" fontId="128" fillId="0" borderId="67" xfId="0" applyNumberFormat="1" applyFont="1" applyBorder="1" applyAlignment="1">
      <alignment horizontal="center" vertical="center"/>
    </xf>
    <xf numFmtId="165" fontId="128" fillId="0" borderId="30" xfId="0" applyNumberFormat="1" applyFont="1" applyBorder="1" applyAlignment="1">
      <alignment horizontal="center"/>
    </xf>
    <xf numFmtId="165" fontId="128" fillId="0" borderId="21" xfId="0" applyNumberFormat="1" applyFont="1" applyBorder="1" applyAlignment="1">
      <alignment horizontal="center"/>
    </xf>
    <xf numFmtId="165" fontId="128" fillId="0" borderId="72" xfId="0" applyNumberFormat="1" applyFont="1" applyBorder="1" applyAlignment="1">
      <alignment horizontal="center"/>
    </xf>
    <xf numFmtId="165" fontId="128" fillId="0" borderId="32" xfId="0" applyNumberFormat="1" applyFont="1" applyBorder="1" applyAlignment="1">
      <alignment horizontal="center"/>
    </xf>
    <xf numFmtId="165" fontId="128" fillId="0" borderId="73" xfId="0" applyNumberFormat="1" applyFont="1" applyBorder="1" applyAlignment="1">
      <alignment horizontal="center"/>
    </xf>
    <xf numFmtId="165" fontId="128" fillId="0" borderId="33" xfId="0" applyNumberFormat="1" applyFont="1" applyBorder="1" applyAlignment="1">
      <alignment horizontal="center"/>
    </xf>
    <xf numFmtId="165" fontId="128" fillId="0" borderId="74" xfId="0" applyNumberFormat="1" applyFont="1" applyBorder="1" applyAlignment="1">
      <alignment horizontal="center" vertical="center"/>
    </xf>
    <xf numFmtId="165" fontId="128" fillId="0" borderId="63" xfId="0" applyNumberFormat="1" applyFont="1" applyBorder="1" applyAlignment="1">
      <alignment horizontal="center" vertical="center"/>
    </xf>
    <xf numFmtId="165" fontId="128" fillId="0" borderId="66" xfId="0" applyNumberFormat="1" applyFont="1" applyBorder="1" applyAlignment="1">
      <alignment horizontal="center"/>
    </xf>
    <xf numFmtId="165" fontId="128" fillId="0" borderId="67" xfId="0" applyNumberFormat="1" applyFont="1" applyBorder="1" applyAlignment="1">
      <alignment horizontal="center"/>
    </xf>
    <xf numFmtId="165" fontId="128" fillId="0" borderId="68" xfId="0" applyNumberFormat="1" applyFont="1" applyBorder="1" applyAlignment="1">
      <alignment horizontal="center"/>
    </xf>
    <xf numFmtId="165" fontId="128" fillId="0" borderId="69" xfId="0" applyNumberFormat="1" applyFont="1" applyBorder="1" applyAlignment="1">
      <alignment horizontal="center"/>
    </xf>
    <xf numFmtId="165" fontId="128" fillId="0" borderId="70" xfId="0" applyNumberFormat="1" applyFont="1" applyBorder="1" applyAlignment="1">
      <alignment horizontal="center"/>
    </xf>
    <xf numFmtId="165" fontId="128" fillId="0" borderId="42" xfId="0" applyNumberFormat="1" applyFont="1" applyBorder="1" applyAlignment="1">
      <alignment horizontal="center"/>
    </xf>
    <xf numFmtId="165" fontId="128" fillId="0" borderId="71" xfId="0" applyNumberFormat="1" applyFont="1" applyBorder="1" applyAlignment="1">
      <alignment horizontal="center"/>
    </xf>
    <xf numFmtId="165" fontId="128" fillId="0" borderId="74" xfId="0" applyNumberFormat="1" applyFont="1" applyBorder="1" applyAlignment="1">
      <alignment horizontal="center"/>
    </xf>
    <xf numFmtId="165" fontId="128" fillId="0" borderId="63" xfId="0" applyNumberFormat="1" applyFont="1" applyBorder="1" applyAlignment="1">
      <alignment horizontal="center"/>
    </xf>
    <xf numFmtId="165" fontId="128" fillId="0" borderId="32" xfId="0" applyNumberFormat="1" applyFont="1" applyBorder="1" applyAlignment="1">
      <alignment horizontal="center" vertical="center"/>
    </xf>
    <xf numFmtId="165" fontId="128" fillId="0" borderId="75" xfId="0" applyNumberFormat="1" applyFont="1" applyBorder="1" applyAlignment="1">
      <alignment horizontal="center"/>
    </xf>
    <xf numFmtId="165" fontId="128" fillId="0" borderId="76" xfId="0" applyNumberFormat="1" applyFont="1" applyBorder="1" applyAlignment="1">
      <alignment horizontal="center"/>
    </xf>
    <xf numFmtId="165" fontId="128" fillId="0" borderId="77" xfId="0" applyNumberFormat="1" applyFont="1" applyBorder="1" applyAlignment="1">
      <alignment horizontal="center" vertical="center"/>
    </xf>
    <xf numFmtId="165" fontId="128" fillId="0" borderId="78" xfId="0" applyNumberFormat="1" applyFont="1" applyBorder="1" applyAlignment="1">
      <alignment horizontal="center" vertical="center"/>
    </xf>
    <xf numFmtId="165" fontId="128" fillId="0" borderId="79" xfId="0" applyNumberFormat="1" applyFont="1" applyBorder="1" applyAlignment="1">
      <alignment horizontal="center"/>
    </xf>
    <xf numFmtId="165" fontId="128" fillId="0" borderId="78" xfId="0" applyNumberFormat="1" applyFont="1" applyBorder="1" applyAlignment="1">
      <alignment horizontal="center"/>
    </xf>
    <xf numFmtId="165" fontId="128" fillId="0" borderId="40" xfId="0" applyNumberFormat="1" applyFont="1" applyBorder="1" applyAlignment="1">
      <alignment horizontal="center"/>
    </xf>
    <xf numFmtId="165" fontId="128" fillId="0" borderId="80" xfId="0" applyNumberFormat="1" applyFont="1" applyBorder="1" applyAlignment="1">
      <alignment horizontal="center"/>
    </xf>
    <xf numFmtId="165" fontId="128" fillId="0" borderId="81" xfId="0" applyNumberFormat="1" applyFont="1" applyBorder="1" applyAlignment="1">
      <alignment horizontal="center"/>
    </xf>
    <xf numFmtId="165" fontId="128" fillId="0" borderId="82" xfId="0" applyNumberFormat="1" applyFont="1" applyBorder="1" applyAlignment="1">
      <alignment horizontal="center"/>
    </xf>
    <xf numFmtId="165" fontId="128" fillId="0" borderId="64" xfId="0" applyNumberFormat="1" applyFont="1" applyBorder="1" applyAlignment="1">
      <alignment horizontal="center"/>
    </xf>
    <xf numFmtId="165" fontId="27" fillId="74" borderId="17" xfId="0" applyNumberFormat="1" applyFont="1" applyFill="1" applyBorder="1" applyAlignment="1">
      <alignment horizontal="center" vertical="center"/>
    </xf>
    <xf numFmtId="165" fontId="27" fillId="74" borderId="58" xfId="0" applyNumberFormat="1" applyFont="1" applyFill="1" applyBorder="1" applyAlignment="1">
      <alignment horizontal="center" vertical="center"/>
    </xf>
    <xf numFmtId="165" fontId="27" fillId="74" borderId="61" xfId="0" applyNumberFormat="1" applyFont="1" applyFill="1" applyBorder="1" applyAlignment="1">
      <alignment horizontal="center" vertical="center"/>
    </xf>
    <xf numFmtId="165" fontId="27" fillId="74" borderId="46" xfId="0" applyNumberFormat="1" applyFont="1" applyFill="1" applyBorder="1" applyAlignment="1">
      <alignment horizontal="center" vertical="center"/>
    </xf>
    <xf numFmtId="0" fontId="132" fillId="48" borderId="20" xfId="3" applyFont="1" applyFill="1" applyBorder="1" applyAlignment="1">
      <alignment horizontal="center" textRotation="90" wrapText="1"/>
    </xf>
    <xf numFmtId="0" fontId="133" fillId="48" borderId="20" xfId="3" applyFont="1" applyFill="1" applyBorder="1" applyAlignment="1">
      <alignment horizontal="center" textRotation="90" wrapText="1"/>
    </xf>
    <xf numFmtId="0" fontId="25" fillId="67" borderId="0" xfId="68" applyFill="1" applyBorder="1" applyAlignment="1"/>
    <xf numFmtId="0" fontId="134" fillId="0" borderId="43" xfId="2" applyFont="1" applyFill="1" applyBorder="1" applyAlignment="1">
      <alignment horizontal="center" textRotation="90" wrapText="1"/>
    </xf>
    <xf numFmtId="0" fontId="87" fillId="67" borderId="29" xfId="0" applyFont="1" applyFill="1" applyBorder="1"/>
    <xf numFmtId="0" fontId="87" fillId="67" borderId="0" xfId="0" applyFont="1" applyFill="1"/>
    <xf numFmtId="165" fontId="27" fillId="78" borderId="18" xfId="0" applyNumberFormat="1" applyFont="1" applyFill="1" applyBorder="1" applyAlignment="1">
      <alignment horizontal="center" vertical="center"/>
    </xf>
    <xf numFmtId="165" fontId="27" fillId="78" borderId="59" xfId="0" applyNumberFormat="1" applyFont="1" applyFill="1" applyBorder="1" applyAlignment="1">
      <alignment horizontal="center" vertical="center"/>
    </xf>
    <xf numFmtId="0" fontId="135" fillId="48" borderId="20" xfId="3" applyFont="1" applyFill="1" applyBorder="1" applyAlignment="1">
      <alignment horizontal="center" textRotation="90" wrapText="1"/>
    </xf>
    <xf numFmtId="0" fontId="136" fillId="48" borderId="20" xfId="2" applyFont="1" applyFill="1" applyBorder="1" applyAlignment="1">
      <alignment horizontal="center" textRotation="90" wrapText="1"/>
    </xf>
    <xf numFmtId="0" fontId="137" fillId="48" borderId="20" xfId="4" applyFont="1" applyFill="1" applyBorder="1" applyAlignment="1">
      <alignment horizontal="center" textRotation="90" wrapText="1"/>
    </xf>
    <xf numFmtId="165" fontId="27" fillId="82" borderId="18" xfId="0" applyNumberFormat="1" applyFont="1" applyFill="1" applyBorder="1" applyAlignment="1">
      <alignment horizontal="center" vertical="center"/>
    </xf>
    <xf numFmtId="165" fontId="27" fillId="82" borderId="59" xfId="0" applyNumberFormat="1" applyFont="1" applyFill="1" applyBorder="1" applyAlignment="1">
      <alignment horizontal="center" vertical="center"/>
    </xf>
    <xf numFmtId="0" fontId="138" fillId="48" borderId="0" xfId="3" applyFont="1" applyFill="1" applyBorder="1" applyAlignment="1">
      <alignment horizontal="center" textRotation="90" wrapText="1"/>
    </xf>
    <xf numFmtId="0" fontId="139" fillId="48" borderId="0" xfId="3" applyFont="1" applyFill="1" applyBorder="1" applyAlignment="1">
      <alignment horizontal="center" textRotation="90"/>
    </xf>
    <xf numFmtId="0" fontId="140" fillId="48" borderId="20" xfId="2" applyFont="1" applyFill="1" applyBorder="1" applyAlignment="1">
      <alignment horizontal="center" textRotation="90" wrapText="1"/>
    </xf>
    <xf numFmtId="0" fontId="140" fillId="48" borderId="0" xfId="2" applyFont="1" applyFill="1" applyBorder="1" applyAlignment="1">
      <alignment horizontal="center" textRotation="90" wrapText="1"/>
    </xf>
    <xf numFmtId="0" fontId="104" fillId="77" borderId="40" xfId="17" applyFont="1" applyFill="1" applyBorder="1" applyAlignment="1">
      <alignment horizontal="center" textRotation="90" wrapText="1"/>
    </xf>
    <xf numFmtId="165" fontId="104" fillId="77" borderId="51" xfId="17" applyNumberFormat="1" applyFont="1" applyFill="1" applyBorder="1" applyAlignment="1">
      <alignment horizontal="center"/>
    </xf>
    <xf numFmtId="165" fontId="104" fillId="77" borderId="10" xfId="17" applyNumberFormat="1" applyFont="1" applyFill="1" applyBorder="1" applyAlignment="1">
      <alignment horizontal="center"/>
    </xf>
    <xf numFmtId="0" fontId="104" fillId="76" borderId="40" xfId="20" applyFont="1" applyFill="1" applyBorder="1" applyAlignment="1">
      <alignment horizontal="center" textRotation="90" wrapText="1"/>
    </xf>
    <xf numFmtId="165" fontId="103" fillId="76" borderId="49" xfId="20" applyNumberFormat="1" applyFont="1" applyFill="1" applyBorder="1" applyAlignment="1">
      <alignment horizontal="center" vertical="center"/>
    </xf>
    <xf numFmtId="165" fontId="103" fillId="76" borderId="0" xfId="20" applyNumberFormat="1" applyFont="1" applyFill="1" applyBorder="1" applyAlignment="1">
      <alignment horizontal="center" vertical="center"/>
    </xf>
    <xf numFmtId="165" fontId="87" fillId="75" borderId="51" xfId="19" applyNumberFormat="1" applyFont="1" applyFill="1" applyBorder="1" applyAlignment="1">
      <alignment horizontal="center" vertical="center"/>
    </xf>
    <xf numFmtId="165" fontId="87" fillId="75" borderId="10" xfId="19" applyNumberFormat="1" applyFont="1" applyFill="1" applyBorder="1" applyAlignment="1">
      <alignment horizontal="center" vertical="center"/>
    </xf>
    <xf numFmtId="0" fontId="87" fillId="74" borderId="40" xfId="19" applyFont="1" applyFill="1" applyBorder="1" applyAlignment="1">
      <alignment horizontal="center" textRotation="90" wrapText="1"/>
    </xf>
    <xf numFmtId="165" fontId="87" fillId="74" borderId="51" xfId="19" applyNumberFormat="1" applyFont="1" applyFill="1" applyBorder="1" applyAlignment="1">
      <alignment horizontal="center" vertical="center"/>
    </xf>
    <xf numFmtId="165" fontId="87" fillId="74" borderId="10" xfId="19" applyNumberFormat="1" applyFont="1" applyFill="1" applyBorder="1" applyAlignment="1">
      <alignment horizontal="center" vertical="center"/>
    </xf>
    <xf numFmtId="0" fontId="111" fillId="74" borderId="40" xfId="19" applyFont="1" applyFill="1" applyBorder="1" applyAlignment="1">
      <alignment horizontal="center" textRotation="90" wrapText="1"/>
    </xf>
    <xf numFmtId="0" fontId="111" fillId="73" borderId="40" xfId="19" applyFont="1" applyFill="1" applyBorder="1" applyAlignment="1">
      <alignment horizontal="center" textRotation="90" wrapText="1"/>
    </xf>
    <xf numFmtId="165" fontId="87" fillId="73" borderId="51" xfId="19" applyNumberFormat="1" applyFont="1" applyFill="1" applyBorder="1" applyAlignment="1">
      <alignment horizontal="center" vertical="center"/>
    </xf>
    <xf numFmtId="165" fontId="87" fillId="73" borderId="10" xfId="19" applyNumberFormat="1" applyFont="1" applyFill="1" applyBorder="1" applyAlignment="1">
      <alignment horizontal="center" vertical="center"/>
    </xf>
    <xf numFmtId="0" fontId="111" fillId="0" borderId="39" xfId="18" applyFont="1" applyFill="1" applyBorder="1" applyAlignment="1">
      <alignment horizontal="center" textRotation="90" wrapText="1"/>
    </xf>
    <xf numFmtId="0" fontId="111" fillId="0" borderId="40" xfId="18" applyFont="1" applyFill="1" applyBorder="1" applyAlignment="1">
      <alignment horizontal="center" textRotation="90" wrapText="1"/>
    </xf>
    <xf numFmtId="10" fontId="87" fillId="0" borderId="52" xfId="18" applyNumberFormat="1" applyFont="1" applyFill="1" applyBorder="1" applyAlignment="1">
      <alignment horizontal="center" vertical="center"/>
    </xf>
    <xf numFmtId="10" fontId="87" fillId="0" borderId="14" xfId="18" applyNumberFormat="1" applyFont="1" applyFill="1" applyBorder="1" applyAlignment="1">
      <alignment horizontal="center" vertical="center"/>
    </xf>
    <xf numFmtId="0" fontId="111" fillId="73" borderId="39" xfId="19" applyFont="1" applyFill="1" applyBorder="1" applyAlignment="1">
      <alignment horizontal="center" textRotation="90" wrapText="1"/>
    </xf>
    <xf numFmtId="0" fontId="111" fillId="75" borderId="40" xfId="19" applyFont="1" applyFill="1" applyBorder="1" applyAlignment="1">
      <alignment horizontal="center" textRotation="90" wrapText="1"/>
    </xf>
    <xf numFmtId="0" fontId="104" fillId="81" borderId="41" xfId="37" applyFont="1" applyFill="1" applyBorder="1" applyAlignment="1">
      <alignment horizontal="center" textRotation="90" wrapText="1"/>
    </xf>
    <xf numFmtId="165" fontId="104" fillId="81" borderId="49" xfId="37" applyNumberFormat="1" applyFont="1" applyFill="1" applyBorder="1" applyAlignment="1">
      <alignment horizontal="center" vertical="center"/>
    </xf>
    <xf numFmtId="165" fontId="104" fillId="81" borderId="0" xfId="37" applyNumberFormat="1" applyFont="1" applyFill="1" applyBorder="1" applyAlignment="1">
      <alignment horizontal="center" vertical="center"/>
    </xf>
    <xf numFmtId="0" fontId="104" fillId="81" borderId="39" xfId="37" applyFont="1" applyFill="1" applyBorder="1" applyAlignment="1">
      <alignment horizontal="center" textRotation="90" wrapText="1"/>
    </xf>
    <xf numFmtId="0" fontId="103" fillId="80" borderId="39" xfId="33" applyFont="1" applyFill="1" applyBorder="1" applyAlignment="1">
      <alignment horizontal="center" textRotation="90" wrapText="1"/>
    </xf>
    <xf numFmtId="165" fontId="103" fillId="80" borderId="52" xfId="33" applyNumberFormat="1" applyFont="1" applyFill="1" applyBorder="1" applyAlignment="1">
      <alignment horizontal="center" vertical="center"/>
    </xf>
    <xf numFmtId="165" fontId="103" fillId="80" borderId="14" xfId="33" applyNumberFormat="1" applyFont="1" applyFill="1" applyBorder="1" applyAlignment="1">
      <alignment horizontal="center" vertical="center"/>
    </xf>
    <xf numFmtId="0" fontId="87" fillId="79" borderId="40" xfId="35" applyFont="1" applyFill="1" applyBorder="1" applyAlignment="1">
      <alignment horizontal="center" textRotation="90" wrapText="1"/>
    </xf>
    <xf numFmtId="0" fontId="87" fillId="79" borderId="39" xfId="35" applyFont="1" applyFill="1" applyBorder="1" applyAlignment="1">
      <alignment horizontal="center" textRotation="90" wrapText="1"/>
    </xf>
    <xf numFmtId="165" fontId="87" fillId="79" borderId="10" xfId="35" applyNumberFormat="1" applyFont="1" applyFill="1" applyBorder="1" applyAlignment="1">
      <alignment horizontal="center" vertical="center"/>
    </xf>
    <xf numFmtId="165" fontId="87" fillId="79" borderId="14" xfId="35" applyNumberFormat="1" applyFont="1" applyFill="1" applyBorder="1" applyAlignment="1">
      <alignment horizontal="center" vertical="center"/>
    </xf>
    <xf numFmtId="165" fontId="87" fillId="79" borderId="51" xfId="35" applyNumberFormat="1" applyFont="1" applyFill="1" applyBorder="1" applyAlignment="1">
      <alignment horizontal="center" vertical="center"/>
    </xf>
    <xf numFmtId="165" fontId="87" fillId="79" borderId="52" xfId="35" applyNumberFormat="1" applyFont="1" applyFill="1" applyBorder="1" applyAlignment="1">
      <alignment horizontal="center" vertical="center"/>
    </xf>
    <xf numFmtId="179" fontId="87" fillId="79" borderId="10" xfId="35" applyNumberFormat="1" applyFont="1" applyFill="1" applyBorder="1" applyAlignment="1">
      <alignment horizontal="center" vertical="center"/>
    </xf>
    <xf numFmtId="179" fontId="87" fillId="79" borderId="51" xfId="35" applyNumberFormat="1" applyFont="1" applyFill="1" applyBorder="1" applyAlignment="1">
      <alignment horizontal="center" vertical="center"/>
    </xf>
    <xf numFmtId="0" fontId="87" fillId="78" borderId="40" xfId="34" applyFont="1" applyFill="1" applyBorder="1" applyAlignment="1">
      <alignment horizontal="center" textRotation="90" wrapText="1"/>
    </xf>
    <xf numFmtId="165" fontId="87" fillId="78" borderId="51" xfId="34" applyNumberFormat="1" applyFont="1" applyFill="1" applyBorder="1" applyAlignment="1">
      <alignment horizontal="center" vertical="center"/>
    </xf>
    <xf numFmtId="165" fontId="87" fillId="78" borderId="10" xfId="34" applyNumberFormat="1" applyFont="1" applyFill="1" applyBorder="1" applyAlignment="1">
      <alignment horizontal="center" vertical="center"/>
    </xf>
    <xf numFmtId="167" fontId="87" fillId="78" borderId="51" xfId="73" applyNumberFormat="1" applyFont="1" applyFill="1" applyBorder="1" applyAlignment="1">
      <alignment horizontal="right" vertical="center"/>
    </xf>
    <xf numFmtId="167" fontId="87" fillId="78" borderId="10" xfId="73" applyNumberFormat="1" applyFont="1" applyFill="1" applyBorder="1" applyAlignment="1">
      <alignment horizontal="right" vertical="center"/>
    </xf>
    <xf numFmtId="1" fontId="87" fillId="78" borderId="10" xfId="73" applyNumberFormat="1" applyFont="1" applyFill="1" applyBorder="1" applyAlignment="1">
      <alignment horizontal="center" vertical="center"/>
    </xf>
    <xf numFmtId="0" fontId="0" fillId="69" borderId="0" xfId="0" applyFill="1" applyAlignment="1">
      <alignment horizontal="center"/>
    </xf>
    <xf numFmtId="0" fontId="106" fillId="68" borderId="0" xfId="0" applyFont="1" applyFill="1" applyAlignment="1">
      <alignment horizontal="center"/>
    </xf>
    <xf numFmtId="0" fontId="87" fillId="70" borderId="0" xfId="0" applyFont="1" applyFill="1"/>
    <xf numFmtId="0" fontId="104" fillId="85" borderId="41" xfId="29" applyFont="1" applyFill="1" applyBorder="1" applyAlignment="1">
      <alignment horizontal="center" textRotation="90" wrapText="1"/>
    </xf>
    <xf numFmtId="165" fontId="104" fillId="85" borderId="49" xfId="29" applyNumberFormat="1" applyFont="1" applyFill="1" applyBorder="1" applyAlignment="1">
      <alignment horizontal="center" vertical="center"/>
    </xf>
    <xf numFmtId="165" fontId="104" fillId="85" borderId="0" xfId="29" applyNumberFormat="1" applyFont="1" applyFill="1" applyBorder="1" applyAlignment="1">
      <alignment horizontal="center" vertical="center"/>
    </xf>
    <xf numFmtId="0" fontId="104" fillId="84" borderId="40" xfId="32" applyFont="1" applyFill="1" applyBorder="1" applyAlignment="1">
      <alignment horizontal="center" textRotation="90" wrapText="1"/>
    </xf>
    <xf numFmtId="165" fontId="104" fillId="84" borderId="51" xfId="32" applyNumberFormat="1" applyFont="1" applyFill="1" applyBorder="1" applyAlignment="1">
      <alignment horizontal="center" vertical="center"/>
    </xf>
    <xf numFmtId="165" fontId="104" fillId="84" borderId="10" xfId="32" applyNumberFormat="1" applyFont="1" applyFill="1" applyBorder="1" applyAlignment="1">
      <alignment horizontal="center" vertical="center"/>
    </xf>
    <xf numFmtId="0" fontId="104" fillId="84" borderId="55" xfId="32" applyFont="1" applyFill="1" applyBorder="1" applyAlignment="1">
      <alignment horizontal="center" textRotation="90" wrapText="1"/>
    </xf>
    <xf numFmtId="165" fontId="104" fillId="84" borderId="57" xfId="32" applyNumberFormat="1" applyFont="1" applyFill="1" applyBorder="1" applyAlignment="1">
      <alignment horizontal="center" vertical="center"/>
    </xf>
    <xf numFmtId="165" fontId="104" fillId="84" borderId="56" xfId="32" applyNumberFormat="1" applyFont="1" applyFill="1" applyBorder="1" applyAlignment="1">
      <alignment horizontal="center" vertical="center"/>
    </xf>
    <xf numFmtId="0" fontId="87" fillId="83" borderId="40" xfId="31" applyFont="1" applyFill="1" applyBorder="1" applyAlignment="1">
      <alignment horizontal="center" textRotation="90" wrapText="1"/>
    </xf>
    <xf numFmtId="165" fontId="87" fillId="83" borderId="51" xfId="31" applyNumberFormat="1" applyFont="1" applyFill="1" applyBorder="1" applyAlignment="1">
      <alignment horizontal="center" vertical="center"/>
    </xf>
    <xf numFmtId="165" fontId="87" fillId="83" borderId="10" xfId="31" applyNumberFormat="1" applyFont="1" applyFill="1" applyBorder="1" applyAlignment="1">
      <alignment horizontal="center" vertical="center"/>
    </xf>
    <xf numFmtId="0" fontId="111" fillId="83" borderId="40" xfId="31" applyFont="1" applyFill="1" applyBorder="1" applyAlignment="1">
      <alignment horizontal="center" textRotation="90" wrapText="1"/>
    </xf>
    <xf numFmtId="0" fontId="141" fillId="48" borderId="0" xfId="3" applyFont="1" applyFill="1" applyBorder="1" applyAlignment="1">
      <alignment horizontal="center" textRotation="90" wrapText="1"/>
    </xf>
    <xf numFmtId="3" fontId="113" fillId="0" borderId="0" xfId="0" applyNumberFormat="1" applyFont="1" applyAlignment="1">
      <alignment horizontal="right"/>
    </xf>
    <xf numFmtId="165" fontId="142" fillId="0" borderId="82" xfId="0" applyNumberFormat="1" applyFont="1" applyBorder="1" applyAlignment="1">
      <alignment horizontal="center"/>
    </xf>
    <xf numFmtId="165" fontId="142" fillId="0" borderId="83" xfId="0" applyNumberFormat="1" applyFont="1" applyBorder="1" applyAlignment="1">
      <alignment horizontal="center"/>
    </xf>
    <xf numFmtId="165" fontId="27" fillId="74" borderId="84" xfId="0" applyNumberFormat="1" applyFont="1" applyFill="1" applyBorder="1" applyAlignment="1">
      <alignment horizontal="center" vertical="center"/>
    </xf>
    <xf numFmtId="165" fontId="27" fillId="74" borderId="85" xfId="0" applyNumberFormat="1" applyFont="1" applyFill="1" applyBorder="1" applyAlignment="1">
      <alignment horizontal="center" vertical="center"/>
    </xf>
    <xf numFmtId="165" fontId="27" fillId="74" borderId="86" xfId="0" applyNumberFormat="1" applyFont="1" applyFill="1" applyBorder="1" applyAlignment="1">
      <alignment horizontal="center" vertical="center"/>
    </xf>
    <xf numFmtId="0" fontId="100" fillId="48" borderId="0" xfId="0" applyFont="1" applyFill="1" applyAlignment="1">
      <alignment horizontal="left" indent="1"/>
    </xf>
    <xf numFmtId="0" fontId="109" fillId="0" borderId="0" xfId="0" applyFont="1" applyAlignment="1">
      <alignment horizontal="left" indent="1"/>
    </xf>
    <xf numFmtId="0" fontId="109" fillId="0" borderId="0" xfId="0" applyFont="1"/>
    <xf numFmtId="0" fontId="116" fillId="48" borderId="0" xfId="0" applyFont="1" applyFill="1" applyAlignment="1">
      <alignment horizontal="left" indent="1"/>
    </xf>
    <xf numFmtId="165" fontId="87" fillId="83" borderId="52" xfId="31" applyNumberFormat="1" applyFont="1" applyFill="1" applyBorder="1" applyAlignment="1">
      <alignment horizontal="center" vertical="center"/>
    </xf>
    <xf numFmtId="165" fontId="87" fillId="83" borderId="14" xfId="31" applyNumberFormat="1" applyFont="1" applyFill="1" applyBorder="1" applyAlignment="1">
      <alignment horizontal="center" vertical="center"/>
    </xf>
    <xf numFmtId="0" fontId="100" fillId="48" borderId="0" xfId="3" applyFont="1" applyFill="1" applyBorder="1" applyAlignment="1">
      <alignment horizontal="left" indent="1"/>
    </xf>
    <xf numFmtId="0" fontId="100" fillId="48" borderId="0" xfId="3" applyFont="1" applyFill="1" applyBorder="1" applyAlignment="1"/>
    <xf numFmtId="165" fontId="87" fillId="73" borderId="52" xfId="19" applyNumberFormat="1" applyFont="1" applyFill="1" applyBorder="1" applyAlignment="1">
      <alignment horizontal="center" vertical="center"/>
    </xf>
    <xf numFmtId="165" fontId="87" fillId="73" borderId="14" xfId="19" applyNumberFormat="1" applyFont="1" applyFill="1" applyBorder="1" applyAlignment="1">
      <alignment horizontal="center" vertical="center"/>
    </xf>
    <xf numFmtId="0" fontId="100" fillId="48" borderId="0" xfId="3" applyFont="1" applyFill="1" applyBorder="1"/>
    <xf numFmtId="0" fontId="109" fillId="0" borderId="50" xfId="0" applyFont="1" applyBorder="1"/>
    <xf numFmtId="0" fontId="100" fillId="48" borderId="50" xfId="0" applyFont="1" applyFill="1" applyBorder="1" applyAlignment="1">
      <alignment horizontal="left" indent="1"/>
    </xf>
    <xf numFmtId="165" fontId="27" fillId="49" borderId="87" xfId="0" applyNumberFormat="1" applyFont="1" applyFill="1" applyBorder="1" applyAlignment="1">
      <alignment horizontal="center" vertical="center"/>
    </xf>
    <xf numFmtId="0" fontId="116" fillId="48" borderId="50" xfId="0" applyFont="1" applyFill="1" applyBorder="1" applyAlignment="1">
      <alignment horizontal="left" indent="1"/>
    </xf>
    <xf numFmtId="0" fontId="90" fillId="47" borderId="0" xfId="32" applyFont="1" applyFill="1" applyBorder="1" applyAlignment="1">
      <alignment horizontal="center" vertical="center" wrapText="1"/>
    </xf>
    <xf numFmtId="0" fontId="88" fillId="86" borderId="0" xfId="0" applyFont="1" applyFill="1" applyAlignment="1">
      <alignment horizontal="center" vertical="center" wrapText="1"/>
    </xf>
    <xf numFmtId="0" fontId="88" fillId="87" borderId="0" xfId="0" applyFont="1" applyFill="1" applyAlignment="1">
      <alignment horizontal="center" vertical="center" wrapText="1"/>
    </xf>
    <xf numFmtId="0" fontId="112" fillId="87" borderId="0" xfId="0" applyFont="1" applyFill="1" applyAlignment="1">
      <alignment horizontal="center" vertical="center" wrapText="1"/>
    </xf>
    <xf numFmtId="0" fontId="88" fillId="88" borderId="0" xfId="0" applyFont="1" applyFill="1" applyAlignment="1">
      <alignment horizontal="center" vertical="center" wrapText="1"/>
    </xf>
    <xf numFmtId="185" fontId="113" fillId="0" borderId="0" xfId="0" applyNumberFormat="1" applyFont="1"/>
    <xf numFmtId="0" fontId="112" fillId="86" borderId="0" xfId="0" applyFont="1" applyFill="1" applyAlignment="1">
      <alignment horizontal="center" vertical="center" wrapText="1"/>
    </xf>
    <xf numFmtId="0" fontId="93" fillId="70" borderId="88" xfId="0" applyFont="1" applyFill="1" applyBorder="1" applyAlignment="1">
      <alignment horizontal="left" vertical="top" wrapText="1"/>
    </xf>
    <xf numFmtId="0" fontId="93" fillId="0" borderId="88" xfId="0" applyFont="1" applyBorder="1" applyAlignment="1">
      <alignment horizontal="left" vertical="top" wrapText="1"/>
    </xf>
    <xf numFmtId="0" fontId="89" fillId="0" borderId="88" xfId="0" applyFont="1" applyBorder="1" applyAlignment="1">
      <alignment horizontal="left" vertical="top" wrapText="1"/>
    </xf>
    <xf numFmtId="0" fontId="87" fillId="89" borderId="88" xfId="0" applyFont="1" applyFill="1" applyBorder="1" applyAlignment="1">
      <alignment horizontal="center" vertical="top" wrapText="1"/>
    </xf>
    <xf numFmtId="0" fontId="88" fillId="89" borderId="89" xfId="0" applyFont="1" applyFill="1" applyBorder="1" applyAlignment="1">
      <alignment horizontal="center" vertical="center" wrapText="1"/>
    </xf>
    <xf numFmtId="0" fontId="93" fillId="69" borderId="88" xfId="0" applyFont="1" applyFill="1" applyBorder="1" applyAlignment="1">
      <alignment horizontal="left" vertical="top" wrapText="1"/>
    </xf>
    <xf numFmtId="166" fontId="90" fillId="0" borderId="0" xfId="74" applyNumberFormat="1" applyFont="1" applyFill="1" applyBorder="1" applyAlignment="1">
      <alignment horizontal="center" vertical="center" wrapText="1"/>
    </xf>
    <xf numFmtId="0" fontId="103" fillId="80" borderId="41" xfId="33" applyFont="1" applyFill="1" applyBorder="1" applyAlignment="1">
      <alignment horizontal="center" textRotation="90" wrapText="1"/>
    </xf>
    <xf numFmtId="0" fontId="83" fillId="0" borderId="21" xfId="0" applyFont="1" applyBorder="1"/>
    <xf numFmtId="0" fontId="112" fillId="0" borderId="0" xfId="0" applyFont="1" applyAlignment="1">
      <alignment horizontal="center" vertical="center" wrapText="1"/>
    </xf>
    <xf numFmtId="166" fontId="90" fillId="47" borderId="0" xfId="74" applyNumberFormat="1" applyFont="1" applyFill="1" applyBorder="1" applyAlignment="1">
      <alignment horizontal="center" vertical="center" wrapText="1"/>
    </xf>
    <xf numFmtId="1" fontId="90" fillId="47" borderId="0" xfId="31" applyNumberFormat="1" applyFont="1" applyFill="1" applyBorder="1" applyAlignment="1">
      <alignment horizontal="center" vertical="center" wrapText="1"/>
    </xf>
    <xf numFmtId="3" fontId="113" fillId="0" borderId="50" xfId="0" applyNumberFormat="1" applyFont="1" applyBorder="1" applyAlignment="1">
      <alignment horizontal="right"/>
    </xf>
    <xf numFmtId="2" fontId="113" fillId="0" borderId="50" xfId="0" applyNumberFormat="1" applyFont="1" applyBorder="1" applyAlignment="1">
      <alignment horizontal="right"/>
    </xf>
    <xf numFmtId="2" fontId="113" fillId="0" borderId="50" xfId="73" applyNumberFormat="1" applyFont="1" applyFill="1" applyBorder="1" applyAlignment="1">
      <alignment horizontal="right"/>
    </xf>
    <xf numFmtId="179" fontId="113" fillId="0" borderId="50" xfId="0" applyNumberFormat="1" applyFont="1" applyBorder="1" applyAlignment="1">
      <alignment horizontal="right"/>
    </xf>
    <xf numFmtId="1" fontId="113" fillId="0" borderId="50" xfId="0" applyNumberFormat="1" applyFont="1" applyBorder="1"/>
    <xf numFmtId="2" fontId="113" fillId="0" borderId="50" xfId="0" applyNumberFormat="1" applyFont="1" applyBorder="1"/>
    <xf numFmtId="184" fontId="113" fillId="0" borderId="50" xfId="0" applyNumberFormat="1" applyFont="1" applyBorder="1"/>
    <xf numFmtId="185" fontId="113" fillId="0" borderId="50" xfId="0" applyNumberFormat="1" applyFont="1" applyBorder="1"/>
    <xf numFmtId="165" fontId="113" fillId="0" borderId="50" xfId="0" applyNumberFormat="1" applyFont="1" applyBorder="1"/>
    <xf numFmtId="0" fontId="113" fillId="0" borderId="50" xfId="0" applyFont="1" applyBorder="1"/>
    <xf numFmtId="3" fontId="113" fillId="0" borderId="50" xfId="0" applyNumberFormat="1" applyFont="1" applyBorder="1"/>
    <xf numFmtId="179" fontId="113" fillId="0" borderId="50" xfId="0" applyNumberFormat="1" applyFont="1" applyBorder="1"/>
    <xf numFmtId="183" fontId="113" fillId="0" borderId="50" xfId="0" applyNumberFormat="1" applyFont="1" applyBorder="1"/>
    <xf numFmtId="165" fontId="87" fillId="83" borderId="90" xfId="31" applyNumberFormat="1" applyFont="1" applyFill="1" applyBorder="1" applyAlignment="1">
      <alignment horizontal="center" vertical="center"/>
    </xf>
    <xf numFmtId="165" fontId="104" fillId="84" borderId="91" xfId="32" applyNumberFormat="1" applyFont="1" applyFill="1" applyBorder="1" applyAlignment="1">
      <alignment horizontal="center" vertical="center"/>
    </xf>
    <xf numFmtId="165" fontId="87" fillId="83" borderId="91" xfId="31" applyNumberFormat="1" applyFont="1" applyFill="1" applyBorder="1" applyAlignment="1">
      <alignment horizontal="center" vertical="center"/>
    </xf>
    <xf numFmtId="180" fontId="87" fillId="66" borderId="91" xfId="31" applyNumberFormat="1" applyFont="1" applyFill="1" applyBorder="1" applyAlignment="1">
      <alignment horizontal="center" vertical="center"/>
    </xf>
    <xf numFmtId="165" fontId="104" fillId="84" borderId="92" xfId="32" applyNumberFormat="1" applyFont="1" applyFill="1" applyBorder="1" applyAlignment="1">
      <alignment horizontal="center" vertical="center"/>
    </xf>
    <xf numFmtId="165" fontId="1" fillId="22" borderId="91" xfId="30" applyNumberFormat="1" applyBorder="1" applyAlignment="1">
      <alignment horizontal="center" vertical="center"/>
    </xf>
    <xf numFmtId="165" fontId="104" fillId="85" borderId="50" xfId="29" applyNumberFormat="1" applyFont="1" applyFill="1" applyBorder="1" applyAlignment="1">
      <alignment horizontal="center" vertical="center"/>
    </xf>
    <xf numFmtId="165" fontId="87" fillId="79" borderId="90" xfId="35" applyNumberFormat="1" applyFont="1" applyFill="1" applyBorder="1" applyAlignment="1">
      <alignment horizontal="center" vertical="center"/>
    </xf>
    <xf numFmtId="165" fontId="87" fillId="79" borderId="91" xfId="35" applyNumberFormat="1" applyFont="1" applyFill="1" applyBorder="1" applyAlignment="1">
      <alignment horizontal="center" vertical="center"/>
    </xf>
    <xf numFmtId="165" fontId="103" fillId="80" borderId="90" xfId="33" applyNumberFormat="1" applyFont="1" applyFill="1" applyBorder="1" applyAlignment="1">
      <alignment horizontal="center" vertical="center"/>
    </xf>
    <xf numFmtId="179" fontId="87" fillId="79" borderId="91" xfId="35" applyNumberFormat="1" applyFont="1" applyFill="1" applyBorder="1" applyAlignment="1">
      <alignment horizontal="center" vertical="center"/>
    </xf>
    <xf numFmtId="1" fontId="87" fillId="78" borderId="91" xfId="73" applyNumberFormat="1" applyFont="1" applyFill="1" applyBorder="1" applyAlignment="1">
      <alignment horizontal="center" vertical="center"/>
    </xf>
    <xf numFmtId="165" fontId="104" fillId="81" borderId="50" xfId="37" applyNumberFormat="1" applyFont="1" applyFill="1" applyBorder="1" applyAlignment="1">
      <alignment horizontal="center" vertical="center"/>
    </xf>
    <xf numFmtId="165" fontId="87" fillId="78" borderId="91" xfId="34" applyNumberFormat="1" applyFont="1" applyFill="1" applyBorder="1" applyAlignment="1">
      <alignment horizontal="center" vertical="center"/>
    </xf>
    <xf numFmtId="167" fontId="87" fillId="78" borderId="91" xfId="73" applyNumberFormat="1" applyFont="1" applyFill="1" applyBorder="1" applyAlignment="1">
      <alignment horizontal="right" vertical="center"/>
    </xf>
    <xf numFmtId="165" fontId="87" fillId="73" borderId="90" xfId="19" applyNumberFormat="1" applyFont="1" applyFill="1" applyBorder="1" applyAlignment="1">
      <alignment horizontal="center" vertical="center"/>
    </xf>
    <xf numFmtId="165" fontId="87" fillId="73" borderId="91" xfId="19" applyNumberFormat="1" applyFont="1" applyFill="1" applyBorder="1" applyAlignment="1">
      <alignment horizontal="center" vertical="center"/>
    </xf>
    <xf numFmtId="10" fontId="87" fillId="0" borderId="90" xfId="18" applyNumberFormat="1" applyFont="1" applyFill="1" applyBorder="1" applyAlignment="1">
      <alignment horizontal="center" vertical="center"/>
    </xf>
    <xf numFmtId="165" fontId="87" fillId="75" borderId="91" xfId="19" applyNumberFormat="1" applyFont="1" applyFill="1" applyBorder="1" applyAlignment="1">
      <alignment horizontal="center" vertical="center"/>
    </xf>
    <xf numFmtId="165" fontId="87" fillId="74" borderId="91" xfId="19" applyNumberFormat="1" applyFont="1" applyFill="1" applyBorder="1" applyAlignment="1">
      <alignment horizontal="center" vertical="center"/>
    </xf>
    <xf numFmtId="165" fontId="103" fillId="76" borderId="50" xfId="20" applyNumberFormat="1" applyFont="1" applyFill="1" applyBorder="1" applyAlignment="1">
      <alignment horizontal="center" vertical="center"/>
    </xf>
    <xf numFmtId="165" fontId="104" fillId="77" borderId="91" xfId="17" applyNumberFormat="1" applyFont="1" applyFill="1" applyBorder="1" applyAlignment="1">
      <alignment horizontal="center"/>
    </xf>
    <xf numFmtId="165" fontId="27" fillId="78" borderId="93" xfId="0" applyNumberFormat="1" applyFont="1" applyFill="1" applyBorder="1" applyAlignment="1">
      <alignment horizontal="center" vertical="center"/>
    </xf>
    <xf numFmtId="0" fontId="86" fillId="48" borderId="50" xfId="0" applyFont="1" applyFill="1" applyBorder="1" applyAlignment="1">
      <alignment horizontal="center" vertical="center"/>
    </xf>
    <xf numFmtId="0" fontId="86" fillId="48" borderId="50" xfId="0" applyFont="1" applyFill="1" applyBorder="1" applyAlignment="1">
      <alignment horizontal="center"/>
    </xf>
    <xf numFmtId="0" fontId="113" fillId="48" borderId="50" xfId="0" applyFont="1" applyFill="1" applyBorder="1" applyAlignment="1">
      <alignment horizontal="center"/>
    </xf>
    <xf numFmtId="0" fontId="113" fillId="48" borderId="50" xfId="0" applyFont="1" applyFill="1" applyBorder="1"/>
    <xf numFmtId="0" fontId="86" fillId="0" borderId="50" xfId="0" applyFont="1" applyBorder="1" applyAlignment="1">
      <alignment horizontal="center"/>
    </xf>
    <xf numFmtId="0" fontId="143" fillId="0" borderId="0" xfId="0" applyFont="1"/>
    <xf numFmtId="2" fontId="143" fillId="0" borderId="0" xfId="0" applyNumberFormat="1" applyFont="1"/>
    <xf numFmtId="165" fontId="143" fillId="0" borderId="0" xfId="0" applyNumberFormat="1" applyFont="1"/>
    <xf numFmtId="0" fontId="144" fillId="0" borderId="0" xfId="0" applyFont="1"/>
    <xf numFmtId="0" fontId="87" fillId="0" borderId="0" xfId="31" applyFont="1" applyFill="1" applyBorder="1" applyAlignment="1">
      <alignment horizontal="center" textRotation="90" wrapText="1"/>
    </xf>
    <xf numFmtId="0" fontId="0" fillId="0" borderId="0" xfId="30" applyFont="1" applyFill="1" applyBorder="1" applyAlignment="1">
      <alignment horizontal="center" textRotation="90" wrapText="1"/>
    </xf>
    <xf numFmtId="0" fontId="109" fillId="0" borderId="49" xfId="0" applyFont="1" applyBorder="1" applyAlignment="1">
      <alignment horizontal="left" indent="1"/>
    </xf>
    <xf numFmtId="0" fontId="122" fillId="48" borderId="53" xfId="0" applyFont="1" applyFill="1" applyBorder="1" applyAlignment="1">
      <alignment horizontal="left" wrapText="1"/>
    </xf>
    <xf numFmtId="0" fontId="122" fillId="48" borderId="0" xfId="0" applyFont="1" applyFill="1" applyAlignment="1">
      <alignment horizontal="left" wrapText="1"/>
    </xf>
    <xf numFmtId="0" fontId="121" fillId="48" borderId="0" xfId="286" applyFont="1" applyFill="1" applyAlignment="1" applyProtection="1">
      <alignment horizontal="left" vertical="top" wrapText="1" indent="1"/>
    </xf>
    <xf numFmtId="0" fontId="124" fillId="48" borderId="54" xfId="0" applyFont="1" applyFill="1" applyBorder="1" applyAlignment="1">
      <alignment horizontal="left" wrapText="1"/>
    </xf>
    <xf numFmtId="0" fontId="96" fillId="0" borderId="0" xfId="0" applyFont="1" applyAlignment="1">
      <alignment horizontal="left" wrapText="1"/>
    </xf>
    <xf numFmtId="0" fontId="117" fillId="47" borderId="0" xfId="0" applyFont="1" applyFill="1" applyAlignment="1">
      <alignment horizontal="right" vertical="center" wrapText="1"/>
    </xf>
    <xf numFmtId="0" fontId="145" fillId="47" borderId="0" xfId="0" applyFont="1" applyFill="1" applyAlignment="1">
      <alignment horizontal="right" wrapText="1"/>
    </xf>
    <xf numFmtId="0" fontId="95" fillId="47" borderId="0" xfId="0" applyFont="1" applyFill="1" applyAlignment="1">
      <alignment horizontal="right" wrapText="1"/>
    </xf>
    <xf numFmtId="0" fontId="93" fillId="48" borderId="0" xfId="0" applyFont="1" applyFill="1" applyAlignment="1">
      <alignment horizontal="left" vertical="center" wrapText="1" indent="1"/>
    </xf>
    <xf numFmtId="0" fontId="122" fillId="48" borderId="53" xfId="0" applyFont="1" applyFill="1" applyBorder="1" applyAlignment="1">
      <alignment horizontal="left" vertical="top" wrapText="1"/>
    </xf>
    <xf numFmtId="0" fontId="122" fillId="48" borderId="0" xfId="0" applyFont="1" applyFill="1" applyAlignment="1">
      <alignment horizontal="left" vertical="top" wrapText="1"/>
    </xf>
    <xf numFmtId="0" fontId="100" fillId="47" borderId="29" xfId="0" applyFont="1" applyFill="1" applyBorder="1" applyAlignment="1">
      <alignment horizontal="left" wrapText="1"/>
    </xf>
    <xf numFmtId="0" fontId="25" fillId="67" borderId="0" xfId="68" applyFill="1" applyBorder="1" applyAlignment="1">
      <alignment horizontal="center"/>
    </xf>
    <xf numFmtId="0" fontId="0" fillId="48" borderId="0" xfId="0" applyFill="1" applyAlignment="1">
      <alignment horizontal="left" wrapText="1"/>
    </xf>
  </cellXfs>
  <cellStyles count="305">
    <cellStyle name="_x000d__x000a_JournalTemplate=C:\COMFO\CTALK\JOURSTD.TPL_x000d__x000a_LbStateAddress=3 3 0 251 1 89 2 311_x000d__x000a_LbStateJou" xfId="78" xr:uid="{00000000-0005-0000-0000-000000000000}"/>
    <cellStyle name="_KF08 DL 080909 raw data Part III Ch1" xfId="79" xr:uid="{00000000-0005-0000-0000-000001000000}"/>
    <cellStyle name="_KF08 DL 080909 raw data Part III Ch1_KF2010 Figure 1 1 1 World GERD 100310 (2)" xfId="80" xr:uid="{00000000-0005-0000-0000-000002000000}"/>
    <cellStyle name="20% - Accent1" xfId="18" builtinId="30" customBuiltin="1"/>
    <cellStyle name="20% - Accent1 2" xfId="41" xr:uid="{00000000-0005-0000-0000-000004000000}"/>
    <cellStyle name="20% - Accent1 3" xfId="81" xr:uid="{00000000-0005-0000-0000-000005000000}"/>
    <cellStyle name="20% - Accent2" xfId="22" builtinId="34" customBuiltin="1"/>
    <cellStyle name="20% - Accent2 2" xfId="42" xr:uid="{00000000-0005-0000-0000-000007000000}"/>
    <cellStyle name="20% - Accent2 3" xfId="82" xr:uid="{00000000-0005-0000-0000-000008000000}"/>
    <cellStyle name="20% - Accent3" xfId="26" builtinId="38" customBuiltin="1"/>
    <cellStyle name="20% - Accent3 2" xfId="43" xr:uid="{00000000-0005-0000-0000-00000A000000}"/>
    <cellStyle name="20% - Accent3 3" xfId="83" xr:uid="{00000000-0005-0000-0000-00000B000000}"/>
    <cellStyle name="20% - Accent4" xfId="30" builtinId="42" customBuiltin="1"/>
    <cellStyle name="20% - Accent4 2" xfId="44" xr:uid="{00000000-0005-0000-0000-00000D000000}"/>
    <cellStyle name="20% - Accent4 3" xfId="84" xr:uid="{00000000-0005-0000-0000-00000E000000}"/>
    <cellStyle name="20% - Accent5" xfId="34" builtinId="46" customBuiltin="1"/>
    <cellStyle name="20% - Accent5 2" xfId="85" xr:uid="{00000000-0005-0000-0000-000010000000}"/>
    <cellStyle name="20% - Accent5 3" xfId="86" xr:uid="{00000000-0005-0000-0000-000011000000}"/>
    <cellStyle name="20% - Accent6" xfId="38" builtinId="50" customBuiltin="1"/>
    <cellStyle name="20% - Accent6 2" xfId="87" xr:uid="{00000000-0005-0000-0000-000013000000}"/>
    <cellStyle name="20% - Accent6 3" xfId="88" xr:uid="{00000000-0005-0000-0000-000014000000}"/>
    <cellStyle name="20% - Colore 1" xfId="89" xr:uid="{00000000-0005-0000-0000-000015000000}"/>
    <cellStyle name="20% - Colore 2" xfId="90" xr:uid="{00000000-0005-0000-0000-000016000000}"/>
    <cellStyle name="20% - Colore 3" xfId="91" xr:uid="{00000000-0005-0000-0000-000017000000}"/>
    <cellStyle name="20% - Colore 4" xfId="92" xr:uid="{00000000-0005-0000-0000-000018000000}"/>
    <cellStyle name="20% - Colore 5" xfId="93" xr:uid="{00000000-0005-0000-0000-000019000000}"/>
    <cellStyle name="20% - Colore 6" xfId="94" xr:uid="{00000000-0005-0000-0000-00001A000000}"/>
    <cellStyle name="40% - Accent1" xfId="19" builtinId="31" customBuiltin="1"/>
    <cellStyle name="40% - Accent1 2" xfId="45" xr:uid="{00000000-0005-0000-0000-00001C000000}"/>
    <cellStyle name="40% - Accent1 3" xfId="95" xr:uid="{00000000-0005-0000-0000-00001D000000}"/>
    <cellStyle name="40% - Accent2" xfId="23" builtinId="35" customBuiltin="1"/>
    <cellStyle name="40% - Accent2 2" xfId="96" xr:uid="{00000000-0005-0000-0000-00001F000000}"/>
    <cellStyle name="40% - Accent2 3" xfId="97" xr:uid="{00000000-0005-0000-0000-000020000000}"/>
    <cellStyle name="40% - Accent3" xfId="27" builtinId="39" customBuiltin="1"/>
    <cellStyle name="40% - Accent3 2" xfId="46" xr:uid="{00000000-0005-0000-0000-000022000000}"/>
    <cellStyle name="40% - Accent3 3" xfId="98" xr:uid="{00000000-0005-0000-0000-000023000000}"/>
    <cellStyle name="40% - Accent4" xfId="31" builtinId="43" customBuiltin="1"/>
    <cellStyle name="40% - Accent4 2" xfId="47" xr:uid="{00000000-0005-0000-0000-000025000000}"/>
    <cellStyle name="40% - Accent4 3" xfId="99" xr:uid="{00000000-0005-0000-0000-000026000000}"/>
    <cellStyle name="40% - Accent5" xfId="35" builtinId="47" customBuiltin="1"/>
    <cellStyle name="40% - Accent5 2" xfId="100" xr:uid="{00000000-0005-0000-0000-000028000000}"/>
    <cellStyle name="40% - Accent5 3" xfId="101" xr:uid="{00000000-0005-0000-0000-000029000000}"/>
    <cellStyle name="40% - Accent6" xfId="39" builtinId="51" customBuiltin="1"/>
    <cellStyle name="40% - Accent6 2" xfId="48" xr:uid="{00000000-0005-0000-0000-00002B000000}"/>
    <cellStyle name="40% - Accent6 3" xfId="102" xr:uid="{00000000-0005-0000-0000-00002C000000}"/>
    <cellStyle name="40% - Colore 1" xfId="103" xr:uid="{00000000-0005-0000-0000-00002D000000}"/>
    <cellStyle name="40% - Colore 2" xfId="104" xr:uid="{00000000-0005-0000-0000-00002E000000}"/>
    <cellStyle name="40% - Colore 3" xfId="105" xr:uid="{00000000-0005-0000-0000-00002F000000}"/>
    <cellStyle name="40% - Colore 4" xfId="106" xr:uid="{00000000-0005-0000-0000-000030000000}"/>
    <cellStyle name="40% - Colore 5" xfId="107" xr:uid="{00000000-0005-0000-0000-000031000000}"/>
    <cellStyle name="40% - Colore 6" xfId="108" xr:uid="{00000000-0005-0000-0000-000032000000}"/>
    <cellStyle name="60% - Accent1" xfId="20" builtinId="32" customBuiltin="1"/>
    <cellStyle name="60% - Accent1 2" xfId="49" xr:uid="{00000000-0005-0000-0000-000034000000}"/>
    <cellStyle name="60% - Accent1 3" xfId="109" xr:uid="{00000000-0005-0000-0000-000035000000}"/>
    <cellStyle name="60% - Accent2" xfId="24" builtinId="36" customBuiltin="1"/>
    <cellStyle name="60% - Accent2 2" xfId="110" xr:uid="{00000000-0005-0000-0000-000037000000}"/>
    <cellStyle name="60% - Accent2 3" xfId="111" xr:uid="{00000000-0005-0000-0000-000038000000}"/>
    <cellStyle name="60% - Accent3" xfId="28" builtinId="40" customBuiltin="1"/>
    <cellStyle name="60% - Accent3 2" xfId="50" xr:uid="{00000000-0005-0000-0000-00003A000000}"/>
    <cellStyle name="60% - Accent3 3" xfId="112" xr:uid="{00000000-0005-0000-0000-00003B000000}"/>
    <cellStyle name="60% - Accent4" xfId="32" builtinId="44" customBuiltin="1"/>
    <cellStyle name="60% - Accent4 2" xfId="51" xr:uid="{00000000-0005-0000-0000-00003D000000}"/>
    <cellStyle name="60% - Accent4 3" xfId="113" xr:uid="{00000000-0005-0000-0000-00003E000000}"/>
    <cellStyle name="60% - Accent5" xfId="36" builtinId="48" customBuiltin="1"/>
    <cellStyle name="60% - Accent5 2" xfId="114" xr:uid="{00000000-0005-0000-0000-000040000000}"/>
    <cellStyle name="60% - Accent5 3" xfId="115" xr:uid="{00000000-0005-0000-0000-000041000000}"/>
    <cellStyle name="60% - Accent6" xfId="40" builtinId="52" customBuiltin="1"/>
    <cellStyle name="60% - Accent6 2" xfId="52" xr:uid="{00000000-0005-0000-0000-000043000000}"/>
    <cellStyle name="60% - Accent6 3" xfId="116" xr:uid="{00000000-0005-0000-0000-000044000000}"/>
    <cellStyle name="60% - Colore 1" xfId="117" xr:uid="{00000000-0005-0000-0000-000045000000}"/>
    <cellStyle name="60% - Colore 2" xfId="118" xr:uid="{00000000-0005-0000-0000-000046000000}"/>
    <cellStyle name="60% - Colore 3" xfId="119" xr:uid="{00000000-0005-0000-0000-000047000000}"/>
    <cellStyle name="60% - Colore 4" xfId="120" xr:uid="{00000000-0005-0000-0000-000048000000}"/>
    <cellStyle name="60% - Colore 5" xfId="121" xr:uid="{00000000-0005-0000-0000-000049000000}"/>
    <cellStyle name="60% - Colore 6" xfId="122" xr:uid="{00000000-0005-0000-0000-00004A000000}"/>
    <cellStyle name="Accent1" xfId="17" builtinId="29" customBuiltin="1"/>
    <cellStyle name="Accent1 2" xfId="53" xr:uid="{00000000-0005-0000-0000-00004C000000}"/>
    <cellStyle name="Accent1 3" xfId="123" xr:uid="{00000000-0005-0000-0000-00004D000000}"/>
    <cellStyle name="Accent2" xfId="21" builtinId="33" customBuiltin="1"/>
    <cellStyle name="Accent2 2" xfId="54" xr:uid="{00000000-0005-0000-0000-00004F000000}"/>
    <cellStyle name="Accent2 3" xfId="124" xr:uid="{00000000-0005-0000-0000-000050000000}"/>
    <cellStyle name="Accent3" xfId="25" builtinId="37" customBuiltin="1"/>
    <cellStyle name="Accent3 2" xfId="55" xr:uid="{00000000-0005-0000-0000-000052000000}"/>
    <cellStyle name="Accent3 3" xfId="125" xr:uid="{00000000-0005-0000-0000-000053000000}"/>
    <cellStyle name="Accent4" xfId="29" builtinId="41" customBuiltin="1"/>
    <cellStyle name="Accent4 2" xfId="56" xr:uid="{00000000-0005-0000-0000-000055000000}"/>
    <cellStyle name="Accent4 3" xfId="126" xr:uid="{00000000-0005-0000-0000-000056000000}"/>
    <cellStyle name="Accent5" xfId="33" builtinId="45" customBuiltin="1"/>
    <cellStyle name="Accent5 2" xfId="127" xr:uid="{00000000-0005-0000-0000-000058000000}"/>
    <cellStyle name="Accent5 3" xfId="128" xr:uid="{00000000-0005-0000-0000-000059000000}"/>
    <cellStyle name="Accent6" xfId="37" builtinId="49" customBuiltin="1"/>
    <cellStyle name="Accent6 2" xfId="129" xr:uid="{00000000-0005-0000-0000-00005B000000}"/>
    <cellStyle name="Accent6 3" xfId="130" xr:uid="{00000000-0005-0000-0000-00005C000000}"/>
    <cellStyle name="ANCLAS,REZONES Y SUS PARTES,DE FUNDICION,DE HIERRO O DE ACERO" xfId="131" xr:uid="{00000000-0005-0000-0000-00005D000000}"/>
    <cellStyle name="Bad" xfId="7" builtinId="27" customBuiltin="1"/>
    <cellStyle name="Bad 2" xfId="57" xr:uid="{00000000-0005-0000-0000-00005F000000}"/>
    <cellStyle name="Berekening 2" xfId="132" xr:uid="{00000000-0005-0000-0000-000060000000}"/>
    <cellStyle name="bin" xfId="133" xr:uid="{00000000-0005-0000-0000-000061000000}"/>
    <cellStyle name="blue" xfId="134" xr:uid="{00000000-0005-0000-0000-000062000000}"/>
    <cellStyle name="Calcolo" xfId="135" xr:uid="{00000000-0005-0000-0000-000063000000}"/>
    <cellStyle name="Calculation" xfId="11" builtinId="22" customBuiltin="1"/>
    <cellStyle name="Calculation 2" xfId="58" xr:uid="{00000000-0005-0000-0000-000065000000}"/>
    <cellStyle name="cell" xfId="136" xr:uid="{00000000-0005-0000-0000-000066000000}"/>
    <cellStyle name="Cella collegata" xfId="137" xr:uid="{00000000-0005-0000-0000-000067000000}"/>
    <cellStyle name="Cella da controllare" xfId="138" xr:uid="{00000000-0005-0000-0000-000068000000}"/>
    <cellStyle name="Check Cell" xfId="13" builtinId="23" customBuiltin="1"/>
    <cellStyle name="Check Cell 2" xfId="139" xr:uid="{00000000-0005-0000-0000-00006A000000}"/>
    <cellStyle name="Col&amp;RowHeadings" xfId="140" xr:uid="{00000000-0005-0000-0000-00006B000000}"/>
    <cellStyle name="ColCodes" xfId="141" xr:uid="{00000000-0005-0000-0000-00006C000000}"/>
    <cellStyle name="Colore 1" xfId="142" xr:uid="{00000000-0005-0000-0000-00006D000000}"/>
    <cellStyle name="Colore 2" xfId="143" xr:uid="{00000000-0005-0000-0000-00006E000000}"/>
    <cellStyle name="Colore 3" xfId="144" xr:uid="{00000000-0005-0000-0000-00006F000000}"/>
    <cellStyle name="Colore 4" xfId="145" xr:uid="{00000000-0005-0000-0000-000070000000}"/>
    <cellStyle name="Colore 5" xfId="146" xr:uid="{00000000-0005-0000-0000-000071000000}"/>
    <cellStyle name="Colore 6" xfId="147" xr:uid="{00000000-0005-0000-0000-000072000000}"/>
    <cellStyle name="ColTitles" xfId="148" xr:uid="{00000000-0005-0000-0000-000073000000}"/>
    <cellStyle name="column" xfId="149" xr:uid="{00000000-0005-0000-0000-000074000000}"/>
    <cellStyle name="Comma" xfId="74" builtinId="3" customBuiltin="1"/>
    <cellStyle name="Comma 10" xfId="289" xr:uid="{CBD77B2E-22B9-4E48-9A9D-08EF915A4B33}"/>
    <cellStyle name="Comma 11" xfId="290" xr:uid="{75BA0827-B46A-4E6F-BC6E-47E221367BD0}"/>
    <cellStyle name="Comma 2" xfId="70" xr:uid="{00000000-0005-0000-0000-000076000000}"/>
    <cellStyle name="Comma 2 2" xfId="150" xr:uid="{00000000-0005-0000-0000-000077000000}"/>
    <cellStyle name="Comma 2 3" xfId="151" xr:uid="{00000000-0005-0000-0000-000078000000}"/>
    <cellStyle name="Comma 2 3 2" xfId="291" xr:uid="{71EC4E2C-20CF-46A6-8D6E-9D1AE92ED1CF}"/>
    <cellStyle name="Comma 2 4" xfId="292" xr:uid="{96DB74E6-6484-4A05-858C-F09C29988019}"/>
    <cellStyle name="Comma 2 5" xfId="293" xr:uid="{C4AAAC6C-19F2-40F2-AD4C-91BBCACCEAFA}"/>
    <cellStyle name="Comma 2 6" xfId="294" xr:uid="{B18A97FD-B0C2-4CCE-8C21-F5B9D98C9A62}"/>
    <cellStyle name="Comma 2_GII2013_Mika_June07" xfId="77" xr:uid="{00000000-0005-0000-0000-000079000000}"/>
    <cellStyle name="Comma 3" xfId="152" xr:uid="{00000000-0005-0000-0000-00007A000000}"/>
    <cellStyle name="Comma 3 2" xfId="295" xr:uid="{5A507055-D8C3-46DB-A7A5-F76DF3042D94}"/>
    <cellStyle name="Comma 4" xfId="296" xr:uid="{9603DC4F-E33A-466E-8CBA-71C679D0E70B}"/>
    <cellStyle name="Comma 5" xfId="297" xr:uid="{3B8C20AC-7BE3-47FF-9DA3-6CB5BE560E04}"/>
    <cellStyle name="Comma 6" xfId="298" xr:uid="{BC900C9B-9814-41C0-A548-E15E6E801660}"/>
    <cellStyle name="Comma 7" xfId="299" xr:uid="{ED088438-D0FA-4F91-A2D7-D6BBFEA92A23}"/>
    <cellStyle name="Comma 8" xfId="300" xr:uid="{2E31B3F7-C5F1-4144-973D-121F7FE89EFD}"/>
    <cellStyle name="Comma 9" xfId="301" xr:uid="{BD769037-D791-4462-B544-F8C2031C7302}"/>
    <cellStyle name="Comma0" xfId="153" xr:uid="{00000000-0005-0000-0000-00007B000000}"/>
    <cellStyle name="Controlecel 2" xfId="154" xr:uid="{00000000-0005-0000-0000-00007C000000}"/>
    <cellStyle name="Currency0" xfId="155" xr:uid="{00000000-0005-0000-0000-00007D000000}"/>
    <cellStyle name="DataEntryCells" xfId="156" xr:uid="{00000000-0005-0000-0000-00007E000000}"/>
    <cellStyle name="Date" xfId="157" xr:uid="{00000000-0005-0000-0000-00007F000000}"/>
    <cellStyle name="Dezimal [0]_Germany" xfId="158" xr:uid="{00000000-0005-0000-0000-000080000000}"/>
    <cellStyle name="Dezimal_Germany" xfId="159" xr:uid="{00000000-0005-0000-0000-000081000000}"/>
    <cellStyle name="ErrRpt_DataEntryCells" xfId="160" xr:uid="{00000000-0005-0000-0000-000082000000}"/>
    <cellStyle name="ErrRpt-DataEntryCells" xfId="161" xr:uid="{00000000-0005-0000-0000-000083000000}"/>
    <cellStyle name="ErrRpt-GreyBackground" xfId="162" xr:uid="{00000000-0005-0000-0000-000084000000}"/>
    <cellStyle name="Euro" xfId="163" xr:uid="{00000000-0005-0000-0000-000085000000}"/>
    <cellStyle name="Euro 2" xfId="302" xr:uid="{BC831DA7-751E-42AD-9651-800AF1D0B941}"/>
    <cellStyle name="Explanatory Text" xfId="15" builtinId="53" customBuiltin="1"/>
    <cellStyle name="Explanatory Text 2" xfId="164" xr:uid="{00000000-0005-0000-0000-000087000000}"/>
    <cellStyle name="Fixed" xfId="165" xr:uid="{00000000-0005-0000-0000-000088000000}"/>
    <cellStyle name="formula" xfId="166" xr:uid="{00000000-0005-0000-0000-000089000000}"/>
    <cellStyle name="gap" xfId="167" xr:uid="{00000000-0005-0000-0000-00008A000000}"/>
    <cellStyle name="Gekoppelde cel 2" xfId="168" xr:uid="{00000000-0005-0000-0000-00008B000000}"/>
    <cellStyle name="Goed 2" xfId="169" xr:uid="{00000000-0005-0000-0000-00008C000000}"/>
    <cellStyle name="Good" xfId="6" builtinId="26" customBuiltin="1"/>
    <cellStyle name="Good 2" xfId="170" xr:uid="{00000000-0005-0000-0000-00008E000000}"/>
    <cellStyle name="GreyBackground" xfId="171" xr:uid="{00000000-0005-0000-0000-00008F000000}"/>
    <cellStyle name="Heading 1" xfId="2" builtinId="16" customBuiltin="1"/>
    <cellStyle name="Heading 1 2" xfId="59" xr:uid="{00000000-0005-0000-0000-000091000000}"/>
    <cellStyle name="Heading 2" xfId="3" builtinId="17" customBuiltin="1"/>
    <cellStyle name="Heading 2 2" xfId="60" xr:uid="{00000000-0005-0000-0000-000093000000}"/>
    <cellStyle name="Heading 3" xfId="4" builtinId="18" customBuiltin="1"/>
    <cellStyle name="Heading 3 2" xfId="61" xr:uid="{00000000-0005-0000-0000-000095000000}"/>
    <cellStyle name="Heading 4" xfId="5" builtinId="19" customBuiltin="1"/>
    <cellStyle name="Heading 4 2" xfId="62" xr:uid="{00000000-0005-0000-0000-000097000000}"/>
    <cellStyle name="Hyperlink" xfId="286" builtinId="8"/>
    <cellStyle name="Hyperlink 2" xfId="172" xr:uid="{00000000-0005-0000-0000-000099000000}"/>
    <cellStyle name="Hyperlink 3" xfId="287" xr:uid="{00000000-0005-0000-0000-00009A000000}"/>
    <cellStyle name="Hyperlink 4" xfId="303" xr:uid="{D5C32D2D-C95B-4C00-B4E9-B7E5B18E130B}"/>
    <cellStyle name="Input" xfId="9" builtinId="20" customBuiltin="1"/>
    <cellStyle name="Input 2" xfId="173" xr:uid="{00000000-0005-0000-0000-00009C000000}"/>
    <cellStyle name="Invoer 2" xfId="174" xr:uid="{00000000-0005-0000-0000-00009D000000}"/>
    <cellStyle name="ISC" xfId="175" xr:uid="{00000000-0005-0000-0000-00009E000000}"/>
    <cellStyle name="isced" xfId="176" xr:uid="{00000000-0005-0000-0000-00009F000000}"/>
    <cellStyle name="ISCED Titles" xfId="177" xr:uid="{00000000-0005-0000-0000-0000A0000000}"/>
    <cellStyle name="Komma 2" xfId="178" xr:uid="{00000000-0005-0000-0000-0000A1000000}"/>
    <cellStyle name="Kop 1 2" xfId="179" xr:uid="{00000000-0005-0000-0000-0000A2000000}"/>
    <cellStyle name="Kop 2 2" xfId="180" xr:uid="{00000000-0005-0000-0000-0000A3000000}"/>
    <cellStyle name="Kop 3 2" xfId="181" xr:uid="{00000000-0005-0000-0000-0000A4000000}"/>
    <cellStyle name="Kop 4 2" xfId="182" xr:uid="{00000000-0005-0000-0000-0000A5000000}"/>
    <cellStyle name="level1a" xfId="183" xr:uid="{00000000-0005-0000-0000-0000A6000000}"/>
    <cellStyle name="level2" xfId="184" xr:uid="{00000000-0005-0000-0000-0000A7000000}"/>
    <cellStyle name="level2a" xfId="185" xr:uid="{00000000-0005-0000-0000-0000A8000000}"/>
    <cellStyle name="level3" xfId="186" xr:uid="{00000000-0005-0000-0000-0000A9000000}"/>
    <cellStyle name="Linked Cell" xfId="12" builtinId="24" customBuiltin="1"/>
    <cellStyle name="Linked Cell 2" xfId="187" xr:uid="{00000000-0005-0000-0000-0000AB000000}"/>
    <cellStyle name="Migliaia (0)_conti99" xfId="188" xr:uid="{00000000-0005-0000-0000-0000AC000000}"/>
    <cellStyle name="Milliers [0]_8GRAD" xfId="189" xr:uid="{00000000-0005-0000-0000-0000AD000000}"/>
    <cellStyle name="Milliers_8GRAD" xfId="190" xr:uid="{00000000-0005-0000-0000-0000AE000000}"/>
    <cellStyle name="Monétaire [0]_8GRAD" xfId="191" xr:uid="{00000000-0005-0000-0000-0000AF000000}"/>
    <cellStyle name="Monétaire_8GRAD" xfId="192" xr:uid="{00000000-0005-0000-0000-0000B0000000}"/>
    <cellStyle name="Neutraal 2" xfId="193" xr:uid="{00000000-0005-0000-0000-0000B1000000}"/>
    <cellStyle name="Neutral" xfId="8" builtinId="28" customBuiltin="1"/>
    <cellStyle name="Neutral 2" xfId="194" xr:uid="{00000000-0005-0000-0000-0000B3000000}"/>
    <cellStyle name="Neutrale" xfId="195" xr:uid="{00000000-0005-0000-0000-0000B4000000}"/>
    <cellStyle name="Normal" xfId="0" builtinId="0"/>
    <cellStyle name="Normal 19" xfId="196" xr:uid="{00000000-0005-0000-0000-0000B6000000}"/>
    <cellStyle name="Normal 2" xfId="63" xr:uid="{00000000-0005-0000-0000-0000B7000000}"/>
    <cellStyle name="Normal 2 2" xfId="64" xr:uid="{00000000-0005-0000-0000-0000B8000000}"/>
    <cellStyle name="Normal 2 2 2" xfId="197" xr:uid="{00000000-0005-0000-0000-0000B9000000}"/>
    <cellStyle name="Normal 2 2 3" xfId="198" xr:uid="{00000000-0005-0000-0000-0000BA000000}"/>
    <cellStyle name="Normal 2 2_GII2013_Mika_June07" xfId="76" xr:uid="{00000000-0005-0000-0000-0000BB000000}"/>
    <cellStyle name="Normal 2 3" xfId="71" xr:uid="{00000000-0005-0000-0000-0000BC000000}"/>
    <cellStyle name="Normal 2 3 2" xfId="199" xr:uid="{00000000-0005-0000-0000-0000BD000000}"/>
    <cellStyle name="Normal 2 3_GII2013_Mika_June07" xfId="200" xr:uid="{00000000-0005-0000-0000-0000BE000000}"/>
    <cellStyle name="Normal 2 4" xfId="201" xr:uid="{00000000-0005-0000-0000-0000BF000000}"/>
    <cellStyle name="Normal 2 5" xfId="202" xr:uid="{00000000-0005-0000-0000-0000C0000000}"/>
    <cellStyle name="Normal 2 6" xfId="203" xr:uid="{00000000-0005-0000-0000-0000C1000000}"/>
    <cellStyle name="Normal 2 7" xfId="204" xr:uid="{00000000-0005-0000-0000-0000C2000000}"/>
    <cellStyle name="Normal 2 8" xfId="205" xr:uid="{00000000-0005-0000-0000-0000C3000000}"/>
    <cellStyle name="Normal 2_962010071P1G001" xfId="206" xr:uid="{00000000-0005-0000-0000-0000C4000000}"/>
    <cellStyle name="Normal 3" xfId="65" xr:uid="{00000000-0005-0000-0000-0000C5000000}"/>
    <cellStyle name="Normal 3 2" xfId="207" xr:uid="{00000000-0005-0000-0000-0000C6000000}"/>
    <cellStyle name="Normal 3 2 2" xfId="208" xr:uid="{00000000-0005-0000-0000-0000C7000000}"/>
    <cellStyle name="Normal 3 2_SSI2012-Finaldata_JRCresults_2003" xfId="209" xr:uid="{00000000-0005-0000-0000-0000C8000000}"/>
    <cellStyle name="Normal 3 3" xfId="210" xr:uid="{00000000-0005-0000-0000-0000C9000000}"/>
    <cellStyle name="Normal 3 3 2" xfId="211" xr:uid="{00000000-0005-0000-0000-0000CA000000}"/>
    <cellStyle name="Normal 3 3_SSI2012-Finaldata_JRCresults_2003" xfId="212" xr:uid="{00000000-0005-0000-0000-0000CB000000}"/>
    <cellStyle name="Normal 3 4" xfId="213" xr:uid="{00000000-0005-0000-0000-0000CC000000}"/>
    <cellStyle name="Normal 3 5" xfId="304" xr:uid="{8AF2BA0D-2677-479F-A199-B976B8D7C137}"/>
    <cellStyle name="Normal 3_SSI2012-Finaldata_JRCresults_2003" xfId="214" xr:uid="{00000000-0005-0000-0000-0000CD000000}"/>
    <cellStyle name="Normal 4" xfId="215" xr:uid="{00000000-0005-0000-0000-0000CE000000}"/>
    <cellStyle name="Normal 5" xfId="216" xr:uid="{00000000-0005-0000-0000-0000CF000000}"/>
    <cellStyle name="Normal 6" xfId="217" xr:uid="{00000000-0005-0000-0000-0000D0000000}"/>
    <cellStyle name="Normal 6 2" xfId="218" xr:uid="{00000000-0005-0000-0000-0000D1000000}"/>
    <cellStyle name="Normal 7" xfId="219" xr:uid="{00000000-0005-0000-0000-0000D2000000}"/>
    <cellStyle name="Normal 8" xfId="220" xr:uid="{00000000-0005-0000-0000-0000D3000000}"/>
    <cellStyle name="Normale_Foglio1" xfId="221" xr:uid="{00000000-0005-0000-0000-0000D4000000}"/>
    <cellStyle name="Nota" xfId="222" xr:uid="{00000000-0005-0000-0000-0000D5000000}"/>
    <cellStyle name="Note" xfId="75" builtinId="10" customBuiltin="1"/>
    <cellStyle name="Note 2" xfId="66" xr:uid="{00000000-0005-0000-0000-0000D7000000}"/>
    <cellStyle name="Note 2 2" xfId="72" xr:uid="{00000000-0005-0000-0000-0000D8000000}"/>
    <cellStyle name="Note 2 3" xfId="223" xr:uid="{00000000-0005-0000-0000-0000D9000000}"/>
    <cellStyle name="Notitie 2" xfId="224" xr:uid="{00000000-0005-0000-0000-0000DA000000}"/>
    <cellStyle name="Ongeldig 2" xfId="225" xr:uid="{00000000-0005-0000-0000-0000DB000000}"/>
    <cellStyle name="Output" xfId="10" builtinId="21" customBuiltin="1"/>
    <cellStyle name="Output 2" xfId="67" xr:uid="{00000000-0005-0000-0000-0000DD000000}"/>
    <cellStyle name="Percent" xfId="73" builtinId="5"/>
    <cellStyle name="Percent 2" xfId="226" xr:uid="{00000000-0005-0000-0000-0000DF000000}"/>
    <cellStyle name="Prozent_SubCatperStud" xfId="227" xr:uid="{00000000-0005-0000-0000-0000E0000000}"/>
    <cellStyle name="row" xfId="228" xr:uid="{00000000-0005-0000-0000-0000E1000000}"/>
    <cellStyle name="RowCodes" xfId="229" xr:uid="{00000000-0005-0000-0000-0000E2000000}"/>
    <cellStyle name="Row-Col Headings" xfId="230" xr:uid="{00000000-0005-0000-0000-0000E3000000}"/>
    <cellStyle name="RowTitles" xfId="231" xr:uid="{00000000-0005-0000-0000-0000E4000000}"/>
    <cellStyle name="RowTitles1-Detail" xfId="232" xr:uid="{00000000-0005-0000-0000-0000E5000000}"/>
    <cellStyle name="RowTitles-Col2" xfId="233" xr:uid="{00000000-0005-0000-0000-0000E6000000}"/>
    <cellStyle name="RowTitles-Detail" xfId="234" xr:uid="{00000000-0005-0000-0000-0000E7000000}"/>
    <cellStyle name="ss1" xfId="235" xr:uid="{00000000-0005-0000-0000-0000E8000000}"/>
    <cellStyle name="ss10" xfId="236" xr:uid="{00000000-0005-0000-0000-0000E9000000}"/>
    <cellStyle name="ss11" xfId="237" xr:uid="{00000000-0005-0000-0000-0000EA000000}"/>
    <cellStyle name="ss12" xfId="238" xr:uid="{00000000-0005-0000-0000-0000EB000000}"/>
    <cellStyle name="ss13" xfId="239" xr:uid="{00000000-0005-0000-0000-0000EC000000}"/>
    <cellStyle name="ss14" xfId="240" xr:uid="{00000000-0005-0000-0000-0000ED000000}"/>
    <cellStyle name="ss15" xfId="241" xr:uid="{00000000-0005-0000-0000-0000EE000000}"/>
    <cellStyle name="ss16" xfId="242" xr:uid="{00000000-0005-0000-0000-0000EF000000}"/>
    <cellStyle name="ss17" xfId="243" xr:uid="{00000000-0005-0000-0000-0000F0000000}"/>
    <cellStyle name="ss18" xfId="244" xr:uid="{00000000-0005-0000-0000-0000F1000000}"/>
    <cellStyle name="ss19" xfId="245" xr:uid="{00000000-0005-0000-0000-0000F2000000}"/>
    <cellStyle name="ss2" xfId="246" xr:uid="{00000000-0005-0000-0000-0000F3000000}"/>
    <cellStyle name="ss20" xfId="247" xr:uid="{00000000-0005-0000-0000-0000F4000000}"/>
    <cellStyle name="ss21" xfId="248" xr:uid="{00000000-0005-0000-0000-0000F5000000}"/>
    <cellStyle name="ss22" xfId="249" xr:uid="{00000000-0005-0000-0000-0000F6000000}"/>
    <cellStyle name="ss3" xfId="250" xr:uid="{00000000-0005-0000-0000-0000F7000000}"/>
    <cellStyle name="ss4" xfId="251" xr:uid="{00000000-0005-0000-0000-0000F8000000}"/>
    <cellStyle name="ss5" xfId="252" xr:uid="{00000000-0005-0000-0000-0000F9000000}"/>
    <cellStyle name="ss6" xfId="253" xr:uid="{00000000-0005-0000-0000-0000FA000000}"/>
    <cellStyle name="ss7" xfId="254" xr:uid="{00000000-0005-0000-0000-0000FB000000}"/>
    <cellStyle name="ss8" xfId="255" xr:uid="{00000000-0005-0000-0000-0000FC000000}"/>
    <cellStyle name="ss9" xfId="256" xr:uid="{00000000-0005-0000-0000-0000FD000000}"/>
    <cellStyle name="Standaard 2" xfId="257" xr:uid="{00000000-0005-0000-0000-0000FE000000}"/>
    <cellStyle name="Standaard 3" xfId="258" xr:uid="{00000000-0005-0000-0000-0000FF000000}"/>
    <cellStyle name="Standard_cpi-mp-be-stats" xfId="259" xr:uid="{00000000-0005-0000-0000-000000010000}"/>
    <cellStyle name="Style 1" xfId="260" xr:uid="{00000000-0005-0000-0000-000001010000}"/>
    <cellStyle name="Style 2" xfId="261" xr:uid="{00000000-0005-0000-0000-000002010000}"/>
    <cellStyle name="Table No." xfId="262" xr:uid="{00000000-0005-0000-0000-000003010000}"/>
    <cellStyle name="Table Title" xfId="263" xr:uid="{00000000-0005-0000-0000-000004010000}"/>
    <cellStyle name="Tagline" xfId="264" xr:uid="{00000000-0005-0000-0000-000005010000}"/>
    <cellStyle name="temp" xfId="265" xr:uid="{00000000-0005-0000-0000-000006010000}"/>
    <cellStyle name="test" xfId="288" xr:uid="{00000000-0005-0000-0000-000007010000}"/>
    <cellStyle name="Testo avviso" xfId="266" xr:uid="{00000000-0005-0000-0000-000008010000}"/>
    <cellStyle name="Testo descrittivo" xfId="267" xr:uid="{00000000-0005-0000-0000-000009010000}"/>
    <cellStyle name="Title" xfId="1" builtinId="15" customBuiltin="1"/>
    <cellStyle name="Title 1" xfId="268" xr:uid="{00000000-0005-0000-0000-00000B010000}"/>
    <cellStyle name="Title 2" xfId="68" xr:uid="{00000000-0005-0000-0000-00000C010000}"/>
    <cellStyle name="title1" xfId="269" xr:uid="{00000000-0005-0000-0000-00000D010000}"/>
    <cellStyle name="Titolo" xfId="270" xr:uid="{00000000-0005-0000-0000-00000E010000}"/>
    <cellStyle name="Titolo 1" xfId="271" xr:uid="{00000000-0005-0000-0000-00000F010000}"/>
    <cellStyle name="Titolo 2" xfId="272" xr:uid="{00000000-0005-0000-0000-000010010000}"/>
    <cellStyle name="Titolo 3" xfId="273" xr:uid="{00000000-0005-0000-0000-000011010000}"/>
    <cellStyle name="Titolo 4" xfId="274" xr:uid="{00000000-0005-0000-0000-000012010000}"/>
    <cellStyle name="Titolo_SSI2012-Finaldata_JRCresults_2003" xfId="275" xr:uid="{00000000-0005-0000-0000-000013010000}"/>
    <cellStyle name="Totaal 2" xfId="276" xr:uid="{00000000-0005-0000-0000-000014010000}"/>
    <cellStyle name="Total" xfId="16" builtinId="25" customBuiltin="1"/>
    <cellStyle name="Total 2" xfId="69" xr:uid="{00000000-0005-0000-0000-000016010000}"/>
    <cellStyle name="Totale" xfId="277" xr:uid="{00000000-0005-0000-0000-000017010000}"/>
    <cellStyle name="Uitvoer 2" xfId="278" xr:uid="{00000000-0005-0000-0000-000018010000}"/>
    <cellStyle name="Valore non valido" xfId="279" xr:uid="{00000000-0005-0000-0000-000019010000}"/>
    <cellStyle name="Valore valido" xfId="280" xr:uid="{00000000-0005-0000-0000-00001A010000}"/>
    <cellStyle name="Verklarende tekst 2" xfId="281" xr:uid="{00000000-0005-0000-0000-00001B010000}"/>
    <cellStyle name="Waarschuwingstekst 2" xfId="282" xr:uid="{00000000-0005-0000-0000-00001C010000}"/>
    <cellStyle name="Währung [0]_Germany" xfId="283" xr:uid="{00000000-0005-0000-0000-00001D010000}"/>
    <cellStyle name="Währung_Germany" xfId="284" xr:uid="{00000000-0005-0000-0000-00001E010000}"/>
    <cellStyle name="Warning Text" xfId="14" builtinId="11" customBuiltin="1"/>
    <cellStyle name="Warning Text 2" xfId="285" xr:uid="{00000000-0005-0000-0000-000020010000}"/>
  </cellStyles>
  <dxfs count="58">
    <dxf>
      <font>
        <color theme="3"/>
      </font>
      <fill>
        <patternFill>
          <bgColor rgb="FFFFC7CE"/>
        </patternFill>
      </fill>
    </dxf>
    <dxf>
      <font>
        <color theme="4" tint="-0.499984740745262"/>
      </font>
      <fill>
        <patternFill>
          <bgColor rgb="FFFFEB9C"/>
        </patternFill>
      </fill>
    </dxf>
    <dxf>
      <font>
        <color theme="7" tint="-0.24994659260841701"/>
      </font>
      <fill>
        <patternFill>
          <bgColor rgb="FFC6EFCE"/>
        </patternFill>
      </fill>
    </dxf>
    <dxf>
      <font>
        <b/>
        <i val="0"/>
      </font>
      <fill>
        <patternFill>
          <bgColor rgb="FFB8CED8"/>
        </patternFill>
      </fill>
    </dxf>
    <dxf>
      <font>
        <b/>
        <i val="0"/>
      </font>
      <fill>
        <patternFill>
          <bgColor rgb="FF8FB6C0"/>
        </patternFill>
      </fill>
    </dxf>
    <dxf>
      <font>
        <b/>
        <i val="0"/>
      </font>
      <fill>
        <patternFill>
          <bgColor rgb="FF388297"/>
        </patternFill>
      </fill>
    </dxf>
    <dxf>
      <font>
        <b/>
        <i val="0"/>
        <color theme="0"/>
      </font>
      <fill>
        <patternFill>
          <bgColor rgb="FF18657D"/>
        </patternFill>
      </fill>
    </dxf>
    <dxf>
      <font>
        <b/>
        <i val="0"/>
        <color theme="0"/>
      </font>
      <fill>
        <patternFill>
          <bgColor rgb="FF0E5163"/>
        </patternFill>
      </fill>
    </dxf>
    <dxf>
      <font>
        <b/>
        <i val="0"/>
      </font>
      <fill>
        <patternFill>
          <bgColor rgb="FFDFEDE0"/>
        </patternFill>
      </fill>
    </dxf>
    <dxf>
      <font>
        <b/>
        <i val="0"/>
      </font>
      <fill>
        <patternFill>
          <bgColor rgb="FFBFE1C5"/>
        </patternFill>
      </fill>
    </dxf>
    <dxf>
      <font>
        <b/>
        <i val="0"/>
      </font>
      <fill>
        <patternFill>
          <bgColor rgb="FF70C396"/>
        </patternFill>
      </fill>
    </dxf>
    <dxf>
      <font>
        <b/>
        <i val="0"/>
        <color theme="0"/>
      </font>
      <fill>
        <patternFill>
          <bgColor rgb="FF00AB69"/>
        </patternFill>
      </fill>
    </dxf>
    <dxf>
      <font>
        <b/>
        <i val="0"/>
        <color theme="0"/>
      </font>
      <fill>
        <patternFill>
          <bgColor rgb="FF006853"/>
        </patternFill>
      </fill>
    </dxf>
    <dxf>
      <font>
        <b/>
        <i val="0"/>
      </font>
      <fill>
        <patternFill>
          <bgColor rgb="FFC7CFBA"/>
        </patternFill>
      </fill>
    </dxf>
    <dxf>
      <font>
        <b/>
        <i val="0"/>
      </font>
      <fill>
        <patternFill>
          <bgColor rgb="FFACBDA7"/>
        </patternFill>
      </fill>
    </dxf>
    <dxf>
      <font>
        <b/>
        <i val="0"/>
      </font>
      <fill>
        <patternFill>
          <bgColor rgb="FF61917D"/>
        </patternFill>
      </fill>
    </dxf>
    <dxf>
      <font>
        <b/>
        <i val="0"/>
        <color theme="0"/>
      </font>
      <fill>
        <patternFill>
          <bgColor rgb="FF397553"/>
        </patternFill>
      </fill>
    </dxf>
    <dxf>
      <font>
        <b/>
        <i val="0"/>
        <color theme="0"/>
      </font>
      <fill>
        <patternFill>
          <bgColor rgb="FF35574A"/>
        </patternFill>
      </fill>
    </dxf>
    <dxf>
      <font>
        <b/>
        <i val="0"/>
      </font>
      <fill>
        <patternFill>
          <bgColor rgb="FFFADCCD"/>
        </patternFill>
      </fill>
    </dxf>
    <dxf>
      <font>
        <b/>
        <i val="0"/>
      </font>
      <fill>
        <patternFill>
          <bgColor rgb="FFFBBF9A"/>
        </patternFill>
      </fill>
    </dxf>
    <dxf>
      <font>
        <b/>
        <i val="0"/>
      </font>
      <fill>
        <patternFill>
          <bgColor rgb="FFF7946D"/>
        </patternFill>
      </fill>
    </dxf>
    <dxf>
      <font>
        <b/>
        <i val="0"/>
        <color theme="0"/>
      </font>
      <fill>
        <patternFill>
          <bgColor rgb="FFD6724E"/>
        </patternFill>
      </fill>
    </dxf>
    <dxf>
      <font>
        <b/>
        <i val="0"/>
        <color theme="0"/>
      </font>
      <fill>
        <patternFill>
          <bgColor rgb="FF9B5747"/>
        </patternFill>
      </fill>
    </dxf>
    <dxf>
      <font>
        <b/>
        <i val="0"/>
      </font>
      <fill>
        <patternFill>
          <bgColor rgb="FFF8AFB0"/>
        </patternFill>
      </fill>
    </dxf>
    <dxf>
      <font>
        <b/>
        <i val="0"/>
      </font>
      <fill>
        <patternFill>
          <bgColor rgb="FFFF796C"/>
        </patternFill>
      </fill>
    </dxf>
    <dxf>
      <font>
        <b/>
        <i val="0"/>
      </font>
      <fill>
        <patternFill>
          <bgColor rgb="FFEA0029"/>
        </patternFill>
      </fill>
    </dxf>
    <dxf>
      <font>
        <b/>
        <i val="0"/>
        <color theme="0"/>
      </font>
      <fill>
        <patternFill>
          <bgColor rgb="FFA32035"/>
        </patternFill>
      </fill>
    </dxf>
    <dxf>
      <font>
        <b/>
        <i val="0"/>
        <color theme="0"/>
      </font>
      <fill>
        <patternFill>
          <bgColor rgb="FF691C32"/>
        </patternFill>
      </fill>
    </dxf>
    <dxf>
      <font>
        <b/>
        <i val="0"/>
      </font>
      <fill>
        <patternFill>
          <bgColor rgb="FFF8AFB0"/>
        </patternFill>
      </fill>
    </dxf>
    <dxf>
      <font>
        <b/>
        <i val="0"/>
      </font>
      <fill>
        <patternFill>
          <bgColor rgb="FFFF796C"/>
        </patternFill>
      </fill>
    </dxf>
    <dxf>
      <font>
        <b/>
        <i val="0"/>
      </font>
      <fill>
        <patternFill>
          <bgColor rgb="FFEA0029"/>
        </patternFill>
      </fill>
    </dxf>
    <dxf>
      <font>
        <b/>
        <i val="0"/>
        <color theme="0"/>
      </font>
      <fill>
        <patternFill>
          <bgColor rgb="FFA32035"/>
        </patternFill>
      </fill>
    </dxf>
    <dxf>
      <font>
        <b/>
        <i val="0"/>
        <color theme="0"/>
      </font>
      <fill>
        <patternFill>
          <bgColor rgb="FF691C32"/>
        </patternFill>
      </fill>
    </dxf>
    <dxf>
      <font>
        <b/>
        <i val="0"/>
      </font>
      <fill>
        <patternFill>
          <bgColor rgb="FFFADCCD"/>
        </patternFill>
      </fill>
    </dxf>
    <dxf>
      <font>
        <b/>
        <i val="0"/>
      </font>
      <fill>
        <patternFill>
          <bgColor rgb="FFFBBF9A"/>
        </patternFill>
      </fill>
    </dxf>
    <dxf>
      <font>
        <b/>
        <i val="0"/>
      </font>
      <fill>
        <patternFill>
          <bgColor rgb="FFF7946D"/>
        </patternFill>
      </fill>
    </dxf>
    <dxf>
      <font>
        <b/>
        <i val="0"/>
        <color theme="0"/>
      </font>
      <fill>
        <patternFill>
          <bgColor rgb="FFD6724E"/>
        </patternFill>
      </fill>
    </dxf>
    <dxf>
      <font>
        <b/>
        <i val="0"/>
        <color theme="0"/>
      </font>
      <fill>
        <patternFill>
          <bgColor rgb="FF9B5747"/>
        </patternFill>
      </fill>
    </dxf>
    <dxf>
      <font>
        <b/>
        <i val="0"/>
      </font>
      <fill>
        <patternFill>
          <bgColor rgb="FFC7CFBA"/>
        </patternFill>
      </fill>
    </dxf>
    <dxf>
      <font>
        <b/>
        <i val="0"/>
      </font>
      <fill>
        <patternFill>
          <bgColor rgb="FFACBDA7"/>
        </patternFill>
      </fill>
    </dxf>
    <dxf>
      <font>
        <b/>
        <i val="0"/>
      </font>
      <fill>
        <patternFill>
          <bgColor rgb="FF61917D"/>
        </patternFill>
      </fill>
    </dxf>
    <dxf>
      <font>
        <b/>
        <i val="0"/>
        <color theme="0"/>
      </font>
      <fill>
        <patternFill>
          <bgColor rgb="FF397553"/>
        </patternFill>
      </fill>
    </dxf>
    <dxf>
      <font>
        <b/>
        <i val="0"/>
        <color theme="0"/>
      </font>
      <fill>
        <patternFill>
          <bgColor rgb="FF35574A"/>
        </patternFill>
      </fill>
    </dxf>
    <dxf>
      <font>
        <b/>
        <i val="0"/>
      </font>
      <fill>
        <patternFill>
          <bgColor rgb="FFB8CED8"/>
        </patternFill>
      </fill>
    </dxf>
    <dxf>
      <font>
        <b/>
        <i val="0"/>
      </font>
      <fill>
        <patternFill>
          <bgColor rgb="FF8FB6C0"/>
        </patternFill>
      </fill>
    </dxf>
    <dxf>
      <font>
        <b/>
        <i val="0"/>
      </font>
      <fill>
        <patternFill>
          <bgColor rgb="FF388297"/>
        </patternFill>
      </fill>
    </dxf>
    <dxf>
      <font>
        <b/>
        <i val="0"/>
        <color theme="0"/>
      </font>
      <fill>
        <patternFill>
          <bgColor rgb="FF18657D"/>
        </patternFill>
      </fill>
    </dxf>
    <dxf>
      <font>
        <b/>
        <i val="0"/>
        <color theme="0"/>
      </font>
      <fill>
        <patternFill>
          <bgColor rgb="FF0E5163"/>
        </patternFill>
      </fill>
    </dxf>
    <dxf>
      <font>
        <b/>
        <i val="0"/>
      </font>
      <fill>
        <patternFill>
          <bgColor rgb="FFCFECF5"/>
        </patternFill>
      </fill>
    </dxf>
    <dxf>
      <font>
        <b/>
        <i val="0"/>
      </font>
      <fill>
        <patternFill>
          <bgColor rgb="FFA2D8E6"/>
        </patternFill>
      </fill>
    </dxf>
    <dxf>
      <font>
        <b/>
        <i val="0"/>
      </font>
      <fill>
        <patternFill>
          <bgColor rgb="FF4AC0DF"/>
        </patternFill>
      </fill>
    </dxf>
    <dxf>
      <font>
        <b/>
        <i val="0"/>
        <color theme="0"/>
      </font>
      <fill>
        <patternFill>
          <bgColor rgb="FF0092C8"/>
        </patternFill>
      </fill>
    </dxf>
    <dxf>
      <font>
        <b/>
        <i val="0"/>
        <color theme="0"/>
      </font>
      <fill>
        <patternFill>
          <bgColor rgb="FF133D73"/>
        </patternFill>
      </fill>
    </dxf>
    <dxf>
      <font>
        <b/>
        <i val="0"/>
      </font>
      <fill>
        <patternFill>
          <bgColor rgb="FFF9FFC9"/>
        </patternFill>
      </fill>
    </dxf>
    <dxf>
      <font>
        <b/>
        <i val="0"/>
      </font>
      <fill>
        <patternFill>
          <bgColor rgb="FFFFAF79"/>
        </patternFill>
      </fill>
    </dxf>
    <dxf>
      <font>
        <b/>
        <i val="0"/>
      </font>
      <fill>
        <patternFill>
          <bgColor rgb="FFFF7900"/>
        </patternFill>
      </fill>
    </dxf>
    <dxf>
      <font>
        <b/>
        <i val="0"/>
        <color theme="0"/>
      </font>
      <fill>
        <patternFill>
          <bgColor rgb="FFD44E27"/>
        </patternFill>
      </fill>
    </dxf>
    <dxf>
      <font>
        <b/>
        <i val="0"/>
        <color theme="0"/>
      </font>
      <fill>
        <patternFill>
          <bgColor rgb="FFA04121"/>
        </patternFill>
      </fill>
    </dxf>
  </dxfs>
  <tableStyles count="0" defaultTableStyle="TableStyleMedium2" defaultPivotStyle="PivotStyleLight16"/>
  <colors>
    <mruColors>
      <color rgb="FF006853"/>
      <color rgb="FF0E5163"/>
      <color rgb="FFACBDA7"/>
      <color rgb="FF397553"/>
      <color rgb="FF35574A"/>
      <color rgb="FFB8CED8"/>
      <color rgb="FF8FB6C0"/>
      <color rgb="FF388297"/>
      <color rgb="FF18657D"/>
      <color rgb="FFF794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47626</xdr:rowOff>
    </xdr:from>
    <xdr:to>
      <xdr:col>0</xdr:col>
      <xdr:colOff>1583431</xdr:colOff>
      <xdr:row>1</xdr:row>
      <xdr:rowOff>130969</xdr:rowOff>
    </xdr:to>
    <xdr:pic>
      <xdr:nvPicPr>
        <xdr:cNvPr id="12" name="Picture 11">
          <a:extLst>
            <a:ext uri="{FF2B5EF4-FFF2-40B4-BE49-F238E27FC236}">
              <a16:creationId xmlns:a16="http://schemas.microsoft.com/office/drawing/2014/main" id="{E1A05BC9-7141-4DF9-840A-82DA753080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 y="47626"/>
          <a:ext cx="1491991" cy="622934"/>
        </a:xfrm>
        <a:prstGeom prst="rect">
          <a:avLst/>
        </a:prstGeom>
      </xdr:spPr>
    </xdr:pic>
    <xdr:clientData/>
  </xdr:twoCellAnchor>
  <xdr:twoCellAnchor editAs="oneCell">
    <xdr:from>
      <xdr:col>0</xdr:col>
      <xdr:colOff>0</xdr:colOff>
      <xdr:row>8</xdr:row>
      <xdr:rowOff>0</xdr:rowOff>
    </xdr:from>
    <xdr:to>
      <xdr:col>7</xdr:col>
      <xdr:colOff>11906</xdr:colOff>
      <xdr:row>10</xdr:row>
      <xdr:rowOff>1120726</xdr:rowOff>
    </xdr:to>
    <xdr:pic>
      <xdr:nvPicPr>
        <xdr:cNvPr id="8" name="Picture 7">
          <a:extLst>
            <a:ext uri="{FF2B5EF4-FFF2-40B4-BE49-F238E27FC236}">
              <a16:creationId xmlns:a16="http://schemas.microsoft.com/office/drawing/2014/main" id="{82656316-6CA3-F231-8E10-CC0D36546F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72125"/>
          <a:ext cx="10429875" cy="6430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309562</xdr:colOff>
      <xdr:row>1</xdr:row>
      <xdr:rowOff>59531</xdr:rowOff>
    </xdr:from>
    <xdr:to>
      <xdr:col>0</xdr:col>
      <xdr:colOff>2637472</xdr:colOff>
      <xdr:row>1</xdr:row>
      <xdr:rowOff>1025184</xdr:rowOff>
    </xdr:to>
    <xdr:pic>
      <xdr:nvPicPr>
        <xdr:cNvPr id="3" name="Picture 2">
          <a:extLst>
            <a:ext uri="{FF2B5EF4-FFF2-40B4-BE49-F238E27FC236}">
              <a16:creationId xmlns:a16="http://schemas.microsoft.com/office/drawing/2014/main" id="{648EC684-A8E2-47CF-B908-B43B6EA7A2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562" y="238125"/>
          <a:ext cx="2327910" cy="96565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181938</xdr:colOff>
      <xdr:row>1</xdr:row>
      <xdr:rowOff>128428</xdr:rowOff>
    </xdr:from>
    <xdr:to>
      <xdr:col>1</xdr:col>
      <xdr:colOff>217662</xdr:colOff>
      <xdr:row>1</xdr:row>
      <xdr:rowOff>1097891</xdr:rowOff>
    </xdr:to>
    <xdr:pic>
      <xdr:nvPicPr>
        <xdr:cNvPr id="3" name="Picture 2">
          <a:extLst>
            <a:ext uri="{FF2B5EF4-FFF2-40B4-BE49-F238E27FC236}">
              <a16:creationId xmlns:a16="http://schemas.microsoft.com/office/drawing/2014/main" id="{2CDE728B-4627-421F-B940-BD4A5D8F0E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938" y="310366"/>
          <a:ext cx="2326005" cy="9694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330200</xdr:colOff>
      <xdr:row>1</xdr:row>
      <xdr:rowOff>88900</xdr:rowOff>
    </xdr:from>
    <xdr:to>
      <xdr:col>0</xdr:col>
      <xdr:colOff>2650490</xdr:colOff>
      <xdr:row>1</xdr:row>
      <xdr:rowOff>1054553</xdr:rowOff>
    </xdr:to>
    <xdr:pic>
      <xdr:nvPicPr>
        <xdr:cNvPr id="3" name="Picture 2">
          <a:extLst>
            <a:ext uri="{FF2B5EF4-FFF2-40B4-BE49-F238E27FC236}">
              <a16:creationId xmlns:a16="http://schemas.microsoft.com/office/drawing/2014/main" id="{B694CE0B-7A7E-4701-BC79-88E426E93D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200" y="266700"/>
          <a:ext cx="2320290" cy="965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xdr:colOff>
      <xdr:row>0</xdr:row>
      <xdr:rowOff>72390</xdr:rowOff>
    </xdr:from>
    <xdr:to>
      <xdr:col>0</xdr:col>
      <xdr:colOff>1365865</xdr:colOff>
      <xdr:row>1</xdr:row>
      <xdr:rowOff>91440</xdr:rowOff>
    </xdr:to>
    <xdr:pic>
      <xdr:nvPicPr>
        <xdr:cNvPr id="5" name="Picture 4">
          <a:extLst>
            <a:ext uri="{FF2B5EF4-FFF2-40B4-BE49-F238E27FC236}">
              <a16:creationId xmlns:a16="http://schemas.microsoft.com/office/drawing/2014/main" id="{C1335AAF-037F-459C-B1BD-E13E1D8767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 y="72390"/>
          <a:ext cx="1331575"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393700</xdr:colOff>
      <xdr:row>1</xdr:row>
      <xdr:rowOff>88900</xdr:rowOff>
    </xdr:from>
    <xdr:to>
      <xdr:col>2</xdr:col>
      <xdr:colOff>711200</xdr:colOff>
      <xdr:row>1</xdr:row>
      <xdr:rowOff>1060268</xdr:rowOff>
    </xdr:to>
    <xdr:pic>
      <xdr:nvPicPr>
        <xdr:cNvPr id="4" name="Picture 3">
          <a:extLst>
            <a:ext uri="{FF2B5EF4-FFF2-40B4-BE49-F238E27FC236}">
              <a16:creationId xmlns:a16="http://schemas.microsoft.com/office/drawing/2014/main" id="{1DE97214-5ABF-46AE-B60E-1540FC9CC1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0" y="292100"/>
          <a:ext cx="2324100" cy="971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867019</xdr:colOff>
      <xdr:row>1</xdr:row>
      <xdr:rowOff>85481</xdr:rowOff>
    </xdr:from>
    <xdr:to>
      <xdr:col>2</xdr:col>
      <xdr:colOff>32141</xdr:colOff>
      <xdr:row>1</xdr:row>
      <xdr:rowOff>1054944</xdr:rowOff>
    </xdr:to>
    <xdr:pic>
      <xdr:nvPicPr>
        <xdr:cNvPr id="3" name="Picture 2">
          <a:extLst>
            <a:ext uri="{FF2B5EF4-FFF2-40B4-BE49-F238E27FC236}">
              <a16:creationId xmlns:a16="http://schemas.microsoft.com/office/drawing/2014/main" id="{6CDBFBA7-65E0-4FD6-80A1-67AFD319BA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019" y="268654"/>
          <a:ext cx="2327910" cy="9694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773907</xdr:colOff>
      <xdr:row>1</xdr:row>
      <xdr:rowOff>83344</xdr:rowOff>
    </xdr:from>
    <xdr:to>
      <xdr:col>2</xdr:col>
      <xdr:colOff>28099</xdr:colOff>
      <xdr:row>1</xdr:row>
      <xdr:rowOff>1048997</xdr:rowOff>
    </xdr:to>
    <xdr:pic>
      <xdr:nvPicPr>
        <xdr:cNvPr id="4" name="Picture 3">
          <a:extLst>
            <a:ext uri="{FF2B5EF4-FFF2-40B4-BE49-F238E27FC236}">
              <a16:creationId xmlns:a16="http://schemas.microsoft.com/office/drawing/2014/main" id="{7C08E87D-A873-46C3-AE48-CB4539AFF3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907" y="261938"/>
          <a:ext cx="2326005" cy="9656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65239</xdr:colOff>
      <xdr:row>1</xdr:row>
      <xdr:rowOff>91336</xdr:rowOff>
    </xdr:from>
    <xdr:to>
      <xdr:col>2</xdr:col>
      <xdr:colOff>199189</xdr:colOff>
      <xdr:row>1</xdr:row>
      <xdr:rowOff>1060799</xdr:rowOff>
    </xdr:to>
    <xdr:pic>
      <xdr:nvPicPr>
        <xdr:cNvPr id="3" name="Picture 2">
          <a:extLst>
            <a:ext uri="{FF2B5EF4-FFF2-40B4-BE49-F238E27FC236}">
              <a16:creationId xmlns:a16="http://schemas.microsoft.com/office/drawing/2014/main" id="{3123EE94-418E-495A-ADD9-63A5C419CC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9" y="274007"/>
          <a:ext cx="2326005" cy="9694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819354</xdr:colOff>
      <xdr:row>1</xdr:row>
      <xdr:rowOff>122903</xdr:rowOff>
    </xdr:from>
    <xdr:to>
      <xdr:col>2</xdr:col>
      <xdr:colOff>23474</xdr:colOff>
      <xdr:row>1</xdr:row>
      <xdr:rowOff>1090461</xdr:rowOff>
    </xdr:to>
    <xdr:pic>
      <xdr:nvPicPr>
        <xdr:cNvPr id="3" name="Picture 2">
          <a:extLst>
            <a:ext uri="{FF2B5EF4-FFF2-40B4-BE49-F238E27FC236}">
              <a16:creationId xmlns:a16="http://schemas.microsoft.com/office/drawing/2014/main" id="{4635D74E-7930-42FD-8FDD-C2011805BA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354" y="307258"/>
          <a:ext cx="2327910" cy="9675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47625</xdr:colOff>
      <xdr:row>0</xdr:row>
      <xdr:rowOff>190500</xdr:rowOff>
    </xdr:from>
    <xdr:to>
      <xdr:col>12</xdr:col>
      <xdr:colOff>542925</xdr:colOff>
      <xdr:row>0</xdr:row>
      <xdr:rowOff>1159963</xdr:rowOff>
    </xdr:to>
    <xdr:pic>
      <xdr:nvPicPr>
        <xdr:cNvPr id="2" name="Picture 1">
          <a:extLst>
            <a:ext uri="{FF2B5EF4-FFF2-40B4-BE49-F238E27FC236}">
              <a16:creationId xmlns:a16="http://schemas.microsoft.com/office/drawing/2014/main" id="{365AA0F7-DEA7-44F7-A99C-07932DA60C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190500"/>
          <a:ext cx="2324100" cy="9694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254738</xdr:colOff>
      <xdr:row>1</xdr:row>
      <xdr:rowOff>0</xdr:rowOff>
    </xdr:from>
    <xdr:to>
      <xdr:col>1</xdr:col>
      <xdr:colOff>284288</xdr:colOff>
      <xdr:row>1</xdr:row>
      <xdr:rowOff>969463</xdr:rowOff>
    </xdr:to>
    <xdr:pic>
      <xdr:nvPicPr>
        <xdr:cNvPr id="3" name="Picture 2">
          <a:extLst>
            <a:ext uri="{FF2B5EF4-FFF2-40B4-BE49-F238E27FC236}">
              <a16:creationId xmlns:a16="http://schemas.microsoft.com/office/drawing/2014/main" id="{784500EA-15A4-4ABC-836E-9B59A23BE9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738" y="177209"/>
          <a:ext cx="2322195" cy="969463"/>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2.06.11 - GFM Indicator List" connectionId="1" xr16:uid="{00000000-0016-0000-07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emdat.be/" TargetMode="External"/><Relationship Id="rId13" Type="http://schemas.openxmlformats.org/officeDocument/2006/relationships/hyperlink" Target="http://conflictrisk.jrc.ec.europa.eu/" TargetMode="External"/><Relationship Id="rId3" Type="http://schemas.openxmlformats.org/officeDocument/2006/relationships/hyperlink" Target="http://data.euro.who.int/e-atlas/europe/data.html" TargetMode="External"/><Relationship Id="rId7" Type="http://schemas.openxmlformats.org/officeDocument/2006/relationships/hyperlink" Target="https://www.emdat.be/" TargetMode="External"/><Relationship Id="rId12" Type="http://schemas.openxmlformats.org/officeDocument/2006/relationships/hyperlink" Target="https://www.emdat.be/" TargetMode="External"/><Relationship Id="rId2" Type="http://schemas.openxmlformats.org/officeDocument/2006/relationships/hyperlink" Target="https://www.openstreetmap.org/" TargetMode="External"/><Relationship Id="rId16" Type="http://schemas.openxmlformats.org/officeDocument/2006/relationships/queryTable" Target="../queryTables/queryTable1.xml"/><Relationship Id="rId1" Type="http://schemas.openxmlformats.org/officeDocument/2006/relationships/hyperlink" Target="http://data.worldbank.org/indicator/IT.CEL.SETS.P2" TargetMode="External"/><Relationship Id="rId6" Type="http://schemas.openxmlformats.org/officeDocument/2006/relationships/hyperlink" Target="http://data.euro.who.int/e-atlas/europe/data.html" TargetMode="External"/><Relationship Id="rId11" Type="http://schemas.openxmlformats.org/officeDocument/2006/relationships/hyperlink" Target="https://icr.ethz.ch/data/epr/" TargetMode="External"/><Relationship Id="rId5" Type="http://schemas.openxmlformats.org/officeDocument/2006/relationships/hyperlink" Target="https://washdata.org/" TargetMode="External"/><Relationship Id="rId15" Type="http://schemas.openxmlformats.org/officeDocument/2006/relationships/printerSettings" Target="../printerSettings/printerSettings9.bin"/><Relationship Id="rId10" Type="http://schemas.openxmlformats.org/officeDocument/2006/relationships/hyperlink" Target="https://data.worldbank.org/indicator/DT.ODA.ODAT.GN.ZS" TargetMode="External"/><Relationship Id="rId4" Type="http://schemas.openxmlformats.org/officeDocument/2006/relationships/hyperlink" Target="http://www.unocha.org/cerf/" TargetMode="External"/><Relationship Id="rId9" Type="http://schemas.openxmlformats.org/officeDocument/2006/relationships/hyperlink" Target="http://conflictrisk.jrc.ec.europa.eu/" TargetMode="External"/><Relationship Id="rId14" Type="http://schemas.openxmlformats.org/officeDocument/2006/relationships/hyperlink" Target="http://fts.unocha.org/pageloade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6"/>
  <sheetViews>
    <sheetView topLeftCell="A14" zoomScale="80" zoomScaleNormal="80" workbookViewId="0">
      <selection activeCell="O18" sqref="O18"/>
    </sheetView>
  </sheetViews>
  <sheetFormatPr defaultColWidth="9.140625" defaultRowHeight="15" x14ac:dyDescent="0.25"/>
  <cols>
    <col min="1" max="1" width="101.5703125" style="1" customWidth="1"/>
    <col min="2" max="16384" width="9.140625" style="1"/>
  </cols>
  <sheetData>
    <row r="1" spans="1:9" ht="42" customHeight="1" x14ac:dyDescent="0.25">
      <c r="A1" s="383" t="s">
        <v>746</v>
      </c>
      <c r="B1" s="383"/>
      <c r="C1" s="383"/>
      <c r="D1" s="383"/>
      <c r="E1" s="383"/>
      <c r="F1" s="383"/>
      <c r="G1" s="383"/>
      <c r="H1" s="115"/>
      <c r="I1" s="115"/>
    </row>
    <row r="2" spans="1:9" ht="15.6" customHeight="1" x14ac:dyDescent="0.25">
      <c r="A2" s="384" t="s">
        <v>750</v>
      </c>
      <c r="B2" s="385"/>
      <c r="C2" s="385"/>
      <c r="D2" s="385"/>
      <c r="E2" s="385"/>
      <c r="F2" s="385"/>
      <c r="G2" s="385"/>
      <c r="H2" s="116"/>
      <c r="I2" s="116"/>
    </row>
    <row r="3" spans="1:9" ht="7.5" customHeight="1" x14ac:dyDescent="0.25">
      <c r="A3" s="4"/>
    </row>
    <row r="4" spans="1:9" ht="6.75" customHeight="1" x14ac:dyDescent="0.25">
      <c r="A4" s="12"/>
    </row>
    <row r="5" spans="1:9" x14ac:dyDescent="0.25">
      <c r="A5" s="45" t="s">
        <v>40</v>
      </c>
    </row>
    <row r="6" spans="1:9" ht="26.45" customHeight="1" x14ac:dyDescent="0.25">
      <c r="A6" s="148" t="s">
        <v>528</v>
      </c>
    </row>
    <row r="7" spans="1:9" ht="297.60000000000002" customHeight="1" x14ac:dyDescent="0.25">
      <c r="A7" s="386" t="s">
        <v>747</v>
      </c>
      <c r="B7" s="386"/>
      <c r="C7" s="386"/>
      <c r="D7" s="386"/>
      <c r="E7" s="386"/>
      <c r="F7" s="386"/>
      <c r="G7" s="386"/>
      <c r="H7" s="114"/>
      <c r="I7" s="114"/>
    </row>
    <row r="8" spans="1:9" ht="14.25" customHeight="1" x14ac:dyDescent="0.25">
      <c r="A8" s="3"/>
    </row>
    <row r="9" spans="1:9" ht="54.75" customHeight="1" x14ac:dyDescent="0.25">
      <c r="A9" s="3"/>
    </row>
    <row r="10" spans="1:9" ht="363.75" customHeight="1" x14ac:dyDescent="0.25"/>
    <row r="11" spans="1:9" ht="110.25" customHeight="1" x14ac:dyDescent="0.25"/>
    <row r="12" spans="1:9" s="13" customFormat="1" ht="12.75" x14ac:dyDescent="0.2">
      <c r="A12" s="387" t="s">
        <v>446</v>
      </c>
      <c r="B12" s="388"/>
      <c r="C12" s="388"/>
      <c r="D12" s="388"/>
      <c r="E12" s="388"/>
      <c r="F12" s="388"/>
      <c r="G12" s="388"/>
      <c r="H12" s="117"/>
      <c r="I12" s="117"/>
    </row>
    <row r="13" spans="1:9" s="13" customFormat="1" ht="55.5" customHeight="1" x14ac:dyDescent="0.2">
      <c r="A13" s="380" t="s">
        <v>748</v>
      </c>
      <c r="B13" s="380"/>
      <c r="C13" s="380"/>
      <c r="D13" s="380"/>
      <c r="E13" s="380"/>
      <c r="F13" s="380"/>
      <c r="G13" s="380"/>
      <c r="H13" s="117"/>
      <c r="I13" s="117"/>
    </row>
    <row r="14" spans="1:9" ht="24" customHeight="1" x14ac:dyDescent="0.25">
      <c r="A14" s="378" t="s">
        <v>447</v>
      </c>
      <c r="B14" s="379"/>
      <c r="C14" s="379"/>
      <c r="D14" s="379"/>
      <c r="E14" s="379"/>
      <c r="F14" s="379"/>
      <c r="G14" s="379"/>
    </row>
    <row r="15" spans="1:9" ht="14.45" customHeight="1" x14ac:dyDescent="0.25">
      <c r="A15" s="120" t="s">
        <v>527</v>
      </c>
      <c r="B15" s="121"/>
      <c r="C15" s="121"/>
      <c r="D15" s="121"/>
      <c r="E15" s="121"/>
      <c r="F15" s="121"/>
      <c r="G15" s="121"/>
    </row>
    <row r="16" spans="1:9" ht="16.899999999999999" customHeight="1" x14ac:dyDescent="0.25">
      <c r="A16" s="378"/>
      <c r="B16" s="379"/>
      <c r="C16" s="379"/>
      <c r="D16" s="379"/>
      <c r="E16" s="379"/>
      <c r="F16" s="379"/>
      <c r="G16" s="379"/>
    </row>
    <row r="17" spans="1:17" x14ac:dyDescent="0.25">
      <c r="A17" s="381" t="s">
        <v>749</v>
      </c>
      <c r="B17" s="381"/>
      <c r="C17" s="381"/>
      <c r="D17" s="381"/>
      <c r="E17" s="381"/>
      <c r="F17" s="381"/>
      <c r="G17" s="381"/>
      <c r="M17"/>
      <c r="N17"/>
      <c r="O17"/>
      <c r="P17"/>
      <c r="Q17"/>
    </row>
    <row r="18" spans="1:17" ht="271.5" customHeight="1" x14ac:dyDescent="0.25">
      <c r="A18" s="382" t="s">
        <v>752</v>
      </c>
      <c r="B18" s="382"/>
      <c r="C18" s="382"/>
      <c r="D18" s="382"/>
      <c r="E18" s="382"/>
      <c r="F18" s="382"/>
      <c r="G18" s="382"/>
      <c r="M18" s="375"/>
      <c r="N18" s="376"/>
      <c r="O18" s="376"/>
      <c r="P18" s="376"/>
      <c r="Q18" s="375"/>
    </row>
    <row r="19" spans="1:17" ht="14.45" customHeight="1" x14ac:dyDescent="0.25">
      <c r="A19" s="379" t="s">
        <v>526</v>
      </c>
      <c r="B19" s="379"/>
      <c r="C19" s="379"/>
      <c r="D19" s="379"/>
      <c r="E19" s="379"/>
      <c r="F19" s="379"/>
      <c r="G19" s="379"/>
    </row>
    <row r="20" spans="1:17" ht="9" customHeight="1" x14ac:dyDescent="0.25">
      <c r="A20" s="120"/>
      <c r="B20" s="121"/>
      <c r="C20" s="121"/>
      <c r="D20" s="121"/>
      <c r="E20" s="121"/>
      <c r="F20" s="121"/>
      <c r="G20" s="121"/>
    </row>
    <row r="21" spans="1:17" x14ac:dyDescent="0.25">
      <c r="A21" s="378" t="s">
        <v>448</v>
      </c>
      <c r="B21" s="379"/>
      <c r="C21" s="379"/>
      <c r="D21" s="379"/>
      <c r="E21" s="379"/>
      <c r="F21" s="379"/>
      <c r="G21" s="379"/>
    </row>
    <row r="22" spans="1:17" x14ac:dyDescent="0.25">
      <c r="A22" s="381" t="s">
        <v>525</v>
      </c>
      <c r="B22" s="381"/>
      <c r="C22" s="381"/>
      <c r="D22" s="381"/>
      <c r="E22" s="381"/>
      <c r="F22" s="381"/>
      <c r="G22" s="381"/>
    </row>
    <row r="23" spans="1:17" ht="243.75" customHeight="1" x14ac:dyDescent="0.25">
      <c r="A23" s="382" t="s">
        <v>751</v>
      </c>
      <c r="B23" s="382"/>
      <c r="C23" s="382"/>
      <c r="D23" s="382"/>
      <c r="E23" s="382"/>
      <c r="F23" s="382"/>
      <c r="G23" s="382"/>
    </row>
    <row r="24" spans="1:17" x14ac:dyDescent="0.25">
      <c r="A24" s="379" t="s">
        <v>526</v>
      </c>
      <c r="B24" s="379"/>
      <c r="C24" s="379"/>
      <c r="D24" s="379"/>
      <c r="E24" s="379"/>
      <c r="F24" s="379"/>
      <c r="G24" s="379"/>
    </row>
    <row r="25" spans="1:17" x14ac:dyDescent="0.25">
      <c r="A25" s="142" t="s">
        <v>484</v>
      </c>
      <c r="B25" s="143"/>
      <c r="C25" s="143"/>
      <c r="D25" s="143"/>
      <c r="E25" s="143"/>
      <c r="F25" s="143"/>
      <c r="G25" s="143"/>
    </row>
    <row r="26" spans="1:17" x14ac:dyDescent="0.25">
      <c r="A26" s="122" t="s">
        <v>529</v>
      </c>
      <c r="B26" s="120"/>
      <c r="C26" s="120"/>
      <c r="D26" s="120"/>
      <c r="E26" s="120"/>
      <c r="F26" s="120"/>
      <c r="G26" s="120"/>
    </row>
  </sheetData>
  <mergeCells count="14">
    <mergeCell ref="A1:G1"/>
    <mergeCell ref="A2:G2"/>
    <mergeCell ref="A7:G7"/>
    <mergeCell ref="A12:G12"/>
    <mergeCell ref="A14:G14"/>
    <mergeCell ref="A21:G21"/>
    <mergeCell ref="A13:G13"/>
    <mergeCell ref="A22:G22"/>
    <mergeCell ref="A23:G23"/>
    <mergeCell ref="A24:G24"/>
    <mergeCell ref="A16:G16"/>
    <mergeCell ref="A17:G17"/>
    <mergeCell ref="A18:G18"/>
    <mergeCell ref="A19:G19"/>
  </mergeCells>
  <hyperlinks>
    <hyperlink ref="A5" location="'Table of Contents'!A1" display="(table of Contents)" xr:uid="{00000000-0004-0000-0000-000000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M43"/>
  <sheetViews>
    <sheetView workbookViewId="0">
      <pane xSplit="1" ySplit="1" topLeftCell="B11" activePane="bottomRight" state="frozen"/>
      <selection pane="topRight" activeCell="B1" sqref="B1"/>
      <selection pane="bottomLeft" activeCell="A2" sqref="A2"/>
      <selection pane="bottomRight" activeCell="H17" sqref="H17"/>
    </sheetView>
  </sheetViews>
  <sheetFormatPr defaultRowHeight="15" x14ac:dyDescent="0.25"/>
  <cols>
    <col min="1" max="1" width="8.42578125" bestFit="1" customWidth="1"/>
    <col min="2" max="3" width="8.5703125" bestFit="1" customWidth="1"/>
    <col min="4" max="7" width="11.5703125" bestFit="1" customWidth="1"/>
    <col min="8" max="8" width="8.5703125" bestFit="1" customWidth="1"/>
  </cols>
  <sheetData>
    <row r="1" spans="1:13" ht="104.25" x14ac:dyDescent="0.25">
      <c r="A1" s="60" t="s">
        <v>453</v>
      </c>
      <c r="B1" s="60" t="s">
        <v>206</v>
      </c>
      <c r="C1" s="60" t="s">
        <v>206</v>
      </c>
      <c r="D1" s="60" t="s">
        <v>218</v>
      </c>
      <c r="E1" s="60" t="s">
        <v>218</v>
      </c>
      <c r="F1" s="60" t="s">
        <v>323</v>
      </c>
      <c r="G1" s="60" t="s">
        <v>323</v>
      </c>
      <c r="H1" s="60" t="s">
        <v>320</v>
      </c>
    </row>
    <row r="2" spans="1:13" x14ac:dyDescent="0.25">
      <c r="A2" s="108" t="s">
        <v>623</v>
      </c>
      <c r="B2">
        <f>'Imputed and missing data hidden'!BO2</f>
        <v>1</v>
      </c>
      <c r="C2" s="69">
        <f t="shared" ref="C2:C37" si="0">IF(B2&gt;B$43,10,10-(B$43-B2)/(B$43-B$42)*10)</f>
        <v>1</v>
      </c>
      <c r="D2" s="69">
        <f>'Indicator Date hidden2'!BM3</f>
        <v>0.50819672131147542</v>
      </c>
      <c r="E2" s="69">
        <f t="shared" ref="E2:E37" si="1">IF(D2&gt;D$43,10,10-(D$43-D2)/(D$43-D$42)*10)</f>
        <v>8.0467387513079878</v>
      </c>
      <c r="F2" s="69">
        <f>'Indicator Geographical level'!BT5</f>
        <v>1.56</v>
      </c>
      <c r="G2" s="69">
        <f>IF(F2&lt;F$42,10,IF(F2&gt;F$43,0,(F$43-F2)/(F$43-F$42)*10))</f>
        <v>0.66666666666666718</v>
      </c>
      <c r="H2" s="69">
        <f t="shared" ref="H2:H34" si="2">ROUND((10-GEOMEAN(((10-C2)/10*9+1),((10-E2)/10*9+1),((10-G2)/10*9+1)))/9*10,1)</f>
        <v>4.2</v>
      </c>
    </row>
    <row r="3" spans="1:13" x14ac:dyDescent="0.25">
      <c r="A3" s="108" t="s">
        <v>624</v>
      </c>
      <c r="B3">
        <f>'Imputed and missing data hidden'!BO3</f>
        <v>1</v>
      </c>
      <c r="C3" s="69">
        <f t="shared" si="0"/>
        <v>1</v>
      </c>
      <c r="D3" s="69">
        <f>'Indicator Date hidden2'!BM4</f>
        <v>0.50819672131147542</v>
      </c>
      <c r="E3" s="69">
        <f t="shared" si="1"/>
        <v>8.0467387513079878</v>
      </c>
      <c r="F3" s="69">
        <f>'Indicator Geographical level'!BT6</f>
        <v>1.56</v>
      </c>
      <c r="G3" s="69">
        <f t="shared" ref="G3:G37" si="3">IF(F3&lt;F$42,10,IF(F3&gt;F$43,0,(F$43-F3)/(F$43-F$42)*10))</f>
        <v>0.66666666666666718</v>
      </c>
      <c r="H3" s="69">
        <f t="shared" si="2"/>
        <v>4.2</v>
      </c>
      <c r="M3" t="s">
        <v>738</v>
      </c>
    </row>
    <row r="4" spans="1:13" x14ac:dyDescent="0.25">
      <c r="A4" s="108" t="s">
        <v>625</v>
      </c>
      <c r="B4">
        <f>'Imputed and missing data hidden'!BO4</f>
        <v>1</v>
      </c>
      <c r="C4" s="69">
        <f t="shared" si="0"/>
        <v>1</v>
      </c>
      <c r="D4" s="69">
        <f>'Indicator Date hidden2'!BM5</f>
        <v>0.50819672131147542</v>
      </c>
      <c r="E4" s="69">
        <f t="shared" si="1"/>
        <v>8.0467387513079878</v>
      </c>
      <c r="F4" s="69">
        <f>'Indicator Geographical level'!BT7</f>
        <v>1.56</v>
      </c>
      <c r="G4" s="69">
        <f t="shared" si="3"/>
        <v>0.66666666666666718</v>
      </c>
      <c r="H4" s="69">
        <f t="shared" si="2"/>
        <v>4.2</v>
      </c>
    </row>
    <row r="5" spans="1:13" x14ac:dyDescent="0.25">
      <c r="A5" s="42" t="s">
        <v>626</v>
      </c>
      <c r="B5">
        <f>'Imputed and missing data hidden'!BO5</f>
        <v>1</v>
      </c>
      <c r="C5" s="69">
        <f t="shared" si="0"/>
        <v>1</v>
      </c>
      <c r="D5" s="69">
        <f>'Indicator Date hidden2'!BM6</f>
        <v>0.50819672131147542</v>
      </c>
      <c r="E5" s="69">
        <f t="shared" si="1"/>
        <v>8.0467387513079878</v>
      </c>
      <c r="F5" s="69">
        <f>'Indicator Geographical level'!BT8</f>
        <v>1.56</v>
      </c>
      <c r="G5" s="69">
        <f t="shared" si="3"/>
        <v>0.66666666666666718</v>
      </c>
      <c r="H5" s="69">
        <f t="shared" si="2"/>
        <v>4.2</v>
      </c>
    </row>
    <row r="6" spans="1:13" x14ac:dyDescent="0.25">
      <c r="A6" s="42" t="s">
        <v>627</v>
      </c>
      <c r="B6">
        <f>'Imputed and missing data hidden'!BO5</f>
        <v>1</v>
      </c>
      <c r="C6" s="69">
        <f t="shared" si="0"/>
        <v>1</v>
      </c>
      <c r="D6" s="69">
        <f>'Indicator Date hidden2'!BM6</f>
        <v>0.50819672131147542</v>
      </c>
      <c r="E6" s="69">
        <f t="shared" si="1"/>
        <v>8.0467387513079878</v>
      </c>
      <c r="F6" s="69">
        <f>'Indicator Geographical level'!BT9</f>
        <v>1.56</v>
      </c>
      <c r="G6" s="69">
        <f t="shared" si="3"/>
        <v>0.66666666666666718</v>
      </c>
      <c r="H6" s="69">
        <f t="shared" ref="H6" si="4">ROUND((10-GEOMEAN(((10-C6)/10*9+1),((10-E6)/10*9+1),((10-G6)/10*9+1)))/9*10,1)</f>
        <v>4.2</v>
      </c>
    </row>
    <row r="7" spans="1:13" x14ac:dyDescent="0.25">
      <c r="A7" s="42" t="s">
        <v>628</v>
      </c>
      <c r="B7">
        <f>'Imputed and missing data hidden'!BO7</f>
        <v>1</v>
      </c>
      <c r="C7" s="69">
        <f t="shared" si="0"/>
        <v>1</v>
      </c>
      <c r="D7" s="69">
        <f>'Indicator Date hidden2'!BM8</f>
        <v>0.50819672131147542</v>
      </c>
      <c r="E7" s="69">
        <f t="shared" si="1"/>
        <v>8.0467387513079878</v>
      </c>
      <c r="F7" s="69">
        <f>'Indicator Geographical level'!BT10</f>
        <v>1.56</v>
      </c>
      <c r="G7" s="69">
        <f t="shared" si="3"/>
        <v>0.66666666666666718</v>
      </c>
      <c r="H7" s="69">
        <f t="shared" si="2"/>
        <v>4.2</v>
      </c>
    </row>
    <row r="8" spans="1:13" x14ac:dyDescent="0.25">
      <c r="A8" s="42" t="s">
        <v>629</v>
      </c>
      <c r="B8">
        <f>'Imputed and missing data hidden'!BO8</f>
        <v>1</v>
      </c>
      <c r="C8" s="69">
        <f t="shared" si="0"/>
        <v>1</v>
      </c>
      <c r="D8" s="69">
        <f>'Indicator Date hidden2'!BM9</f>
        <v>0.50819672131147542</v>
      </c>
      <c r="E8" s="69">
        <f t="shared" si="1"/>
        <v>8.0467387513079878</v>
      </c>
      <c r="F8" s="69">
        <f>'Indicator Geographical level'!BT11</f>
        <v>1.56</v>
      </c>
      <c r="G8" s="69">
        <f t="shared" si="3"/>
        <v>0.66666666666666718</v>
      </c>
      <c r="H8" s="69">
        <f t="shared" si="2"/>
        <v>4.2</v>
      </c>
    </row>
    <row r="9" spans="1:13" x14ac:dyDescent="0.25">
      <c r="A9" s="42" t="s">
        <v>630</v>
      </c>
      <c r="B9">
        <f>'Imputed and missing data hidden'!BO9</f>
        <v>1</v>
      </c>
      <c r="C9" s="69">
        <f t="shared" si="0"/>
        <v>1</v>
      </c>
      <c r="D9" s="69">
        <f>'Indicator Date hidden2'!BM10</f>
        <v>0.50819672131147542</v>
      </c>
      <c r="E9" s="69">
        <f t="shared" si="1"/>
        <v>8.0467387513079878</v>
      </c>
      <c r="F9" s="69">
        <f>'Indicator Geographical level'!BT12</f>
        <v>1.56</v>
      </c>
      <c r="G9" s="69">
        <f t="shared" si="3"/>
        <v>0.66666666666666718</v>
      </c>
      <c r="H9" s="69">
        <f t="shared" si="2"/>
        <v>4.2</v>
      </c>
    </row>
    <row r="10" spans="1:13" x14ac:dyDescent="0.25">
      <c r="A10" s="42" t="s">
        <v>631</v>
      </c>
      <c r="B10">
        <f>'Imputed and missing data hidden'!BO10</f>
        <v>1</v>
      </c>
      <c r="C10" s="69">
        <f t="shared" si="0"/>
        <v>1</v>
      </c>
      <c r="D10" s="69">
        <f>'Indicator Date hidden2'!BM11</f>
        <v>0.50819672131147542</v>
      </c>
      <c r="E10" s="69">
        <f t="shared" si="1"/>
        <v>8.0467387513079878</v>
      </c>
      <c r="F10" s="69">
        <f>'Indicator Geographical level'!BT13</f>
        <v>1.56</v>
      </c>
      <c r="G10" s="69">
        <f t="shared" si="3"/>
        <v>0.66666666666666718</v>
      </c>
      <c r="H10" s="69">
        <f t="shared" si="2"/>
        <v>4.2</v>
      </c>
    </row>
    <row r="11" spans="1:13" x14ac:dyDescent="0.25">
      <c r="A11" s="42" t="s">
        <v>632</v>
      </c>
      <c r="B11">
        <f>'Imputed and missing data hidden'!BO11</f>
        <v>3</v>
      </c>
      <c r="C11" s="69">
        <f t="shared" si="0"/>
        <v>3</v>
      </c>
      <c r="D11" s="69">
        <f>'Indicator Date hidden2'!BM12</f>
        <v>0.52542372881355937</v>
      </c>
      <c r="E11" s="69">
        <f t="shared" si="1"/>
        <v>8.4132708258204119</v>
      </c>
      <c r="F11" s="69">
        <f>'Indicator Geographical level'!BT14</f>
        <v>1.48</v>
      </c>
      <c r="G11" s="69">
        <f t="shared" si="3"/>
        <v>2.0000000000000013</v>
      </c>
      <c r="H11" s="69">
        <f t="shared" si="2"/>
        <v>5.3</v>
      </c>
    </row>
    <row r="12" spans="1:13" x14ac:dyDescent="0.25">
      <c r="A12" s="42" t="s">
        <v>633</v>
      </c>
      <c r="B12">
        <f>'Imputed and missing data hidden'!BO12</f>
        <v>1</v>
      </c>
      <c r="C12" s="69">
        <f t="shared" si="0"/>
        <v>1</v>
      </c>
      <c r="D12" s="69">
        <f>'Indicator Date hidden2'!BM13</f>
        <v>0.50819672131147542</v>
      </c>
      <c r="E12" s="69">
        <f t="shared" si="1"/>
        <v>8.0467387513079878</v>
      </c>
      <c r="F12" s="69">
        <f>'Indicator Geographical level'!BT15</f>
        <v>1.56</v>
      </c>
      <c r="G12" s="69">
        <f t="shared" si="3"/>
        <v>0.66666666666666718</v>
      </c>
      <c r="H12" s="69">
        <f t="shared" si="2"/>
        <v>4.2</v>
      </c>
    </row>
    <row r="13" spans="1:13" x14ac:dyDescent="0.25">
      <c r="A13" s="42" t="s">
        <v>634</v>
      </c>
      <c r="B13">
        <f>'Imputed and missing data hidden'!BO13</f>
        <v>4</v>
      </c>
      <c r="C13" s="69">
        <f t="shared" si="0"/>
        <v>4</v>
      </c>
      <c r="D13" s="69">
        <f>'Indicator Date hidden2'!BM14</f>
        <v>0.17543859649122806</v>
      </c>
      <c r="E13" s="69">
        <f t="shared" si="1"/>
        <v>0.96677864874953379</v>
      </c>
      <c r="F13" s="69">
        <f>'Indicator Geographical level'!BT16</f>
        <v>1.1428571428571428</v>
      </c>
      <c r="G13" s="69">
        <f t="shared" si="3"/>
        <v>7.6190476190476204</v>
      </c>
      <c r="H13" s="69">
        <f t="shared" si="2"/>
        <v>4.8</v>
      </c>
    </row>
    <row r="14" spans="1:13" x14ac:dyDescent="0.25">
      <c r="A14" s="42" t="s">
        <v>635</v>
      </c>
      <c r="B14">
        <f>'Imputed and missing data hidden'!BO14</f>
        <v>4</v>
      </c>
      <c r="C14" s="69">
        <f t="shared" si="0"/>
        <v>4</v>
      </c>
      <c r="D14" s="69">
        <f>'Indicator Date hidden2'!BM15</f>
        <v>0.19298245614035087</v>
      </c>
      <c r="E14" s="69">
        <f t="shared" si="1"/>
        <v>1.340052258305338</v>
      </c>
      <c r="F14" s="69">
        <f>'Indicator Geographical level'!BT17</f>
        <v>1.2222222222222223</v>
      </c>
      <c r="G14" s="69">
        <f t="shared" si="3"/>
        <v>6.2962962962962958</v>
      </c>
      <c r="H14" s="69">
        <f t="shared" si="2"/>
        <v>4.2</v>
      </c>
    </row>
    <row r="15" spans="1:13" x14ac:dyDescent="0.25">
      <c r="A15" s="42" t="s">
        <v>646</v>
      </c>
      <c r="B15">
        <f>'Imputed and missing data hidden'!BO15</f>
        <v>4</v>
      </c>
      <c r="C15" s="69">
        <f t="shared" si="0"/>
        <v>4</v>
      </c>
      <c r="D15" s="69">
        <f>'Indicator Date hidden2'!BM16</f>
        <v>0.17543859649122806</v>
      </c>
      <c r="E15" s="69">
        <f t="shared" si="1"/>
        <v>0.96677864874953379</v>
      </c>
      <c r="F15" s="69">
        <f>'Indicator Geographical level'!BT18</f>
        <v>1.1428571428571428</v>
      </c>
      <c r="G15" s="69">
        <f t="shared" si="3"/>
        <v>7.6190476190476204</v>
      </c>
      <c r="H15" s="69">
        <f t="shared" si="2"/>
        <v>4.8</v>
      </c>
    </row>
    <row r="16" spans="1:13" x14ac:dyDescent="0.25">
      <c r="A16" s="42" t="s">
        <v>638</v>
      </c>
      <c r="B16">
        <f>'Imputed and missing data hidden'!BO16</f>
        <v>6</v>
      </c>
      <c r="C16" s="69">
        <f t="shared" si="0"/>
        <v>6</v>
      </c>
      <c r="D16" s="69">
        <f>'Indicator Date hidden2'!BM17</f>
        <v>0.17543859649122806</v>
      </c>
      <c r="E16" s="69">
        <f t="shared" si="1"/>
        <v>0.96677864874953379</v>
      </c>
      <c r="F16" s="69">
        <f>'Indicator Geographical level'!BT19</f>
        <v>1.1428571428571428</v>
      </c>
      <c r="G16" s="69">
        <f t="shared" si="3"/>
        <v>7.6190476190476204</v>
      </c>
      <c r="H16" s="69">
        <f t="shared" si="2"/>
        <v>5.5</v>
      </c>
    </row>
    <row r="17" spans="1:8" x14ac:dyDescent="0.25">
      <c r="A17" s="42" t="s">
        <v>743</v>
      </c>
      <c r="B17">
        <f>'Imputed and missing data hidden'!BO17</f>
        <v>9</v>
      </c>
      <c r="C17" s="69">
        <f t="shared" si="0"/>
        <v>9</v>
      </c>
      <c r="D17" s="69">
        <f>'Indicator Date hidden2'!BM18</f>
        <v>0.12962962962962962</v>
      </c>
      <c r="E17" s="69">
        <f t="shared" si="1"/>
        <v>-7.8802206461769941E-3</v>
      </c>
      <c r="F17" s="69">
        <f>'Indicator Geographical level'!BT20</f>
        <v>1.0357142857142858</v>
      </c>
      <c r="G17" s="69">
        <f t="shared" si="3"/>
        <v>9.4047619047619033</v>
      </c>
      <c r="H17" s="69">
        <f t="shared" si="2"/>
        <v>7.7</v>
      </c>
    </row>
    <row r="18" spans="1:8" x14ac:dyDescent="0.25">
      <c r="A18" s="42" t="s">
        <v>639</v>
      </c>
      <c r="B18">
        <f>'Imputed and missing data hidden'!BO18</f>
        <v>5</v>
      </c>
      <c r="C18" s="69">
        <f t="shared" si="0"/>
        <v>5</v>
      </c>
      <c r="D18" s="69">
        <f>'Indicator Date hidden2'!BM19</f>
        <v>0.17543859649122806</v>
      </c>
      <c r="E18" s="69">
        <f t="shared" si="1"/>
        <v>0.96677864874953379</v>
      </c>
      <c r="F18" s="69">
        <f>'Indicator Geographical level'!BT21</f>
        <v>1.1428571428571428</v>
      </c>
      <c r="G18" s="69">
        <f t="shared" si="3"/>
        <v>7.6190476190476204</v>
      </c>
      <c r="H18" s="69">
        <f t="shared" si="2"/>
        <v>5.0999999999999996</v>
      </c>
    </row>
    <row r="19" spans="1:8" x14ac:dyDescent="0.25">
      <c r="A19" s="42" t="s">
        <v>644</v>
      </c>
      <c r="B19">
        <f>'Imputed and missing data hidden'!BO19</f>
        <v>7</v>
      </c>
      <c r="C19" s="69">
        <f t="shared" si="0"/>
        <v>7</v>
      </c>
      <c r="D19" s="69">
        <f>'Indicator Date hidden2'!BM20</f>
        <v>0.17543859649122806</v>
      </c>
      <c r="E19" s="69">
        <f t="shared" si="1"/>
        <v>0.96677864874953379</v>
      </c>
      <c r="F19" s="69">
        <f>'Indicator Geographical level'!BT22</f>
        <v>1.1428571428571428</v>
      </c>
      <c r="G19" s="69">
        <f t="shared" si="3"/>
        <v>7.6190476190476204</v>
      </c>
      <c r="H19" s="69">
        <f t="shared" ref="H19:H27" si="5">ROUND((10-GEOMEAN(((10-C19)/10*9+1),((10-E19)/10*9+1),((10-G19)/10*9+1)))/9*10,1)</f>
        <v>5.8</v>
      </c>
    </row>
    <row r="20" spans="1:8" x14ac:dyDescent="0.25">
      <c r="A20" s="42" t="s">
        <v>641</v>
      </c>
      <c r="B20">
        <f>'Imputed and missing data hidden'!BO20</f>
        <v>6</v>
      </c>
      <c r="C20" s="69">
        <f t="shared" si="0"/>
        <v>6</v>
      </c>
      <c r="D20" s="69">
        <f>'Indicator Date hidden2'!BM21</f>
        <v>0.17543859649122806</v>
      </c>
      <c r="E20" s="69">
        <f t="shared" si="1"/>
        <v>0.96677864874953379</v>
      </c>
      <c r="F20" s="69">
        <f>'Indicator Geographical level'!BT23</f>
        <v>1.1428571428571428</v>
      </c>
      <c r="G20" s="69">
        <f t="shared" si="3"/>
        <v>7.6190476190476204</v>
      </c>
      <c r="H20" s="69">
        <f t="shared" si="5"/>
        <v>5.5</v>
      </c>
    </row>
    <row r="21" spans="1:8" x14ac:dyDescent="0.25">
      <c r="A21" s="42" t="s">
        <v>643</v>
      </c>
      <c r="B21">
        <f>'Imputed and missing data hidden'!BO21</f>
        <v>5</v>
      </c>
      <c r="C21" s="69">
        <f t="shared" si="0"/>
        <v>5</v>
      </c>
      <c r="D21" s="69">
        <f>'Indicator Date hidden2'!BM22</f>
        <v>0.17543859649122806</v>
      </c>
      <c r="E21" s="69">
        <f t="shared" si="1"/>
        <v>0.96677864874953379</v>
      </c>
      <c r="F21" s="69">
        <f>'Indicator Geographical level'!BT24</f>
        <v>1.1428571428571428</v>
      </c>
      <c r="G21" s="69">
        <f t="shared" si="3"/>
        <v>7.6190476190476204</v>
      </c>
      <c r="H21" s="69">
        <f t="shared" si="5"/>
        <v>5.0999999999999996</v>
      </c>
    </row>
    <row r="22" spans="1:8" x14ac:dyDescent="0.25">
      <c r="A22" s="42" t="s">
        <v>636</v>
      </c>
      <c r="B22">
        <f>'Imputed and missing data hidden'!BO22</f>
        <v>8</v>
      </c>
      <c r="C22" s="69">
        <f t="shared" si="0"/>
        <v>8</v>
      </c>
      <c r="D22" s="69">
        <f>'Indicator Date hidden2'!BM23</f>
        <v>0.17543859649122806</v>
      </c>
      <c r="E22" s="69">
        <f t="shared" si="1"/>
        <v>0.96677864874953379</v>
      </c>
      <c r="F22" s="69">
        <f>'Indicator Geographical level'!BT25</f>
        <v>1.1428571428571428</v>
      </c>
      <c r="G22" s="69">
        <f t="shared" si="3"/>
        <v>7.6190476190476204</v>
      </c>
      <c r="H22" s="69">
        <f t="shared" si="5"/>
        <v>6.3</v>
      </c>
    </row>
    <row r="23" spans="1:8" x14ac:dyDescent="0.25">
      <c r="A23" s="42" t="s">
        <v>642</v>
      </c>
      <c r="B23">
        <f>'Imputed and missing data hidden'!BO23</f>
        <v>5</v>
      </c>
      <c r="C23" s="69">
        <f t="shared" si="0"/>
        <v>5</v>
      </c>
      <c r="D23" s="69">
        <f>'Indicator Date hidden2'!BM24</f>
        <v>0.17543859649122806</v>
      </c>
      <c r="E23" s="69">
        <f t="shared" si="1"/>
        <v>0.96677864874953379</v>
      </c>
      <c r="F23" s="69">
        <f>'Indicator Geographical level'!BT26</f>
        <v>1.1428571428571428</v>
      </c>
      <c r="G23" s="69">
        <f t="shared" si="3"/>
        <v>7.6190476190476204</v>
      </c>
      <c r="H23" s="69">
        <f t="shared" si="5"/>
        <v>5.0999999999999996</v>
      </c>
    </row>
    <row r="24" spans="1:8" x14ac:dyDescent="0.25">
      <c r="A24" s="42" t="s">
        <v>645</v>
      </c>
      <c r="B24">
        <f>'Imputed and missing data hidden'!BO24</f>
        <v>6</v>
      </c>
      <c r="C24" s="69">
        <f t="shared" si="0"/>
        <v>6</v>
      </c>
      <c r="D24" s="69">
        <f>'Indicator Date hidden2'!BM25</f>
        <v>0.19642857142857142</v>
      </c>
      <c r="E24" s="69">
        <f t="shared" si="1"/>
        <v>1.4133738601823698</v>
      </c>
      <c r="F24" s="69">
        <f>'Indicator Geographical level'!BT27</f>
        <v>1.1851851851851851</v>
      </c>
      <c r="G24" s="69">
        <f t="shared" si="3"/>
        <v>6.9135802469135825</v>
      </c>
      <c r="H24" s="69">
        <f t="shared" si="5"/>
        <v>5.2</v>
      </c>
    </row>
    <row r="25" spans="1:8" x14ac:dyDescent="0.25">
      <c r="A25" s="42" t="s">
        <v>640</v>
      </c>
      <c r="B25">
        <f>'Imputed and missing data hidden'!BO25</f>
        <v>8</v>
      </c>
      <c r="C25" s="69">
        <f t="shared" si="0"/>
        <v>8</v>
      </c>
      <c r="D25" s="69">
        <f>'Indicator Date hidden2'!BM26</f>
        <v>0.17543859649122806</v>
      </c>
      <c r="E25" s="69">
        <f t="shared" si="1"/>
        <v>0.96677864874953379</v>
      </c>
      <c r="F25" s="69">
        <f>'Indicator Geographical level'!BT28</f>
        <v>1.1428571428571428</v>
      </c>
      <c r="G25" s="69">
        <f t="shared" si="3"/>
        <v>7.6190476190476204</v>
      </c>
      <c r="H25" s="69">
        <f t="shared" si="5"/>
        <v>6.3</v>
      </c>
    </row>
    <row r="26" spans="1:8" x14ac:dyDescent="0.25">
      <c r="A26" s="42" t="s">
        <v>637</v>
      </c>
      <c r="B26">
        <f>'Imputed and missing data hidden'!BO26</f>
        <v>5</v>
      </c>
      <c r="C26" s="69">
        <f t="shared" si="0"/>
        <v>5</v>
      </c>
      <c r="D26" s="69">
        <f>'Indicator Date hidden2'!BM27</f>
        <v>0.17543859649122806</v>
      </c>
      <c r="E26" s="69">
        <f t="shared" si="1"/>
        <v>0.96677864874953379</v>
      </c>
      <c r="F26" s="69">
        <f>'Indicator Geographical level'!BT29</f>
        <v>1.1428571428571428</v>
      </c>
      <c r="G26" s="69">
        <f t="shared" si="3"/>
        <v>7.6190476190476204</v>
      </c>
      <c r="H26" s="69">
        <f t="shared" si="5"/>
        <v>5.0999999999999996</v>
      </c>
    </row>
    <row r="27" spans="1:8" x14ac:dyDescent="0.25">
      <c r="A27" s="42" t="s">
        <v>647</v>
      </c>
      <c r="B27">
        <f>'Imputed and missing data hidden'!BO27</f>
        <v>1</v>
      </c>
      <c r="C27" s="69">
        <f t="shared" si="0"/>
        <v>1</v>
      </c>
      <c r="D27" s="69">
        <f>'Indicator Date hidden2'!BM28</f>
        <v>0.20967741935483872</v>
      </c>
      <c r="E27" s="69">
        <f t="shared" si="1"/>
        <v>1.695264241592314</v>
      </c>
      <c r="F27" s="69">
        <f>'Indicator Geographical level'!BT30</f>
        <v>1.5</v>
      </c>
      <c r="G27" s="69">
        <f t="shared" si="3"/>
        <v>1.6666666666666679</v>
      </c>
      <c r="H27" s="69">
        <f t="shared" si="5"/>
        <v>1.5</v>
      </c>
    </row>
    <row r="28" spans="1:8" x14ac:dyDescent="0.25">
      <c r="A28" s="108" t="s">
        <v>648</v>
      </c>
      <c r="B28">
        <f>'Imputed and missing data hidden'!BO28</f>
        <v>2</v>
      </c>
      <c r="C28" s="69">
        <f t="shared" si="0"/>
        <v>2</v>
      </c>
      <c r="D28" s="69">
        <f>'Indicator Date hidden2'!BM29</f>
        <v>0.20967741935483872</v>
      </c>
      <c r="E28" s="69">
        <f t="shared" si="1"/>
        <v>1.695264241592314</v>
      </c>
      <c r="F28" s="69">
        <f>'Indicator Geographical level'!BT31</f>
        <v>1.4074074074074074</v>
      </c>
      <c r="G28" s="69">
        <f t="shared" si="3"/>
        <v>3.209876543209877</v>
      </c>
      <c r="H28" s="69">
        <f t="shared" si="2"/>
        <v>2.2999999999999998</v>
      </c>
    </row>
    <row r="29" spans="1:8" x14ac:dyDescent="0.25">
      <c r="A29" s="108" t="s">
        <v>649</v>
      </c>
      <c r="B29">
        <f>'Imputed and missing data hidden'!BO29</f>
        <v>1</v>
      </c>
      <c r="C29" s="69">
        <f t="shared" si="0"/>
        <v>1</v>
      </c>
      <c r="D29" s="69">
        <f>'Indicator Date hidden2'!BM30</f>
        <v>0.20967741935483872</v>
      </c>
      <c r="E29" s="69">
        <f t="shared" si="1"/>
        <v>1.695264241592314</v>
      </c>
      <c r="F29" s="69">
        <f>'Indicator Geographical level'!BT32</f>
        <v>1.4074074074074074</v>
      </c>
      <c r="G29" s="69">
        <f t="shared" si="3"/>
        <v>3.209876543209877</v>
      </c>
      <c r="H29" s="69">
        <f t="shared" si="2"/>
        <v>2</v>
      </c>
    </row>
    <row r="30" spans="1:8" x14ac:dyDescent="0.25">
      <c r="A30" s="108" t="s">
        <v>650</v>
      </c>
      <c r="B30">
        <f>'Imputed and missing data hidden'!BO30</f>
        <v>0</v>
      </c>
      <c r="C30" s="69">
        <f t="shared" si="0"/>
        <v>0</v>
      </c>
      <c r="D30" s="69">
        <f>'Indicator Date hidden2'!BM31</f>
        <v>0.20967741935483872</v>
      </c>
      <c r="E30" s="69">
        <f t="shared" si="1"/>
        <v>1.695264241592314</v>
      </c>
      <c r="F30" s="69">
        <f>'Indicator Geographical level'!BT33</f>
        <v>1.4074074074074074</v>
      </c>
      <c r="G30" s="69">
        <f t="shared" si="3"/>
        <v>3.209876543209877</v>
      </c>
      <c r="H30" s="69">
        <f t="shared" si="2"/>
        <v>1.7</v>
      </c>
    </row>
    <row r="31" spans="1:8" x14ac:dyDescent="0.25">
      <c r="A31" s="108" t="s">
        <v>651</v>
      </c>
      <c r="B31">
        <f>'Imputed and missing data hidden'!BO31</f>
        <v>0</v>
      </c>
      <c r="C31" s="69">
        <f t="shared" si="0"/>
        <v>0</v>
      </c>
      <c r="D31" s="69">
        <f>'Indicator Date hidden2'!BM32</f>
        <v>0.20967741935483872</v>
      </c>
      <c r="E31" s="69">
        <f t="shared" si="1"/>
        <v>1.695264241592314</v>
      </c>
      <c r="F31" s="69">
        <f>'Indicator Geographical level'!BT34</f>
        <v>1.4074074074074074</v>
      </c>
      <c r="G31" s="69">
        <f t="shared" si="3"/>
        <v>3.209876543209877</v>
      </c>
      <c r="H31" s="69">
        <f t="shared" si="2"/>
        <v>1.7</v>
      </c>
    </row>
    <row r="32" spans="1:8" x14ac:dyDescent="0.25">
      <c r="A32" s="108" t="s">
        <v>652</v>
      </c>
      <c r="B32">
        <f>'Imputed and missing data hidden'!BO32</f>
        <v>2</v>
      </c>
      <c r="C32" s="69">
        <f t="shared" si="0"/>
        <v>2</v>
      </c>
      <c r="D32" s="69">
        <f>'Indicator Date hidden2'!BM33</f>
        <v>0.20967741935483872</v>
      </c>
      <c r="E32" s="69">
        <f t="shared" si="1"/>
        <v>1.695264241592314</v>
      </c>
      <c r="F32" s="69">
        <f>'Indicator Geographical level'!BT35</f>
        <v>1.4074074074074074</v>
      </c>
      <c r="G32" s="69">
        <f t="shared" si="3"/>
        <v>3.209876543209877</v>
      </c>
      <c r="H32" s="69">
        <f t="shared" si="2"/>
        <v>2.2999999999999998</v>
      </c>
    </row>
    <row r="33" spans="1:8" x14ac:dyDescent="0.25">
      <c r="A33" s="108" t="s">
        <v>653</v>
      </c>
      <c r="B33">
        <f>'Imputed and missing data hidden'!BO33</f>
        <v>1</v>
      </c>
      <c r="C33" s="69">
        <f t="shared" si="0"/>
        <v>1</v>
      </c>
      <c r="D33" s="69">
        <f>'Indicator Date hidden2'!BM34</f>
        <v>0.19672131147540983</v>
      </c>
      <c r="E33" s="69">
        <f t="shared" si="1"/>
        <v>1.4196023718172306</v>
      </c>
      <c r="F33" s="69">
        <f>'Indicator Geographical level'!BT36</f>
        <v>1.4230769230769231</v>
      </c>
      <c r="G33" s="69">
        <f t="shared" si="3"/>
        <v>2.9487179487179489</v>
      </c>
      <c r="H33" s="69">
        <f t="shared" si="2"/>
        <v>1.8</v>
      </c>
    </row>
    <row r="34" spans="1:8" x14ac:dyDescent="0.25">
      <c r="A34" s="108" t="s">
        <v>654</v>
      </c>
      <c r="B34">
        <f>'Imputed and missing data hidden'!BO34</f>
        <v>0</v>
      </c>
      <c r="C34" s="69">
        <f t="shared" si="0"/>
        <v>0</v>
      </c>
      <c r="D34" s="69">
        <f>'Indicator Date hidden2'!BM35</f>
        <v>0.20967741935483872</v>
      </c>
      <c r="E34" s="69">
        <f t="shared" si="1"/>
        <v>1.695264241592314</v>
      </c>
      <c r="F34" s="69">
        <f>'Indicator Geographical level'!BT37</f>
        <v>1.4615384615384615</v>
      </c>
      <c r="G34" s="69">
        <f t="shared" si="3"/>
        <v>2.3076923076923102</v>
      </c>
      <c r="H34" s="69">
        <f t="shared" si="2"/>
        <v>1.4</v>
      </c>
    </row>
    <row r="35" spans="1:8" x14ac:dyDescent="0.25">
      <c r="A35" s="108" t="s">
        <v>655</v>
      </c>
      <c r="B35">
        <f>'Imputed and missing data hidden'!BO35</f>
        <v>0</v>
      </c>
      <c r="C35" s="69">
        <f t="shared" si="0"/>
        <v>0</v>
      </c>
      <c r="D35" s="69">
        <f>'Indicator Date hidden2'!BM36</f>
        <v>0.20967741935483872</v>
      </c>
      <c r="E35" s="69">
        <f t="shared" si="1"/>
        <v>1.695264241592314</v>
      </c>
      <c r="F35" s="69">
        <f>'Indicator Geographical level'!BT38</f>
        <v>1.4615384615384615</v>
      </c>
      <c r="G35" s="69">
        <f t="shared" si="3"/>
        <v>2.3076923076923102</v>
      </c>
      <c r="H35" s="69">
        <f t="shared" ref="H35:H37" si="6">ROUND((10-GEOMEAN(((10-C35)/10*9+1),((10-E35)/10*9+1),((10-G35)/10*9+1)))/9*10,1)</f>
        <v>1.4</v>
      </c>
    </row>
    <row r="36" spans="1:8" x14ac:dyDescent="0.25">
      <c r="A36" s="108" t="s">
        <v>656</v>
      </c>
      <c r="B36">
        <f>'Imputed and missing data hidden'!BO36</f>
        <v>0</v>
      </c>
      <c r="C36" s="69">
        <f t="shared" si="0"/>
        <v>0</v>
      </c>
      <c r="D36" s="69">
        <f>'Indicator Date hidden2'!BM37</f>
        <v>0.20967741935483872</v>
      </c>
      <c r="E36" s="69">
        <f t="shared" si="1"/>
        <v>1.695264241592314</v>
      </c>
      <c r="F36" s="69">
        <f>'Indicator Geographical level'!BT39</f>
        <v>1.4615384615384615</v>
      </c>
      <c r="G36" s="69">
        <f t="shared" si="3"/>
        <v>2.3076923076923102</v>
      </c>
      <c r="H36" s="69">
        <f t="shared" si="6"/>
        <v>1.4</v>
      </c>
    </row>
    <row r="37" spans="1:8" x14ac:dyDescent="0.25">
      <c r="A37" s="108" t="s">
        <v>657</v>
      </c>
      <c r="B37">
        <f>'Imputed and missing data hidden'!BO37</f>
        <v>0</v>
      </c>
      <c r="C37" s="69">
        <f t="shared" si="0"/>
        <v>0</v>
      </c>
      <c r="D37" s="69">
        <f>'Indicator Date hidden2'!BM38</f>
        <v>0.20967741935483872</v>
      </c>
      <c r="E37" s="69">
        <f t="shared" si="1"/>
        <v>1.695264241592314</v>
      </c>
      <c r="F37" s="69">
        <f>'Indicator Geographical level'!BT40</f>
        <v>1.4615384615384615</v>
      </c>
      <c r="G37" s="69">
        <f t="shared" si="3"/>
        <v>2.3076923076923102</v>
      </c>
      <c r="H37" s="69">
        <f t="shared" si="6"/>
        <v>1.4</v>
      </c>
    </row>
    <row r="38" spans="1:8" x14ac:dyDescent="0.25">
      <c r="C38" s="69"/>
      <c r="D38" s="69"/>
      <c r="E38" s="69"/>
      <c r="F38" s="69"/>
      <c r="G38" s="69"/>
      <c r="H38" s="69"/>
    </row>
    <row r="39" spans="1:8" x14ac:dyDescent="0.25">
      <c r="A39" s="371" t="s">
        <v>741</v>
      </c>
      <c r="B39" s="371">
        <f>MIN(B2:B37)</f>
        <v>0</v>
      </c>
      <c r="C39" s="371"/>
      <c r="D39" s="372">
        <f>MIN(D2:D37)</f>
        <v>0.12962962962962962</v>
      </c>
      <c r="E39" s="371"/>
      <c r="F39" s="373">
        <f>MIN(F2:F37)</f>
        <v>1.0357142857142858</v>
      </c>
      <c r="G39" s="374"/>
    </row>
    <row r="40" spans="1:8" ht="12.75" customHeight="1" x14ac:dyDescent="0.25">
      <c r="A40" s="371" t="s">
        <v>742</v>
      </c>
      <c r="B40" s="371">
        <f>MAX(B2:B37)</f>
        <v>9</v>
      </c>
      <c r="C40" s="371"/>
      <c r="D40" s="372">
        <f>MAX(D2:D37)</f>
        <v>0.52542372881355937</v>
      </c>
      <c r="E40" s="371"/>
      <c r="F40" s="373">
        <f>MAX(F2:F37)</f>
        <v>1.56</v>
      </c>
      <c r="G40" s="371" t="s">
        <v>740</v>
      </c>
    </row>
    <row r="42" spans="1:8" x14ac:dyDescent="0.25">
      <c r="A42" t="s">
        <v>15</v>
      </c>
      <c r="B42">
        <v>0</v>
      </c>
      <c r="D42">
        <v>0.13</v>
      </c>
      <c r="F42">
        <v>1</v>
      </c>
    </row>
    <row r="43" spans="1:8" x14ac:dyDescent="0.25">
      <c r="A43" t="s">
        <v>16</v>
      </c>
      <c r="B43">
        <v>10</v>
      </c>
      <c r="D43">
        <v>0.6</v>
      </c>
      <c r="F43">
        <v>1.6</v>
      </c>
    </row>
  </sheetData>
  <autoFilter ref="A1:H1" xr:uid="{00000000-0009-0000-0000-00000E000000}"/>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O40"/>
  <sheetViews>
    <sheetView showGridLines="0" zoomScale="86" zoomScaleNormal="86" workbookViewId="0">
      <pane xSplit="2" ySplit="4" topLeftCell="AJ32" activePane="bottomRight" state="frozen"/>
      <selection pane="topRight" activeCell="C1" sqref="C1"/>
      <selection pane="bottomLeft" activeCell="A5" sqref="A5"/>
      <selection pane="bottomRight" activeCell="AR34" sqref="AR34"/>
    </sheetView>
  </sheetViews>
  <sheetFormatPr defaultColWidth="9.140625" defaultRowHeight="15" x14ac:dyDescent="0.25"/>
  <cols>
    <col min="1" max="1" width="33.42578125" style="1" bestFit="1" customWidth="1"/>
    <col min="2" max="2" width="12.85546875" style="1" bestFit="1" customWidth="1"/>
    <col min="3" max="31" width="11.42578125" style="1" customWidth="1"/>
    <col min="32" max="32" width="11.42578125" style="81" customWidth="1"/>
    <col min="33" max="47" width="11.42578125" style="1" customWidth="1"/>
    <col min="48" max="48" width="9.85546875" style="1" customWidth="1"/>
    <col min="49" max="16384" width="9.140625" style="1"/>
  </cols>
  <sheetData>
    <row r="1" spans="1:67" x14ac:dyDescent="0.25">
      <c r="A1" s="219"/>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row>
    <row r="2" spans="1:67" s="86" customFormat="1" ht="121.5" customHeight="1" x14ac:dyDescent="0.2">
      <c r="A2" s="52" t="s">
        <v>260</v>
      </c>
      <c r="B2" s="42" t="s">
        <v>453</v>
      </c>
      <c r="C2" s="78" t="s">
        <v>226</v>
      </c>
      <c r="D2" s="78" t="s">
        <v>227</v>
      </c>
      <c r="E2" s="78" t="s">
        <v>262</v>
      </c>
      <c r="F2" s="78" t="s">
        <v>263</v>
      </c>
      <c r="G2" s="78" t="s">
        <v>261</v>
      </c>
      <c r="H2" s="78" t="s">
        <v>175</v>
      </c>
      <c r="I2" s="78" t="s">
        <v>37</v>
      </c>
      <c r="J2" s="78" t="s">
        <v>230</v>
      </c>
      <c r="K2" s="78" t="s">
        <v>231</v>
      </c>
      <c r="L2" s="78" t="s">
        <v>232</v>
      </c>
      <c r="M2" s="78" t="s">
        <v>158</v>
      </c>
      <c r="N2" s="78" t="s">
        <v>159</v>
      </c>
      <c r="O2" s="57" t="s">
        <v>233</v>
      </c>
      <c r="P2" s="57" t="s">
        <v>14</v>
      </c>
      <c r="Q2" s="57" t="s">
        <v>234</v>
      </c>
      <c r="R2" s="57" t="s">
        <v>235</v>
      </c>
      <c r="S2" s="57" t="s">
        <v>236</v>
      </c>
      <c r="T2" s="57" t="s">
        <v>237</v>
      </c>
      <c r="U2" s="57" t="s">
        <v>238</v>
      </c>
      <c r="V2" s="57" t="s">
        <v>239</v>
      </c>
      <c r="W2" s="57" t="s">
        <v>240</v>
      </c>
      <c r="X2" s="57" t="s">
        <v>241</v>
      </c>
      <c r="Y2" s="57" t="s">
        <v>242</v>
      </c>
      <c r="Z2" s="57" t="s">
        <v>65</v>
      </c>
      <c r="AA2" s="57" t="s">
        <v>69</v>
      </c>
      <c r="AB2" s="57" t="s">
        <v>70</v>
      </c>
      <c r="AC2" s="57" t="s">
        <v>70</v>
      </c>
      <c r="AD2" s="57" t="s">
        <v>243</v>
      </c>
      <c r="AE2" s="57" t="s">
        <v>705</v>
      </c>
      <c r="AF2" s="57" t="s">
        <v>244</v>
      </c>
      <c r="AG2" s="57" t="s">
        <v>245</v>
      </c>
      <c r="AH2" s="57" t="s">
        <v>246</v>
      </c>
      <c r="AI2" s="57" t="s">
        <v>247</v>
      </c>
      <c r="AJ2" s="57" t="s">
        <v>199</v>
      </c>
      <c r="AK2" s="57" t="s">
        <v>0</v>
      </c>
      <c r="AL2" s="57" t="s">
        <v>91</v>
      </c>
      <c r="AM2" s="57" t="s">
        <v>113</v>
      </c>
      <c r="AN2" s="57" t="s">
        <v>95</v>
      </c>
      <c r="AO2" s="57" t="s">
        <v>97</v>
      </c>
      <c r="AP2" s="57" t="s">
        <v>248</v>
      </c>
      <c r="AQ2" s="57" t="s">
        <v>709</v>
      </c>
      <c r="AR2" s="57" t="s">
        <v>505</v>
      </c>
      <c r="AS2" s="57" t="s">
        <v>507</v>
      </c>
      <c r="AT2" s="57" t="s">
        <v>506</v>
      </c>
      <c r="AU2" s="57" t="s">
        <v>574</v>
      </c>
      <c r="AV2" s="78" t="s">
        <v>249</v>
      </c>
      <c r="AW2" s="78" t="s">
        <v>250</v>
      </c>
      <c r="AX2" s="78" t="s">
        <v>251</v>
      </c>
      <c r="AY2" s="78" t="s">
        <v>301</v>
      </c>
      <c r="AZ2" s="78" t="s">
        <v>302</v>
      </c>
      <c r="BA2" s="78" t="s">
        <v>492</v>
      </c>
      <c r="BB2" s="78" t="s">
        <v>729</v>
      </c>
      <c r="BC2" s="78" t="s">
        <v>730</v>
      </c>
      <c r="BD2" s="78" t="s">
        <v>731</v>
      </c>
      <c r="BE2" s="78" t="s">
        <v>117</v>
      </c>
      <c r="BF2" s="78" t="s">
        <v>2</v>
      </c>
      <c r="BG2" s="78" t="s">
        <v>454</v>
      </c>
      <c r="BH2" s="78" t="s">
        <v>252</v>
      </c>
      <c r="BI2" s="78" t="s">
        <v>64</v>
      </c>
      <c r="BJ2" s="78" t="s">
        <v>690</v>
      </c>
      <c r="BK2" s="78" t="s">
        <v>696</v>
      </c>
      <c r="BL2" s="78" t="s">
        <v>700</v>
      </c>
      <c r="BM2" s="78" t="s">
        <v>253</v>
      </c>
      <c r="BN2" s="78" t="s">
        <v>254</v>
      </c>
      <c r="BO2" s="78" t="s">
        <v>676</v>
      </c>
    </row>
    <row r="3" spans="1:67" ht="25.5" x14ac:dyDescent="0.25">
      <c r="A3" s="53" t="s">
        <v>68</v>
      </c>
      <c r="B3" s="42"/>
      <c r="C3" s="312" t="s">
        <v>451</v>
      </c>
      <c r="D3" s="312" t="s">
        <v>451</v>
      </c>
      <c r="E3" s="312" t="s">
        <v>586</v>
      </c>
      <c r="F3" s="312" t="s">
        <v>586</v>
      </c>
      <c r="G3" s="312" t="s">
        <v>562</v>
      </c>
      <c r="H3" s="312" t="s">
        <v>661</v>
      </c>
      <c r="I3" s="312" t="s">
        <v>665</v>
      </c>
      <c r="J3" s="312">
        <v>2021</v>
      </c>
      <c r="K3" s="312">
        <v>2021</v>
      </c>
      <c r="L3" s="312">
        <v>2021</v>
      </c>
      <c r="M3" s="312">
        <v>2021</v>
      </c>
      <c r="N3" s="312">
        <v>2021</v>
      </c>
      <c r="O3" s="313">
        <v>2019</v>
      </c>
      <c r="P3" s="313">
        <v>2018</v>
      </c>
      <c r="Q3" s="312">
        <v>2020</v>
      </c>
      <c r="R3" s="313" t="s">
        <v>561</v>
      </c>
      <c r="S3" s="313" t="s">
        <v>561</v>
      </c>
      <c r="T3" s="313" t="s">
        <v>671</v>
      </c>
      <c r="U3" s="313" t="s">
        <v>671</v>
      </c>
      <c r="V3" s="315" t="s">
        <v>672</v>
      </c>
      <c r="W3" s="315" t="s">
        <v>672</v>
      </c>
      <c r="X3" s="313" t="s">
        <v>561</v>
      </c>
      <c r="Y3" s="313" t="s">
        <v>561</v>
      </c>
      <c r="Z3" s="313" t="s">
        <v>561</v>
      </c>
      <c r="AA3" s="313">
        <v>2021</v>
      </c>
      <c r="AB3" s="312">
        <v>2019</v>
      </c>
      <c r="AC3" s="312">
        <v>2020</v>
      </c>
      <c r="AD3" s="312">
        <v>2020</v>
      </c>
      <c r="AE3" s="312">
        <v>2021</v>
      </c>
      <c r="AF3" s="313" t="s">
        <v>561</v>
      </c>
      <c r="AG3" s="313" t="s">
        <v>561</v>
      </c>
      <c r="AH3" s="313" t="s">
        <v>561</v>
      </c>
      <c r="AI3" s="312" t="s">
        <v>561</v>
      </c>
      <c r="AJ3" s="312">
        <v>2020</v>
      </c>
      <c r="AK3" s="312" t="s">
        <v>561</v>
      </c>
      <c r="AL3" s="313" t="s">
        <v>558</v>
      </c>
      <c r="AM3" s="312" t="s">
        <v>450</v>
      </c>
      <c r="AN3" s="312" t="s">
        <v>450</v>
      </c>
      <c r="AO3" s="312" t="s">
        <v>450</v>
      </c>
      <c r="AP3" s="312" t="s">
        <v>451</v>
      </c>
      <c r="AQ3" s="312" t="s">
        <v>561</v>
      </c>
      <c r="AR3" s="313">
        <v>2021</v>
      </c>
      <c r="AS3" s="312">
        <v>2021</v>
      </c>
      <c r="AT3" s="312">
        <v>2021</v>
      </c>
      <c r="AU3" s="312">
        <v>2021</v>
      </c>
      <c r="AV3" s="314" t="s">
        <v>561</v>
      </c>
      <c r="AW3" s="314" t="s">
        <v>670</v>
      </c>
      <c r="AX3" s="317" t="s">
        <v>561</v>
      </c>
      <c r="AY3" s="312" t="s">
        <v>572</v>
      </c>
      <c r="AZ3" s="312" t="s">
        <v>572</v>
      </c>
      <c r="BA3" s="312">
        <v>2021</v>
      </c>
      <c r="BB3" s="312">
        <v>2022</v>
      </c>
      <c r="BC3" s="312">
        <v>2022</v>
      </c>
      <c r="BD3" s="312">
        <v>2022</v>
      </c>
      <c r="BE3" s="317" t="s">
        <v>561</v>
      </c>
      <c r="BF3" s="317" t="s">
        <v>674</v>
      </c>
      <c r="BG3" s="317" t="s">
        <v>558</v>
      </c>
      <c r="BH3" s="314">
        <v>2022</v>
      </c>
      <c r="BI3" s="317">
        <v>2019</v>
      </c>
      <c r="BJ3" s="317">
        <v>2021</v>
      </c>
      <c r="BK3" s="312">
        <v>2021</v>
      </c>
      <c r="BL3" s="312">
        <v>2021</v>
      </c>
      <c r="BM3" s="314">
        <v>2022</v>
      </c>
      <c r="BN3" s="314">
        <v>2021</v>
      </c>
      <c r="BO3" s="314">
        <v>2020</v>
      </c>
    </row>
    <row r="4" spans="1:67" ht="38.25" x14ac:dyDescent="0.25">
      <c r="A4" s="54" t="s">
        <v>45</v>
      </c>
      <c r="B4" s="42"/>
      <c r="C4" s="43" t="s">
        <v>186</v>
      </c>
      <c r="D4" s="43" t="s">
        <v>186</v>
      </c>
      <c r="E4" s="43" t="s">
        <v>46</v>
      </c>
      <c r="F4" s="43" t="s">
        <v>46</v>
      </c>
      <c r="G4" s="43" t="s">
        <v>186</v>
      </c>
      <c r="H4" s="43" t="s">
        <v>61</v>
      </c>
      <c r="I4" s="43" t="s">
        <v>186</v>
      </c>
      <c r="J4" s="43" t="s">
        <v>47</v>
      </c>
      <c r="K4" s="43" t="s">
        <v>47</v>
      </c>
      <c r="L4" s="43" t="s">
        <v>47</v>
      </c>
      <c r="M4" s="43" t="s">
        <v>61</v>
      </c>
      <c r="N4" s="43" t="s">
        <v>61</v>
      </c>
      <c r="O4" s="43" t="s">
        <v>47</v>
      </c>
      <c r="P4" s="43" t="s">
        <v>47</v>
      </c>
      <c r="Q4" s="43" t="s">
        <v>256</v>
      </c>
      <c r="R4" s="43" t="s">
        <v>207</v>
      </c>
      <c r="S4" s="43" t="s">
        <v>257</v>
      </c>
      <c r="T4" s="43" t="s">
        <v>61</v>
      </c>
      <c r="U4" s="43" t="s">
        <v>61</v>
      </c>
      <c r="V4" s="43" t="s">
        <v>61</v>
      </c>
      <c r="W4" s="43" t="s">
        <v>61</v>
      </c>
      <c r="X4" s="43" t="s">
        <v>61</v>
      </c>
      <c r="Y4" s="43" t="s">
        <v>61</v>
      </c>
      <c r="Z4" s="43" t="s">
        <v>47</v>
      </c>
      <c r="AA4" s="43" t="s">
        <v>59</v>
      </c>
      <c r="AB4" s="43" t="s">
        <v>308</v>
      </c>
      <c r="AC4" s="43" t="s">
        <v>308</v>
      </c>
      <c r="AD4" s="43" t="s">
        <v>60</v>
      </c>
      <c r="AE4" s="43" t="s">
        <v>61</v>
      </c>
      <c r="AF4" s="43" t="s">
        <v>61</v>
      </c>
      <c r="AG4" s="43" t="s">
        <v>61</v>
      </c>
      <c r="AH4" s="43" t="s">
        <v>61</v>
      </c>
      <c r="AI4" s="43" t="s">
        <v>61</v>
      </c>
      <c r="AJ4" s="43" t="s">
        <v>62</v>
      </c>
      <c r="AK4" s="43" t="s">
        <v>63</v>
      </c>
      <c r="AL4" s="43" t="s">
        <v>61</v>
      </c>
      <c r="AM4" s="43" t="s">
        <v>46</v>
      </c>
      <c r="AN4" s="43" t="s">
        <v>47</v>
      </c>
      <c r="AO4" s="43" t="s">
        <v>61</v>
      </c>
      <c r="AP4" s="43" t="s">
        <v>61</v>
      </c>
      <c r="AQ4" s="43" t="s">
        <v>61</v>
      </c>
      <c r="AR4" s="43" t="s">
        <v>61</v>
      </c>
      <c r="AS4" s="43" t="s">
        <v>61</v>
      </c>
      <c r="AT4" s="43" t="s">
        <v>61</v>
      </c>
      <c r="AU4" s="43" t="s">
        <v>47</v>
      </c>
      <c r="AV4" s="71" t="s">
        <v>543</v>
      </c>
      <c r="AW4" s="71" t="s">
        <v>61</v>
      </c>
      <c r="AX4" s="71" t="s">
        <v>46</v>
      </c>
      <c r="AY4" s="43" t="s">
        <v>186</v>
      </c>
      <c r="AZ4" s="43" t="s">
        <v>186</v>
      </c>
      <c r="BA4" s="71" t="s">
        <v>61</v>
      </c>
      <c r="BB4" s="71" t="s">
        <v>61</v>
      </c>
      <c r="BC4" s="71" t="s">
        <v>61</v>
      </c>
      <c r="BD4" s="71" t="s">
        <v>61</v>
      </c>
      <c r="BE4" s="71" t="s">
        <v>61</v>
      </c>
      <c r="BF4" s="71" t="s">
        <v>187</v>
      </c>
      <c r="BG4" s="71" t="s">
        <v>61</v>
      </c>
      <c r="BH4" s="71" t="s">
        <v>188</v>
      </c>
      <c r="BI4" s="71" t="s">
        <v>258</v>
      </c>
      <c r="BJ4" s="71" t="s">
        <v>704</v>
      </c>
      <c r="BK4" s="71" t="s">
        <v>704</v>
      </c>
      <c r="BL4" s="71" t="s">
        <v>704</v>
      </c>
      <c r="BM4" s="71" t="s">
        <v>259</v>
      </c>
      <c r="BN4" s="71" t="s">
        <v>46</v>
      </c>
      <c r="BO4" s="71" t="s">
        <v>46</v>
      </c>
    </row>
    <row r="5" spans="1:67" x14ac:dyDescent="0.25">
      <c r="A5" s="51" t="s">
        <v>587</v>
      </c>
      <c r="B5" s="108" t="s">
        <v>623</v>
      </c>
      <c r="C5" s="72" t="s">
        <v>452</v>
      </c>
      <c r="D5" s="72" t="s">
        <v>452</v>
      </c>
      <c r="E5" s="72" t="s">
        <v>288</v>
      </c>
      <c r="F5" s="72" t="s">
        <v>288</v>
      </c>
      <c r="G5" s="72" t="s">
        <v>538</v>
      </c>
      <c r="H5" s="73" t="s">
        <v>96</v>
      </c>
      <c r="I5" s="72" t="s">
        <v>295</v>
      </c>
      <c r="J5" s="72" t="s">
        <v>296</v>
      </c>
      <c r="K5" s="72" t="s">
        <v>296</v>
      </c>
      <c r="L5" s="72" t="s">
        <v>297</v>
      </c>
      <c r="M5" s="90" t="s">
        <v>313</v>
      </c>
      <c r="N5" s="90" t="s">
        <v>313</v>
      </c>
      <c r="O5" s="91" t="s">
        <v>567</v>
      </c>
      <c r="P5" s="91" t="s">
        <v>568</v>
      </c>
      <c r="Q5" s="73" t="s">
        <v>99</v>
      </c>
      <c r="R5" s="72" t="s">
        <v>298</v>
      </c>
      <c r="S5" s="72" t="s">
        <v>298</v>
      </c>
      <c r="T5" s="72" t="s">
        <v>298</v>
      </c>
      <c r="U5" s="72" t="s">
        <v>298</v>
      </c>
      <c r="V5" s="72" t="s">
        <v>298</v>
      </c>
      <c r="W5" s="72" t="s">
        <v>298</v>
      </c>
      <c r="X5" s="72" t="s">
        <v>298</v>
      </c>
      <c r="Y5" s="72" t="s">
        <v>298</v>
      </c>
      <c r="Z5" s="72" t="s">
        <v>298</v>
      </c>
      <c r="AA5" s="92" t="s">
        <v>673</v>
      </c>
      <c r="AB5" s="92" t="s">
        <v>311</v>
      </c>
      <c r="AC5" s="92" t="s">
        <v>311</v>
      </c>
      <c r="AD5" s="75" t="s">
        <v>99</v>
      </c>
      <c r="AE5" s="72" t="s">
        <v>298</v>
      </c>
      <c r="AF5" s="92" t="s">
        <v>312</v>
      </c>
      <c r="AG5" s="75" t="s">
        <v>449</v>
      </c>
      <c r="AH5" s="75" t="s">
        <v>312</v>
      </c>
      <c r="AI5" s="72" t="s">
        <v>298</v>
      </c>
      <c r="AJ5" s="72" t="s">
        <v>298</v>
      </c>
      <c r="AK5" s="72" t="s">
        <v>298</v>
      </c>
      <c r="AL5" s="72" t="s">
        <v>679</v>
      </c>
      <c r="AM5" s="92" t="s">
        <v>295</v>
      </c>
      <c r="AN5" s="75" t="s">
        <v>96</v>
      </c>
      <c r="AO5" s="75" t="s">
        <v>96</v>
      </c>
      <c r="AP5" s="75" t="s">
        <v>96</v>
      </c>
      <c r="AQ5" s="72" t="s">
        <v>298</v>
      </c>
      <c r="AR5" s="75" t="s">
        <v>684</v>
      </c>
      <c r="AS5" s="75" t="s">
        <v>684</v>
      </c>
      <c r="AT5" s="75" t="s">
        <v>688</v>
      </c>
      <c r="AU5" s="75" t="s">
        <v>577</v>
      </c>
      <c r="AV5" s="72" t="s">
        <v>99</v>
      </c>
      <c r="AW5" s="75" t="s">
        <v>99</v>
      </c>
      <c r="AX5" s="75" t="s">
        <v>681</v>
      </c>
      <c r="AY5" s="75" t="s">
        <v>310</v>
      </c>
      <c r="AZ5" s="75" t="s">
        <v>310</v>
      </c>
      <c r="BA5" s="75" t="s">
        <v>493</v>
      </c>
      <c r="BB5" s="75" t="s">
        <v>733</v>
      </c>
      <c r="BC5" s="75" t="s">
        <v>734</v>
      </c>
      <c r="BD5" s="75" t="s">
        <v>735</v>
      </c>
      <c r="BE5" s="72" t="s">
        <v>298</v>
      </c>
      <c r="BF5" s="72" t="s">
        <v>298</v>
      </c>
      <c r="BG5" s="72" t="s">
        <v>314</v>
      </c>
      <c r="BH5" s="75" t="s">
        <v>315</v>
      </c>
      <c r="BI5" s="75" t="s">
        <v>573</v>
      </c>
      <c r="BJ5" s="72" t="s">
        <v>298</v>
      </c>
      <c r="BK5" s="72" t="s">
        <v>298</v>
      </c>
      <c r="BL5" s="72" t="s">
        <v>298</v>
      </c>
      <c r="BM5" s="75" t="s">
        <v>316</v>
      </c>
      <c r="BN5" s="72" t="s">
        <v>298</v>
      </c>
      <c r="BO5" s="93" t="s">
        <v>165</v>
      </c>
    </row>
    <row r="6" spans="1:67" x14ac:dyDescent="0.25">
      <c r="A6" s="51" t="s">
        <v>588</v>
      </c>
      <c r="B6" s="108" t="s">
        <v>624</v>
      </c>
      <c r="C6" s="72" t="s">
        <v>452</v>
      </c>
      <c r="D6" s="72" t="s">
        <v>452</v>
      </c>
      <c r="E6" s="72" t="s">
        <v>288</v>
      </c>
      <c r="F6" s="72" t="s">
        <v>288</v>
      </c>
      <c r="G6" s="72" t="s">
        <v>538</v>
      </c>
      <c r="H6" s="73" t="s">
        <v>96</v>
      </c>
      <c r="I6" s="72" t="s">
        <v>295</v>
      </c>
      <c r="J6" s="72" t="s">
        <v>296</v>
      </c>
      <c r="K6" s="72" t="s">
        <v>296</v>
      </c>
      <c r="L6" s="72" t="s">
        <v>297</v>
      </c>
      <c r="M6" s="90" t="s">
        <v>313</v>
      </c>
      <c r="N6" s="90" t="s">
        <v>313</v>
      </c>
      <c r="O6" s="91" t="s">
        <v>567</v>
      </c>
      <c r="P6" s="91" t="s">
        <v>568</v>
      </c>
      <c r="Q6" s="73" t="s">
        <v>99</v>
      </c>
      <c r="R6" s="72" t="s">
        <v>298</v>
      </c>
      <c r="S6" s="72" t="s">
        <v>298</v>
      </c>
      <c r="T6" s="72" t="s">
        <v>298</v>
      </c>
      <c r="U6" s="72" t="s">
        <v>298</v>
      </c>
      <c r="V6" s="72" t="s">
        <v>298</v>
      </c>
      <c r="W6" s="72" t="s">
        <v>298</v>
      </c>
      <c r="X6" s="72" t="s">
        <v>298</v>
      </c>
      <c r="Y6" s="72" t="s">
        <v>298</v>
      </c>
      <c r="Z6" s="72" t="s">
        <v>298</v>
      </c>
      <c r="AA6" s="92" t="s">
        <v>673</v>
      </c>
      <c r="AB6" s="92" t="s">
        <v>311</v>
      </c>
      <c r="AC6" s="92" t="s">
        <v>311</v>
      </c>
      <c r="AD6" s="75" t="s">
        <v>99</v>
      </c>
      <c r="AE6" s="72" t="s">
        <v>298</v>
      </c>
      <c r="AF6" s="92" t="s">
        <v>312</v>
      </c>
      <c r="AG6" s="75" t="s">
        <v>449</v>
      </c>
      <c r="AH6" s="75" t="s">
        <v>312</v>
      </c>
      <c r="AI6" s="72" t="s">
        <v>298</v>
      </c>
      <c r="AJ6" s="72" t="s">
        <v>298</v>
      </c>
      <c r="AK6" s="72" t="s">
        <v>298</v>
      </c>
      <c r="AL6" s="72" t="s">
        <v>679</v>
      </c>
      <c r="AM6" s="92" t="s">
        <v>295</v>
      </c>
      <c r="AN6" s="75" t="s">
        <v>96</v>
      </c>
      <c r="AO6" s="75" t="s">
        <v>96</v>
      </c>
      <c r="AP6" s="75" t="s">
        <v>96</v>
      </c>
      <c r="AQ6" s="72" t="s">
        <v>298</v>
      </c>
      <c r="AR6" s="75" t="s">
        <v>684</v>
      </c>
      <c r="AS6" s="75" t="s">
        <v>684</v>
      </c>
      <c r="AT6" s="75" t="s">
        <v>688</v>
      </c>
      <c r="AU6" s="75" t="s">
        <v>577</v>
      </c>
      <c r="AV6" s="72" t="s">
        <v>99</v>
      </c>
      <c r="AW6" s="75" t="s">
        <v>99</v>
      </c>
      <c r="AX6" s="75" t="s">
        <v>681</v>
      </c>
      <c r="AY6" s="75" t="s">
        <v>310</v>
      </c>
      <c r="AZ6" s="75" t="s">
        <v>310</v>
      </c>
      <c r="BA6" s="75" t="s">
        <v>493</v>
      </c>
      <c r="BB6" s="75" t="s">
        <v>733</v>
      </c>
      <c r="BC6" s="75" t="s">
        <v>734</v>
      </c>
      <c r="BD6" s="75" t="s">
        <v>735</v>
      </c>
      <c r="BE6" s="72" t="s">
        <v>298</v>
      </c>
      <c r="BF6" s="72" t="s">
        <v>298</v>
      </c>
      <c r="BG6" s="72" t="s">
        <v>314</v>
      </c>
      <c r="BH6" s="75" t="s">
        <v>315</v>
      </c>
      <c r="BI6" s="75" t="s">
        <v>573</v>
      </c>
      <c r="BJ6" s="72" t="s">
        <v>298</v>
      </c>
      <c r="BK6" s="72" t="s">
        <v>298</v>
      </c>
      <c r="BL6" s="72" t="s">
        <v>298</v>
      </c>
      <c r="BM6" s="75" t="s">
        <v>316</v>
      </c>
      <c r="BN6" s="72" t="s">
        <v>298</v>
      </c>
      <c r="BO6" s="93" t="s">
        <v>165</v>
      </c>
    </row>
    <row r="7" spans="1:67" x14ac:dyDescent="0.25">
      <c r="A7" s="51" t="s">
        <v>589</v>
      </c>
      <c r="B7" s="108" t="s">
        <v>625</v>
      </c>
      <c r="C7" s="72" t="s">
        <v>452</v>
      </c>
      <c r="D7" s="72" t="s">
        <v>452</v>
      </c>
      <c r="E7" s="72" t="s">
        <v>288</v>
      </c>
      <c r="F7" s="72" t="s">
        <v>288</v>
      </c>
      <c r="G7" s="72" t="s">
        <v>538</v>
      </c>
      <c r="H7" s="73" t="s">
        <v>96</v>
      </c>
      <c r="I7" s="72" t="s">
        <v>295</v>
      </c>
      <c r="J7" s="72" t="s">
        <v>296</v>
      </c>
      <c r="K7" s="72" t="s">
        <v>296</v>
      </c>
      <c r="L7" s="72" t="s">
        <v>297</v>
      </c>
      <c r="M7" s="90" t="s">
        <v>313</v>
      </c>
      <c r="N7" s="90" t="s">
        <v>313</v>
      </c>
      <c r="O7" s="91" t="s">
        <v>567</v>
      </c>
      <c r="P7" s="91" t="s">
        <v>568</v>
      </c>
      <c r="Q7" s="73" t="s">
        <v>99</v>
      </c>
      <c r="R7" s="72" t="s">
        <v>298</v>
      </c>
      <c r="S7" s="72" t="s">
        <v>298</v>
      </c>
      <c r="T7" s="72" t="s">
        <v>298</v>
      </c>
      <c r="U7" s="72" t="s">
        <v>298</v>
      </c>
      <c r="V7" s="72" t="s">
        <v>298</v>
      </c>
      <c r="W7" s="72" t="s">
        <v>298</v>
      </c>
      <c r="X7" s="72" t="s">
        <v>298</v>
      </c>
      <c r="Y7" s="72" t="s">
        <v>298</v>
      </c>
      <c r="Z7" s="72" t="s">
        <v>298</v>
      </c>
      <c r="AA7" s="92" t="s">
        <v>673</v>
      </c>
      <c r="AB7" s="92" t="s">
        <v>311</v>
      </c>
      <c r="AC7" s="92" t="s">
        <v>311</v>
      </c>
      <c r="AD7" s="75" t="s">
        <v>99</v>
      </c>
      <c r="AE7" s="72" t="s">
        <v>298</v>
      </c>
      <c r="AF7" s="92" t="s">
        <v>312</v>
      </c>
      <c r="AG7" s="75" t="s">
        <v>449</v>
      </c>
      <c r="AH7" s="75" t="s">
        <v>312</v>
      </c>
      <c r="AI7" s="72" t="s">
        <v>298</v>
      </c>
      <c r="AJ7" s="72" t="s">
        <v>298</v>
      </c>
      <c r="AK7" s="72" t="s">
        <v>298</v>
      </c>
      <c r="AL7" s="72" t="s">
        <v>679</v>
      </c>
      <c r="AM7" s="92" t="s">
        <v>295</v>
      </c>
      <c r="AN7" s="75" t="s">
        <v>96</v>
      </c>
      <c r="AO7" s="75" t="s">
        <v>96</v>
      </c>
      <c r="AP7" s="75" t="s">
        <v>96</v>
      </c>
      <c r="AQ7" s="72" t="s">
        <v>298</v>
      </c>
      <c r="AR7" s="75" t="s">
        <v>684</v>
      </c>
      <c r="AS7" s="75" t="s">
        <v>684</v>
      </c>
      <c r="AT7" s="75" t="s">
        <v>688</v>
      </c>
      <c r="AU7" s="75" t="s">
        <v>577</v>
      </c>
      <c r="AV7" s="72" t="s">
        <v>99</v>
      </c>
      <c r="AW7" s="75" t="s">
        <v>99</v>
      </c>
      <c r="AX7" s="75" t="s">
        <v>681</v>
      </c>
      <c r="AY7" s="75" t="s">
        <v>310</v>
      </c>
      <c r="AZ7" s="75" t="s">
        <v>310</v>
      </c>
      <c r="BA7" s="75" t="s">
        <v>493</v>
      </c>
      <c r="BB7" s="75" t="s">
        <v>733</v>
      </c>
      <c r="BC7" s="75" t="s">
        <v>734</v>
      </c>
      <c r="BD7" s="75" t="s">
        <v>735</v>
      </c>
      <c r="BE7" s="72" t="s">
        <v>298</v>
      </c>
      <c r="BF7" s="72" t="s">
        <v>298</v>
      </c>
      <c r="BG7" s="72" t="s">
        <v>314</v>
      </c>
      <c r="BH7" s="75" t="s">
        <v>315</v>
      </c>
      <c r="BI7" s="75" t="s">
        <v>573</v>
      </c>
      <c r="BJ7" s="72" t="s">
        <v>298</v>
      </c>
      <c r="BK7" s="72" t="s">
        <v>298</v>
      </c>
      <c r="BL7" s="72" t="s">
        <v>298</v>
      </c>
      <c r="BM7" s="75" t="s">
        <v>316</v>
      </c>
      <c r="BN7" s="72" t="s">
        <v>298</v>
      </c>
      <c r="BO7" s="93" t="s">
        <v>165</v>
      </c>
    </row>
    <row r="8" spans="1:67" x14ac:dyDescent="0.25">
      <c r="A8" s="52" t="s">
        <v>590</v>
      </c>
      <c r="B8" s="42" t="s">
        <v>626</v>
      </c>
      <c r="C8" s="72" t="s">
        <v>452</v>
      </c>
      <c r="D8" s="72" t="s">
        <v>452</v>
      </c>
      <c r="E8" s="72" t="s">
        <v>288</v>
      </c>
      <c r="F8" s="72" t="s">
        <v>288</v>
      </c>
      <c r="G8" s="72" t="s">
        <v>538</v>
      </c>
      <c r="H8" s="73" t="s">
        <v>96</v>
      </c>
      <c r="I8" s="72" t="s">
        <v>295</v>
      </c>
      <c r="J8" s="72" t="s">
        <v>296</v>
      </c>
      <c r="K8" s="72" t="s">
        <v>296</v>
      </c>
      <c r="L8" s="72" t="s">
        <v>297</v>
      </c>
      <c r="M8" s="90" t="s">
        <v>313</v>
      </c>
      <c r="N8" s="90" t="s">
        <v>313</v>
      </c>
      <c r="O8" s="91" t="s">
        <v>567</v>
      </c>
      <c r="P8" s="91" t="s">
        <v>568</v>
      </c>
      <c r="Q8" s="73" t="s">
        <v>99</v>
      </c>
      <c r="R8" s="72" t="s">
        <v>298</v>
      </c>
      <c r="S8" s="72" t="s">
        <v>298</v>
      </c>
      <c r="T8" s="72" t="s">
        <v>298</v>
      </c>
      <c r="U8" s="72" t="s">
        <v>298</v>
      </c>
      <c r="V8" s="72" t="s">
        <v>298</v>
      </c>
      <c r="W8" s="72" t="s">
        <v>298</v>
      </c>
      <c r="X8" s="72" t="s">
        <v>298</v>
      </c>
      <c r="Y8" s="72" t="s">
        <v>298</v>
      </c>
      <c r="Z8" s="72" t="s">
        <v>298</v>
      </c>
      <c r="AA8" s="92" t="s">
        <v>673</v>
      </c>
      <c r="AB8" s="92" t="s">
        <v>311</v>
      </c>
      <c r="AC8" s="92" t="s">
        <v>311</v>
      </c>
      <c r="AD8" s="75" t="s">
        <v>99</v>
      </c>
      <c r="AE8" s="72" t="s">
        <v>298</v>
      </c>
      <c r="AF8" s="92" t="s">
        <v>312</v>
      </c>
      <c r="AG8" s="75" t="s">
        <v>449</v>
      </c>
      <c r="AH8" s="75" t="s">
        <v>312</v>
      </c>
      <c r="AI8" s="72" t="s">
        <v>298</v>
      </c>
      <c r="AJ8" s="72" t="s">
        <v>298</v>
      </c>
      <c r="AK8" s="72" t="s">
        <v>298</v>
      </c>
      <c r="AL8" s="72" t="s">
        <v>679</v>
      </c>
      <c r="AM8" s="92" t="s">
        <v>295</v>
      </c>
      <c r="AN8" s="75" t="s">
        <v>96</v>
      </c>
      <c r="AO8" s="75" t="s">
        <v>96</v>
      </c>
      <c r="AP8" s="75" t="s">
        <v>96</v>
      </c>
      <c r="AQ8" s="72" t="s">
        <v>298</v>
      </c>
      <c r="AR8" s="75" t="s">
        <v>684</v>
      </c>
      <c r="AS8" s="75" t="s">
        <v>684</v>
      </c>
      <c r="AT8" s="75" t="s">
        <v>688</v>
      </c>
      <c r="AU8" s="75" t="s">
        <v>577</v>
      </c>
      <c r="AV8" s="72" t="s">
        <v>99</v>
      </c>
      <c r="AW8" s="75" t="s">
        <v>99</v>
      </c>
      <c r="AX8" s="75" t="s">
        <v>681</v>
      </c>
      <c r="AY8" s="75" t="s">
        <v>310</v>
      </c>
      <c r="AZ8" s="75" t="s">
        <v>310</v>
      </c>
      <c r="BA8" s="75" t="s">
        <v>493</v>
      </c>
      <c r="BB8" s="75" t="s">
        <v>733</v>
      </c>
      <c r="BC8" s="75" t="s">
        <v>734</v>
      </c>
      <c r="BD8" s="75" t="s">
        <v>735</v>
      </c>
      <c r="BE8" s="72" t="s">
        <v>298</v>
      </c>
      <c r="BF8" s="72" t="s">
        <v>298</v>
      </c>
      <c r="BG8" s="72" t="s">
        <v>314</v>
      </c>
      <c r="BH8" s="75" t="s">
        <v>315</v>
      </c>
      <c r="BI8" s="75" t="s">
        <v>573</v>
      </c>
      <c r="BJ8" s="72" t="s">
        <v>298</v>
      </c>
      <c r="BK8" s="72" t="s">
        <v>298</v>
      </c>
      <c r="BL8" s="72" t="s">
        <v>298</v>
      </c>
      <c r="BM8" s="75" t="s">
        <v>316</v>
      </c>
      <c r="BN8" s="72" t="s">
        <v>298</v>
      </c>
      <c r="BO8" s="93" t="s">
        <v>165</v>
      </c>
    </row>
    <row r="9" spans="1:67" x14ac:dyDescent="0.25">
      <c r="A9" s="52" t="s">
        <v>591</v>
      </c>
      <c r="B9" s="42" t="s">
        <v>627</v>
      </c>
      <c r="C9" s="72" t="s">
        <v>452</v>
      </c>
      <c r="D9" s="72" t="s">
        <v>452</v>
      </c>
      <c r="E9" s="72" t="s">
        <v>288</v>
      </c>
      <c r="F9" s="72" t="s">
        <v>288</v>
      </c>
      <c r="G9" s="72" t="s">
        <v>538</v>
      </c>
      <c r="H9" s="73" t="s">
        <v>96</v>
      </c>
      <c r="I9" s="72" t="s">
        <v>295</v>
      </c>
      <c r="J9" s="72" t="s">
        <v>296</v>
      </c>
      <c r="K9" s="72" t="s">
        <v>296</v>
      </c>
      <c r="L9" s="72" t="s">
        <v>297</v>
      </c>
      <c r="M9" s="90" t="s">
        <v>313</v>
      </c>
      <c r="N9" s="90" t="s">
        <v>313</v>
      </c>
      <c r="O9" s="91" t="s">
        <v>567</v>
      </c>
      <c r="P9" s="91" t="s">
        <v>568</v>
      </c>
      <c r="Q9" s="73" t="s">
        <v>99</v>
      </c>
      <c r="R9" s="72" t="s">
        <v>298</v>
      </c>
      <c r="S9" s="72" t="s">
        <v>298</v>
      </c>
      <c r="T9" s="72" t="s">
        <v>298</v>
      </c>
      <c r="U9" s="72" t="s">
        <v>298</v>
      </c>
      <c r="V9" s="72" t="s">
        <v>298</v>
      </c>
      <c r="W9" s="72" t="s">
        <v>298</v>
      </c>
      <c r="X9" s="72" t="s">
        <v>298</v>
      </c>
      <c r="Y9" s="72" t="s">
        <v>298</v>
      </c>
      <c r="Z9" s="72" t="s">
        <v>298</v>
      </c>
      <c r="AA9" s="92" t="s">
        <v>673</v>
      </c>
      <c r="AB9" s="92" t="s">
        <v>311</v>
      </c>
      <c r="AC9" s="92" t="s">
        <v>311</v>
      </c>
      <c r="AD9" s="75" t="s">
        <v>99</v>
      </c>
      <c r="AE9" s="72" t="s">
        <v>298</v>
      </c>
      <c r="AF9" s="92" t="s">
        <v>312</v>
      </c>
      <c r="AG9" s="75" t="s">
        <v>449</v>
      </c>
      <c r="AH9" s="75" t="s">
        <v>312</v>
      </c>
      <c r="AI9" s="72" t="s">
        <v>298</v>
      </c>
      <c r="AJ9" s="72" t="s">
        <v>298</v>
      </c>
      <c r="AK9" s="72" t="s">
        <v>298</v>
      </c>
      <c r="AL9" s="72" t="s">
        <v>679</v>
      </c>
      <c r="AM9" s="92" t="s">
        <v>295</v>
      </c>
      <c r="AN9" s="75" t="s">
        <v>96</v>
      </c>
      <c r="AO9" s="75" t="s">
        <v>96</v>
      </c>
      <c r="AP9" s="75" t="s">
        <v>96</v>
      </c>
      <c r="AQ9" s="72" t="s">
        <v>298</v>
      </c>
      <c r="AR9" s="75" t="s">
        <v>684</v>
      </c>
      <c r="AS9" s="75" t="s">
        <v>684</v>
      </c>
      <c r="AT9" s="75" t="s">
        <v>688</v>
      </c>
      <c r="AU9" s="75" t="s">
        <v>577</v>
      </c>
      <c r="AV9" s="72" t="s">
        <v>99</v>
      </c>
      <c r="AW9" s="75" t="s">
        <v>99</v>
      </c>
      <c r="AX9" s="75" t="s">
        <v>681</v>
      </c>
      <c r="AY9" s="75" t="s">
        <v>310</v>
      </c>
      <c r="AZ9" s="75" t="s">
        <v>310</v>
      </c>
      <c r="BA9" s="75" t="s">
        <v>493</v>
      </c>
      <c r="BB9" s="75" t="s">
        <v>733</v>
      </c>
      <c r="BC9" s="75" t="s">
        <v>734</v>
      </c>
      <c r="BD9" s="75" t="s">
        <v>735</v>
      </c>
      <c r="BE9" s="72" t="s">
        <v>298</v>
      </c>
      <c r="BF9" s="72" t="s">
        <v>298</v>
      </c>
      <c r="BG9" s="72" t="s">
        <v>314</v>
      </c>
      <c r="BH9" s="75" t="s">
        <v>315</v>
      </c>
      <c r="BI9" s="75" t="s">
        <v>573</v>
      </c>
      <c r="BJ9" s="72" t="s">
        <v>298</v>
      </c>
      <c r="BK9" s="72" t="s">
        <v>298</v>
      </c>
      <c r="BL9" s="72" t="s">
        <v>298</v>
      </c>
      <c r="BM9" s="75" t="s">
        <v>316</v>
      </c>
      <c r="BN9" s="72" t="s">
        <v>298</v>
      </c>
      <c r="BO9" s="93" t="s">
        <v>165</v>
      </c>
    </row>
    <row r="10" spans="1:67" x14ac:dyDescent="0.25">
      <c r="A10" s="52" t="s">
        <v>592</v>
      </c>
      <c r="B10" s="42" t="s">
        <v>628</v>
      </c>
      <c r="C10" s="72" t="s">
        <v>452</v>
      </c>
      <c r="D10" s="72" t="s">
        <v>452</v>
      </c>
      <c r="E10" s="72" t="s">
        <v>288</v>
      </c>
      <c r="F10" s="72" t="s">
        <v>288</v>
      </c>
      <c r="G10" s="72" t="s">
        <v>538</v>
      </c>
      <c r="H10" s="73" t="s">
        <v>96</v>
      </c>
      <c r="I10" s="72" t="s">
        <v>295</v>
      </c>
      <c r="J10" s="72" t="s">
        <v>296</v>
      </c>
      <c r="K10" s="72" t="s">
        <v>296</v>
      </c>
      <c r="L10" s="72" t="s">
        <v>297</v>
      </c>
      <c r="M10" s="90" t="s">
        <v>313</v>
      </c>
      <c r="N10" s="90" t="s">
        <v>313</v>
      </c>
      <c r="O10" s="91" t="s">
        <v>567</v>
      </c>
      <c r="P10" s="91" t="s">
        <v>568</v>
      </c>
      <c r="Q10" s="73" t="s">
        <v>99</v>
      </c>
      <c r="R10" s="72" t="s">
        <v>298</v>
      </c>
      <c r="S10" s="72" t="s">
        <v>298</v>
      </c>
      <c r="T10" s="72" t="s">
        <v>298</v>
      </c>
      <c r="U10" s="72" t="s">
        <v>298</v>
      </c>
      <c r="V10" s="72" t="s">
        <v>298</v>
      </c>
      <c r="W10" s="72" t="s">
        <v>298</v>
      </c>
      <c r="X10" s="72" t="s">
        <v>298</v>
      </c>
      <c r="Y10" s="72" t="s">
        <v>298</v>
      </c>
      <c r="Z10" s="72" t="s">
        <v>298</v>
      </c>
      <c r="AA10" s="92" t="s">
        <v>673</v>
      </c>
      <c r="AB10" s="92" t="s">
        <v>311</v>
      </c>
      <c r="AC10" s="92" t="s">
        <v>311</v>
      </c>
      <c r="AD10" s="75" t="s">
        <v>99</v>
      </c>
      <c r="AE10" s="72" t="s">
        <v>298</v>
      </c>
      <c r="AF10" s="92" t="s">
        <v>312</v>
      </c>
      <c r="AG10" s="75" t="s">
        <v>449</v>
      </c>
      <c r="AH10" s="75" t="s">
        <v>312</v>
      </c>
      <c r="AI10" s="72" t="s">
        <v>298</v>
      </c>
      <c r="AJ10" s="72" t="s">
        <v>298</v>
      </c>
      <c r="AK10" s="72" t="s">
        <v>298</v>
      </c>
      <c r="AL10" s="72" t="s">
        <v>679</v>
      </c>
      <c r="AM10" s="92" t="s">
        <v>295</v>
      </c>
      <c r="AN10" s="75" t="s">
        <v>96</v>
      </c>
      <c r="AO10" s="75" t="s">
        <v>96</v>
      </c>
      <c r="AP10" s="75" t="s">
        <v>96</v>
      </c>
      <c r="AQ10" s="72" t="s">
        <v>298</v>
      </c>
      <c r="AR10" s="75" t="s">
        <v>684</v>
      </c>
      <c r="AS10" s="75" t="s">
        <v>684</v>
      </c>
      <c r="AT10" s="75" t="s">
        <v>688</v>
      </c>
      <c r="AU10" s="75" t="s">
        <v>577</v>
      </c>
      <c r="AV10" s="72" t="s">
        <v>99</v>
      </c>
      <c r="AW10" s="75" t="s">
        <v>99</v>
      </c>
      <c r="AX10" s="75" t="s">
        <v>681</v>
      </c>
      <c r="AY10" s="75" t="s">
        <v>310</v>
      </c>
      <c r="AZ10" s="75" t="s">
        <v>310</v>
      </c>
      <c r="BA10" s="75" t="s">
        <v>493</v>
      </c>
      <c r="BB10" s="75" t="s">
        <v>733</v>
      </c>
      <c r="BC10" s="75" t="s">
        <v>734</v>
      </c>
      <c r="BD10" s="75" t="s">
        <v>735</v>
      </c>
      <c r="BE10" s="72" t="s">
        <v>298</v>
      </c>
      <c r="BF10" s="72" t="s">
        <v>298</v>
      </c>
      <c r="BG10" s="72" t="s">
        <v>314</v>
      </c>
      <c r="BH10" s="75" t="s">
        <v>315</v>
      </c>
      <c r="BI10" s="75" t="s">
        <v>573</v>
      </c>
      <c r="BJ10" s="72" t="s">
        <v>298</v>
      </c>
      <c r="BK10" s="72" t="s">
        <v>298</v>
      </c>
      <c r="BL10" s="72" t="s">
        <v>298</v>
      </c>
      <c r="BM10" s="75" t="s">
        <v>316</v>
      </c>
      <c r="BN10" s="72" t="s">
        <v>298</v>
      </c>
      <c r="BO10" s="93" t="s">
        <v>165</v>
      </c>
    </row>
    <row r="11" spans="1:67" x14ac:dyDescent="0.25">
      <c r="A11" s="52" t="s">
        <v>593</v>
      </c>
      <c r="B11" s="42" t="s">
        <v>629</v>
      </c>
      <c r="C11" s="72" t="s">
        <v>452</v>
      </c>
      <c r="D11" s="72" t="s">
        <v>452</v>
      </c>
      <c r="E11" s="72" t="s">
        <v>288</v>
      </c>
      <c r="F11" s="72" t="s">
        <v>288</v>
      </c>
      <c r="G11" s="72" t="s">
        <v>538</v>
      </c>
      <c r="H11" s="73" t="s">
        <v>96</v>
      </c>
      <c r="I11" s="72" t="s">
        <v>295</v>
      </c>
      <c r="J11" s="72" t="s">
        <v>296</v>
      </c>
      <c r="K11" s="72" t="s">
        <v>296</v>
      </c>
      <c r="L11" s="72" t="s">
        <v>297</v>
      </c>
      <c r="M11" s="90" t="s">
        <v>313</v>
      </c>
      <c r="N11" s="90" t="s">
        <v>313</v>
      </c>
      <c r="O11" s="91" t="s">
        <v>567</v>
      </c>
      <c r="P11" s="91" t="s">
        <v>568</v>
      </c>
      <c r="Q11" s="73" t="s">
        <v>99</v>
      </c>
      <c r="R11" s="72" t="s">
        <v>298</v>
      </c>
      <c r="S11" s="72" t="s">
        <v>298</v>
      </c>
      <c r="T11" s="72" t="s">
        <v>298</v>
      </c>
      <c r="U11" s="72" t="s">
        <v>298</v>
      </c>
      <c r="V11" s="72" t="s">
        <v>298</v>
      </c>
      <c r="W11" s="72" t="s">
        <v>298</v>
      </c>
      <c r="X11" s="72" t="s">
        <v>298</v>
      </c>
      <c r="Y11" s="72" t="s">
        <v>298</v>
      </c>
      <c r="Z11" s="72" t="s">
        <v>298</v>
      </c>
      <c r="AA11" s="92" t="s">
        <v>673</v>
      </c>
      <c r="AB11" s="92" t="s">
        <v>311</v>
      </c>
      <c r="AC11" s="92" t="s">
        <v>311</v>
      </c>
      <c r="AD11" s="75" t="s">
        <v>99</v>
      </c>
      <c r="AE11" s="72" t="s">
        <v>298</v>
      </c>
      <c r="AF11" s="92" t="s">
        <v>312</v>
      </c>
      <c r="AG11" s="75" t="s">
        <v>449</v>
      </c>
      <c r="AH11" s="75" t="s">
        <v>312</v>
      </c>
      <c r="AI11" s="72" t="s">
        <v>298</v>
      </c>
      <c r="AJ11" s="72" t="s">
        <v>298</v>
      </c>
      <c r="AK11" s="72" t="s">
        <v>298</v>
      </c>
      <c r="AL11" s="72" t="s">
        <v>679</v>
      </c>
      <c r="AM11" s="92" t="s">
        <v>295</v>
      </c>
      <c r="AN11" s="75" t="s">
        <v>96</v>
      </c>
      <c r="AO11" s="75" t="s">
        <v>96</v>
      </c>
      <c r="AP11" s="75" t="s">
        <v>96</v>
      </c>
      <c r="AQ11" s="72" t="s">
        <v>298</v>
      </c>
      <c r="AR11" s="75" t="s">
        <v>684</v>
      </c>
      <c r="AS11" s="75" t="s">
        <v>684</v>
      </c>
      <c r="AT11" s="75" t="s">
        <v>688</v>
      </c>
      <c r="AU11" s="75" t="s">
        <v>577</v>
      </c>
      <c r="AV11" s="72" t="s">
        <v>99</v>
      </c>
      <c r="AW11" s="75" t="s">
        <v>99</v>
      </c>
      <c r="AX11" s="75" t="s">
        <v>681</v>
      </c>
      <c r="AY11" s="75" t="s">
        <v>310</v>
      </c>
      <c r="AZ11" s="75" t="s">
        <v>310</v>
      </c>
      <c r="BA11" s="75" t="s">
        <v>493</v>
      </c>
      <c r="BB11" s="75" t="s">
        <v>733</v>
      </c>
      <c r="BC11" s="75" t="s">
        <v>734</v>
      </c>
      <c r="BD11" s="75" t="s">
        <v>735</v>
      </c>
      <c r="BE11" s="72" t="s">
        <v>298</v>
      </c>
      <c r="BF11" s="72" t="s">
        <v>298</v>
      </c>
      <c r="BG11" s="72" t="s">
        <v>314</v>
      </c>
      <c r="BH11" s="75" t="s">
        <v>315</v>
      </c>
      <c r="BI11" s="75" t="s">
        <v>573</v>
      </c>
      <c r="BJ11" s="72" t="s">
        <v>298</v>
      </c>
      <c r="BK11" s="72" t="s">
        <v>298</v>
      </c>
      <c r="BL11" s="72" t="s">
        <v>298</v>
      </c>
      <c r="BM11" s="75" t="s">
        <v>316</v>
      </c>
      <c r="BN11" s="72" t="s">
        <v>298</v>
      </c>
      <c r="BO11" s="93" t="s">
        <v>165</v>
      </c>
    </row>
    <row r="12" spans="1:67" x14ac:dyDescent="0.25">
      <c r="A12" s="52" t="s">
        <v>594</v>
      </c>
      <c r="B12" s="42" t="s">
        <v>630</v>
      </c>
      <c r="C12" s="72" t="s">
        <v>452</v>
      </c>
      <c r="D12" s="72" t="s">
        <v>452</v>
      </c>
      <c r="E12" s="72" t="s">
        <v>288</v>
      </c>
      <c r="F12" s="72" t="s">
        <v>288</v>
      </c>
      <c r="G12" s="72" t="s">
        <v>538</v>
      </c>
      <c r="H12" s="73" t="s">
        <v>96</v>
      </c>
      <c r="I12" s="72" t="s">
        <v>295</v>
      </c>
      <c r="J12" s="72" t="s">
        <v>296</v>
      </c>
      <c r="K12" s="72" t="s">
        <v>296</v>
      </c>
      <c r="L12" s="72" t="s">
        <v>297</v>
      </c>
      <c r="M12" s="90" t="s">
        <v>313</v>
      </c>
      <c r="N12" s="90" t="s">
        <v>313</v>
      </c>
      <c r="O12" s="91" t="s">
        <v>567</v>
      </c>
      <c r="P12" s="91" t="s">
        <v>568</v>
      </c>
      <c r="Q12" s="73" t="s">
        <v>99</v>
      </c>
      <c r="R12" s="72" t="s">
        <v>298</v>
      </c>
      <c r="S12" s="72" t="s">
        <v>298</v>
      </c>
      <c r="T12" s="72" t="s">
        <v>298</v>
      </c>
      <c r="U12" s="72" t="s">
        <v>298</v>
      </c>
      <c r="V12" s="72" t="s">
        <v>298</v>
      </c>
      <c r="W12" s="72" t="s">
        <v>298</v>
      </c>
      <c r="X12" s="72" t="s">
        <v>298</v>
      </c>
      <c r="Y12" s="72" t="s">
        <v>298</v>
      </c>
      <c r="Z12" s="72" t="s">
        <v>298</v>
      </c>
      <c r="AA12" s="92" t="s">
        <v>673</v>
      </c>
      <c r="AB12" s="92" t="s">
        <v>311</v>
      </c>
      <c r="AC12" s="92" t="s">
        <v>311</v>
      </c>
      <c r="AD12" s="75" t="s">
        <v>99</v>
      </c>
      <c r="AE12" s="72" t="s">
        <v>298</v>
      </c>
      <c r="AF12" s="92" t="s">
        <v>312</v>
      </c>
      <c r="AG12" s="75" t="s">
        <v>449</v>
      </c>
      <c r="AH12" s="75" t="s">
        <v>312</v>
      </c>
      <c r="AI12" s="72" t="s">
        <v>298</v>
      </c>
      <c r="AJ12" s="72" t="s">
        <v>298</v>
      </c>
      <c r="AK12" s="72" t="s">
        <v>298</v>
      </c>
      <c r="AL12" s="72" t="s">
        <v>679</v>
      </c>
      <c r="AM12" s="92" t="s">
        <v>295</v>
      </c>
      <c r="AN12" s="75" t="s">
        <v>96</v>
      </c>
      <c r="AO12" s="75" t="s">
        <v>96</v>
      </c>
      <c r="AP12" s="75" t="s">
        <v>96</v>
      </c>
      <c r="AQ12" s="72" t="s">
        <v>298</v>
      </c>
      <c r="AR12" s="75" t="s">
        <v>684</v>
      </c>
      <c r="AS12" s="75" t="s">
        <v>684</v>
      </c>
      <c r="AT12" s="75" t="s">
        <v>688</v>
      </c>
      <c r="AU12" s="75" t="s">
        <v>577</v>
      </c>
      <c r="AV12" s="72" t="s">
        <v>99</v>
      </c>
      <c r="AW12" s="75" t="s">
        <v>99</v>
      </c>
      <c r="AX12" s="75" t="s">
        <v>681</v>
      </c>
      <c r="AY12" s="75" t="s">
        <v>310</v>
      </c>
      <c r="AZ12" s="75" t="s">
        <v>310</v>
      </c>
      <c r="BA12" s="75" t="s">
        <v>493</v>
      </c>
      <c r="BB12" s="75" t="s">
        <v>733</v>
      </c>
      <c r="BC12" s="75" t="s">
        <v>734</v>
      </c>
      <c r="BD12" s="75" t="s">
        <v>735</v>
      </c>
      <c r="BE12" s="72" t="s">
        <v>298</v>
      </c>
      <c r="BF12" s="72" t="s">
        <v>298</v>
      </c>
      <c r="BG12" s="72" t="s">
        <v>314</v>
      </c>
      <c r="BH12" s="75" t="s">
        <v>315</v>
      </c>
      <c r="BI12" s="75" t="s">
        <v>573</v>
      </c>
      <c r="BJ12" s="72" t="s">
        <v>298</v>
      </c>
      <c r="BK12" s="72" t="s">
        <v>298</v>
      </c>
      <c r="BL12" s="72" t="s">
        <v>298</v>
      </c>
      <c r="BM12" s="75" t="s">
        <v>316</v>
      </c>
      <c r="BN12" s="72" t="s">
        <v>298</v>
      </c>
      <c r="BO12" s="93" t="s">
        <v>165</v>
      </c>
    </row>
    <row r="13" spans="1:67" x14ac:dyDescent="0.25">
      <c r="A13" s="52" t="s">
        <v>595</v>
      </c>
      <c r="B13" s="42" t="s">
        <v>631</v>
      </c>
      <c r="C13" s="72" t="s">
        <v>452</v>
      </c>
      <c r="D13" s="72" t="s">
        <v>452</v>
      </c>
      <c r="E13" s="72" t="s">
        <v>288</v>
      </c>
      <c r="F13" s="72" t="s">
        <v>288</v>
      </c>
      <c r="G13" s="72" t="s">
        <v>538</v>
      </c>
      <c r="H13" s="73" t="s">
        <v>96</v>
      </c>
      <c r="I13" s="72" t="s">
        <v>295</v>
      </c>
      <c r="J13" s="72" t="s">
        <v>296</v>
      </c>
      <c r="K13" s="72" t="s">
        <v>296</v>
      </c>
      <c r="L13" s="72" t="s">
        <v>297</v>
      </c>
      <c r="M13" s="90" t="s">
        <v>313</v>
      </c>
      <c r="N13" s="90" t="s">
        <v>313</v>
      </c>
      <c r="O13" s="91" t="s">
        <v>567</v>
      </c>
      <c r="P13" s="91" t="s">
        <v>568</v>
      </c>
      <c r="Q13" s="73" t="s">
        <v>99</v>
      </c>
      <c r="R13" s="72" t="s">
        <v>298</v>
      </c>
      <c r="S13" s="72" t="s">
        <v>298</v>
      </c>
      <c r="T13" s="72" t="s">
        <v>298</v>
      </c>
      <c r="U13" s="72" t="s">
        <v>298</v>
      </c>
      <c r="V13" s="72" t="s">
        <v>298</v>
      </c>
      <c r="W13" s="72" t="s">
        <v>298</v>
      </c>
      <c r="X13" s="72" t="s">
        <v>298</v>
      </c>
      <c r="Y13" s="72" t="s">
        <v>298</v>
      </c>
      <c r="Z13" s="72" t="s">
        <v>298</v>
      </c>
      <c r="AA13" s="92" t="s">
        <v>673</v>
      </c>
      <c r="AB13" s="92" t="s">
        <v>311</v>
      </c>
      <c r="AC13" s="92" t="s">
        <v>311</v>
      </c>
      <c r="AD13" s="75" t="s">
        <v>99</v>
      </c>
      <c r="AE13" s="72" t="s">
        <v>298</v>
      </c>
      <c r="AF13" s="92" t="s">
        <v>312</v>
      </c>
      <c r="AG13" s="75" t="s">
        <v>449</v>
      </c>
      <c r="AH13" s="75" t="s">
        <v>312</v>
      </c>
      <c r="AI13" s="72" t="s">
        <v>298</v>
      </c>
      <c r="AJ13" s="72" t="s">
        <v>298</v>
      </c>
      <c r="AK13" s="72" t="s">
        <v>298</v>
      </c>
      <c r="AL13" s="72" t="s">
        <v>679</v>
      </c>
      <c r="AM13" s="92" t="s">
        <v>295</v>
      </c>
      <c r="AN13" s="75" t="s">
        <v>96</v>
      </c>
      <c r="AO13" s="75" t="s">
        <v>96</v>
      </c>
      <c r="AP13" s="75" t="s">
        <v>96</v>
      </c>
      <c r="AQ13" s="72" t="s">
        <v>298</v>
      </c>
      <c r="AR13" s="75" t="s">
        <v>684</v>
      </c>
      <c r="AS13" s="75" t="s">
        <v>684</v>
      </c>
      <c r="AT13" s="75" t="s">
        <v>688</v>
      </c>
      <c r="AU13" s="75" t="s">
        <v>577</v>
      </c>
      <c r="AV13" s="72" t="s">
        <v>99</v>
      </c>
      <c r="AW13" s="75" t="s">
        <v>99</v>
      </c>
      <c r="AX13" s="75" t="s">
        <v>681</v>
      </c>
      <c r="AY13" s="75" t="s">
        <v>310</v>
      </c>
      <c r="AZ13" s="75" t="s">
        <v>310</v>
      </c>
      <c r="BA13" s="75" t="s">
        <v>493</v>
      </c>
      <c r="BB13" s="75" t="s">
        <v>733</v>
      </c>
      <c r="BC13" s="75" t="s">
        <v>734</v>
      </c>
      <c r="BD13" s="75" t="s">
        <v>735</v>
      </c>
      <c r="BE13" s="72" t="s">
        <v>298</v>
      </c>
      <c r="BF13" s="72" t="s">
        <v>298</v>
      </c>
      <c r="BG13" s="72" t="s">
        <v>314</v>
      </c>
      <c r="BH13" s="75" t="s">
        <v>315</v>
      </c>
      <c r="BI13" s="75" t="s">
        <v>573</v>
      </c>
      <c r="BJ13" s="72" t="s">
        <v>298</v>
      </c>
      <c r="BK13" s="72" t="s">
        <v>298</v>
      </c>
      <c r="BL13" s="72" t="s">
        <v>298</v>
      </c>
      <c r="BM13" s="75" t="s">
        <v>316</v>
      </c>
      <c r="BN13" s="72" t="s">
        <v>298</v>
      </c>
      <c r="BO13" s="93" t="s">
        <v>165</v>
      </c>
    </row>
    <row r="14" spans="1:67" x14ac:dyDescent="0.25">
      <c r="A14" s="52" t="s">
        <v>596</v>
      </c>
      <c r="B14" s="42" t="s">
        <v>632</v>
      </c>
      <c r="C14" s="72" t="s">
        <v>452</v>
      </c>
      <c r="D14" s="72" t="s">
        <v>452</v>
      </c>
      <c r="E14" s="72" t="s">
        <v>288</v>
      </c>
      <c r="F14" s="72" t="s">
        <v>288</v>
      </c>
      <c r="G14" s="72" t="s">
        <v>538</v>
      </c>
      <c r="H14" s="73" t="s">
        <v>96</v>
      </c>
      <c r="I14" s="72" t="s">
        <v>295</v>
      </c>
      <c r="J14" s="72" t="s">
        <v>296</v>
      </c>
      <c r="K14" s="72" t="s">
        <v>296</v>
      </c>
      <c r="L14" s="72" t="s">
        <v>297</v>
      </c>
      <c r="M14" s="90" t="s">
        <v>313</v>
      </c>
      <c r="N14" s="90" t="s">
        <v>313</v>
      </c>
      <c r="O14" s="91" t="s">
        <v>567</v>
      </c>
      <c r="P14" s="91" t="s">
        <v>568</v>
      </c>
      <c r="Q14" s="73" t="s">
        <v>99</v>
      </c>
      <c r="R14" s="72" t="s">
        <v>449</v>
      </c>
      <c r="S14" s="72" t="s">
        <v>298</v>
      </c>
      <c r="T14" s="72" t="s">
        <v>298</v>
      </c>
      <c r="U14" s="72" t="s">
        <v>298</v>
      </c>
      <c r="V14" s="72" t="s">
        <v>298</v>
      </c>
      <c r="W14" s="72" t="s">
        <v>298</v>
      </c>
      <c r="X14" s="72" t="s">
        <v>298</v>
      </c>
      <c r="Y14" s="72" t="s">
        <v>298</v>
      </c>
      <c r="Z14" s="72" t="s">
        <v>298</v>
      </c>
      <c r="AA14" s="92" t="s">
        <v>673</v>
      </c>
      <c r="AB14" s="92" t="s">
        <v>311</v>
      </c>
      <c r="AC14" s="92" t="s">
        <v>311</v>
      </c>
      <c r="AD14" s="75" t="s">
        <v>99</v>
      </c>
      <c r="AE14" s="72" t="s">
        <v>298</v>
      </c>
      <c r="AF14" s="92" t="s">
        <v>312</v>
      </c>
      <c r="AG14" s="75" t="s">
        <v>449</v>
      </c>
      <c r="AH14" s="75" t="s">
        <v>312</v>
      </c>
      <c r="AI14" s="72" t="s">
        <v>449</v>
      </c>
      <c r="AJ14" s="72" t="s">
        <v>298</v>
      </c>
      <c r="AK14" s="72" t="s">
        <v>298</v>
      </c>
      <c r="AL14" s="72" t="s">
        <v>679</v>
      </c>
      <c r="AM14" s="92" t="s">
        <v>295</v>
      </c>
      <c r="AN14" s="75" t="s">
        <v>96</v>
      </c>
      <c r="AO14" s="75" t="s">
        <v>96</v>
      </c>
      <c r="AP14" s="75" t="s">
        <v>96</v>
      </c>
      <c r="AQ14" s="72" t="s">
        <v>298</v>
      </c>
      <c r="AR14" s="75" t="s">
        <v>684</v>
      </c>
      <c r="AS14" s="75" t="s">
        <v>684</v>
      </c>
      <c r="AT14" s="75" t="s">
        <v>688</v>
      </c>
      <c r="AU14" s="75" t="s">
        <v>577</v>
      </c>
      <c r="AV14" s="72" t="s">
        <v>99</v>
      </c>
      <c r="AW14" s="75" t="s">
        <v>99</v>
      </c>
      <c r="AX14" s="75" t="s">
        <v>681</v>
      </c>
      <c r="AY14" s="75" t="s">
        <v>310</v>
      </c>
      <c r="AZ14" s="75" t="s">
        <v>310</v>
      </c>
      <c r="BA14" s="75" t="s">
        <v>493</v>
      </c>
      <c r="BB14" s="75" t="s">
        <v>733</v>
      </c>
      <c r="BC14" s="75" t="s">
        <v>734</v>
      </c>
      <c r="BD14" s="75" t="s">
        <v>735</v>
      </c>
      <c r="BE14" s="72" t="s">
        <v>298</v>
      </c>
      <c r="BF14" s="72" t="s">
        <v>298</v>
      </c>
      <c r="BG14" s="72" t="s">
        <v>314</v>
      </c>
      <c r="BH14" s="75" t="s">
        <v>315</v>
      </c>
      <c r="BI14" s="75" t="s">
        <v>573</v>
      </c>
      <c r="BJ14" s="72" t="s">
        <v>298</v>
      </c>
      <c r="BK14" s="72" t="s">
        <v>298</v>
      </c>
      <c r="BL14" s="72" t="s">
        <v>298</v>
      </c>
      <c r="BM14" s="75" t="s">
        <v>316</v>
      </c>
      <c r="BN14" s="72" t="s">
        <v>298</v>
      </c>
      <c r="BO14" s="93" t="s">
        <v>165</v>
      </c>
    </row>
    <row r="15" spans="1:67" x14ac:dyDescent="0.25">
      <c r="A15" s="111" t="s">
        <v>597</v>
      </c>
      <c r="B15" s="112" t="s">
        <v>633</v>
      </c>
      <c r="C15" s="72" t="s">
        <v>452</v>
      </c>
      <c r="D15" s="72" t="s">
        <v>452</v>
      </c>
      <c r="E15" s="72" t="s">
        <v>288</v>
      </c>
      <c r="F15" s="72" t="s">
        <v>288</v>
      </c>
      <c r="G15" s="72" t="s">
        <v>538</v>
      </c>
      <c r="H15" s="73" t="s">
        <v>96</v>
      </c>
      <c r="I15" s="72" t="s">
        <v>295</v>
      </c>
      <c r="J15" s="72" t="s">
        <v>296</v>
      </c>
      <c r="K15" s="72" t="s">
        <v>296</v>
      </c>
      <c r="L15" s="72" t="s">
        <v>297</v>
      </c>
      <c r="M15" s="90" t="s">
        <v>313</v>
      </c>
      <c r="N15" s="90" t="s">
        <v>313</v>
      </c>
      <c r="O15" s="91" t="s">
        <v>567</v>
      </c>
      <c r="P15" s="91" t="s">
        <v>568</v>
      </c>
      <c r="Q15" s="73" t="s">
        <v>99</v>
      </c>
      <c r="R15" s="72" t="s">
        <v>298</v>
      </c>
      <c r="S15" s="72" t="s">
        <v>298</v>
      </c>
      <c r="T15" s="72" t="s">
        <v>298</v>
      </c>
      <c r="U15" s="72" t="s">
        <v>298</v>
      </c>
      <c r="V15" s="72" t="s">
        <v>298</v>
      </c>
      <c r="W15" s="72" t="s">
        <v>298</v>
      </c>
      <c r="X15" s="72" t="s">
        <v>298</v>
      </c>
      <c r="Y15" s="72" t="s">
        <v>298</v>
      </c>
      <c r="Z15" s="72" t="s">
        <v>298</v>
      </c>
      <c r="AA15" s="92" t="s">
        <v>673</v>
      </c>
      <c r="AB15" s="92" t="s">
        <v>311</v>
      </c>
      <c r="AC15" s="92" t="s">
        <v>311</v>
      </c>
      <c r="AD15" s="75" t="s">
        <v>99</v>
      </c>
      <c r="AE15" s="72" t="s">
        <v>298</v>
      </c>
      <c r="AF15" s="92" t="s">
        <v>312</v>
      </c>
      <c r="AG15" s="75" t="s">
        <v>449</v>
      </c>
      <c r="AH15" s="75" t="s">
        <v>312</v>
      </c>
      <c r="AI15" s="72" t="s">
        <v>298</v>
      </c>
      <c r="AJ15" s="72" t="s">
        <v>298</v>
      </c>
      <c r="AK15" s="72" t="s">
        <v>298</v>
      </c>
      <c r="AL15" s="72" t="s">
        <v>679</v>
      </c>
      <c r="AM15" s="92" t="s">
        <v>295</v>
      </c>
      <c r="AN15" s="75" t="s">
        <v>96</v>
      </c>
      <c r="AO15" s="75" t="s">
        <v>96</v>
      </c>
      <c r="AP15" s="75" t="s">
        <v>96</v>
      </c>
      <c r="AQ15" s="72" t="s">
        <v>298</v>
      </c>
      <c r="AR15" s="75" t="s">
        <v>684</v>
      </c>
      <c r="AS15" s="75" t="s">
        <v>684</v>
      </c>
      <c r="AT15" s="75" t="s">
        <v>688</v>
      </c>
      <c r="AU15" s="75" t="s">
        <v>577</v>
      </c>
      <c r="AV15" s="72" t="s">
        <v>99</v>
      </c>
      <c r="AW15" s="75" t="s">
        <v>99</v>
      </c>
      <c r="AX15" s="75" t="s">
        <v>681</v>
      </c>
      <c r="AY15" s="75" t="s">
        <v>310</v>
      </c>
      <c r="AZ15" s="75" t="s">
        <v>310</v>
      </c>
      <c r="BA15" s="75" t="s">
        <v>493</v>
      </c>
      <c r="BB15" s="75" t="s">
        <v>733</v>
      </c>
      <c r="BC15" s="75" t="s">
        <v>734</v>
      </c>
      <c r="BD15" s="75" t="s">
        <v>735</v>
      </c>
      <c r="BE15" s="72" t="s">
        <v>298</v>
      </c>
      <c r="BF15" s="72" t="s">
        <v>298</v>
      </c>
      <c r="BG15" s="72" t="s">
        <v>314</v>
      </c>
      <c r="BH15" s="75" t="s">
        <v>315</v>
      </c>
      <c r="BI15" s="75" t="s">
        <v>573</v>
      </c>
      <c r="BJ15" s="72" t="s">
        <v>298</v>
      </c>
      <c r="BK15" s="72" t="s">
        <v>298</v>
      </c>
      <c r="BL15" s="72" t="s">
        <v>298</v>
      </c>
      <c r="BM15" s="75" t="s">
        <v>316</v>
      </c>
      <c r="BN15" s="72" t="s">
        <v>298</v>
      </c>
      <c r="BO15" s="93" t="s">
        <v>165</v>
      </c>
    </row>
    <row r="16" spans="1:67" x14ac:dyDescent="0.25">
      <c r="A16" s="52" t="s">
        <v>598</v>
      </c>
      <c r="B16" s="42" t="s">
        <v>634</v>
      </c>
      <c r="C16" s="72" t="s">
        <v>452</v>
      </c>
      <c r="D16" s="72" t="s">
        <v>452</v>
      </c>
      <c r="E16" s="72" t="s">
        <v>288</v>
      </c>
      <c r="F16" s="72" t="s">
        <v>288</v>
      </c>
      <c r="G16" s="72" t="s">
        <v>538</v>
      </c>
      <c r="H16" s="73" t="s">
        <v>96</v>
      </c>
      <c r="I16" s="72" t="s">
        <v>449</v>
      </c>
      <c r="J16" s="72" t="s">
        <v>296</v>
      </c>
      <c r="K16" s="72" t="s">
        <v>296</v>
      </c>
      <c r="L16" s="72" t="s">
        <v>297</v>
      </c>
      <c r="M16" s="90" t="s">
        <v>313</v>
      </c>
      <c r="N16" s="90" t="s">
        <v>313</v>
      </c>
      <c r="O16" s="91" t="s">
        <v>567</v>
      </c>
      <c r="P16" s="91" t="s">
        <v>568</v>
      </c>
      <c r="Q16" s="73" t="s">
        <v>99</v>
      </c>
      <c r="R16" s="72" t="s">
        <v>298</v>
      </c>
      <c r="S16" s="72" t="s">
        <v>298</v>
      </c>
      <c r="T16" s="72" t="s">
        <v>298</v>
      </c>
      <c r="U16" s="72" t="s">
        <v>298</v>
      </c>
      <c r="V16" s="72" t="s">
        <v>298</v>
      </c>
      <c r="W16" s="72" t="s">
        <v>298</v>
      </c>
      <c r="X16" s="72" t="s">
        <v>298</v>
      </c>
      <c r="Y16" s="72" t="s">
        <v>298</v>
      </c>
      <c r="Z16" s="72" t="s">
        <v>449</v>
      </c>
      <c r="AA16" s="92" t="s">
        <v>673</v>
      </c>
      <c r="AB16" s="92" t="s">
        <v>311</v>
      </c>
      <c r="AC16" s="92" t="s">
        <v>311</v>
      </c>
      <c r="AD16" s="75" t="s">
        <v>99</v>
      </c>
      <c r="AE16" s="72" t="s">
        <v>298</v>
      </c>
      <c r="AF16" s="92" t="s">
        <v>312</v>
      </c>
      <c r="AG16" s="75" t="s">
        <v>312</v>
      </c>
      <c r="AH16" s="75" t="s">
        <v>312</v>
      </c>
      <c r="AI16" s="72" t="s">
        <v>298</v>
      </c>
      <c r="AJ16" s="72" t="s">
        <v>298</v>
      </c>
      <c r="AK16" s="72" t="s">
        <v>298</v>
      </c>
      <c r="AL16" s="72" t="s">
        <v>298</v>
      </c>
      <c r="AM16" s="92" t="s">
        <v>449</v>
      </c>
      <c r="AN16" s="75" t="s">
        <v>96</v>
      </c>
      <c r="AO16" s="75" t="s">
        <v>449</v>
      </c>
      <c r="AP16" s="75" t="s">
        <v>96</v>
      </c>
      <c r="AQ16" s="72" t="s">
        <v>298</v>
      </c>
      <c r="AR16" s="75" t="s">
        <v>685</v>
      </c>
      <c r="AS16" s="75" t="s">
        <v>685</v>
      </c>
      <c r="AT16" s="75" t="s">
        <v>685</v>
      </c>
      <c r="AU16" s="75" t="s">
        <v>577</v>
      </c>
      <c r="AV16" s="72" t="s">
        <v>99</v>
      </c>
      <c r="AW16" s="75" t="s">
        <v>99</v>
      </c>
      <c r="AX16" s="75" t="s">
        <v>683</v>
      </c>
      <c r="AY16" s="75" t="s">
        <v>310</v>
      </c>
      <c r="AZ16" s="75" t="s">
        <v>310</v>
      </c>
      <c r="BA16" s="75" t="s">
        <v>449</v>
      </c>
      <c r="BB16" s="75" t="s">
        <v>733</v>
      </c>
      <c r="BC16" s="75" t="s">
        <v>734</v>
      </c>
      <c r="BD16" s="75" t="s">
        <v>735</v>
      </c>
      <c r="BE16" s="72" t="s">
        <v>298</v>
      </c>
      <c r="BF16" s="72" t="s">
        <v>298</v>
      </c>
      <c r="BG16" s="72" t="s">
        <v>314</v>
      </c>
      <c r="BH16" s="75" t="s">
        <v>315</v>
      </c>
      <c r="BI16" s="75" t="s">
        <v>573</v>
      </c>
      <c r="BJ16" s="72" t="s">
        <v>298</v>
      </c>
      <c r="BK16" s="72" t="s">
        <v>298</v>
      </c>
      <c r="BL16" s="72" t="s">
        <v>298</v>
      </c>
      <c r="BM16" s="75" t="s">
        <v>316</v>
      </c>
      <c r="BN16" s="72" t="s">
        <v>298</v>
      </c>
      <c r="BO16" s="93" t="s">
        <v>165</v>
      </c>
    </row>
    <row r="17" spans="1:67" x14ac:dyDescent="0.25">
      <c r="A17" s="52" t="s">
        <v>599</v>
      </c>
      <c r="B17" s="42" t="s">
        <v>635</v>
      </c>
      <c r="C17" s="72" t="s">
        <v>452</v>
      </c>
      <c r="D17" s="72" t="s">
        <v>452</v>
      </c>
      <c r="E17" s="72" t="s">
        <v>288</v>
      </c>
      <c r="F17" s="72" t="s">
        <v>288</v>
      </c>
      <c r="G17" s="72" t="s">
        <v>538</v>
      </c>
      <c r="H17" s="73" t="s">
        <v>96</v>
      </c>
      <c r="I17" s="72" t="s">
        <v>449</v>
      </c>
      <c r="J17" s="72" t="s">
        <v>296</v>
      </c>
      <c r="K17" s="72" t="s">
        <v>296</v>
      </c>
      <c r="L17" s="72" t="s">
        <v>297</v>
      </c>
      <c r="M17" s="90" t="s">
        <v>313</v>
      </c>
      <c r="N17" s="90" t="s">
        <v>313</v>
      </c>
      <c r="O17" s="91" t="s">
        <v>567</v>
      </c>
      <c r="P17" s="91" t="s">
        <v>568</v>
      </c>
      <c r="Q17" s="73" t="s">
        <v>99</v>
      </c>
      <c r="R17" s="72" t="s">
        <v>298</v>
      </c>
      <c r="S17" s="72" t="s">
        <v>298</v>
      </c>
      <c r="T17" s="72" t="s">
        <v>298</v>
      </c>
      <c r="U17" s="72" t="s">
        <v>298</v>
      </c>
      <c r="V17" s="72" t="s">
        <v>298</v>
      </c>
      <c r="W17" s="72" t="s">
        <v>298</v>
      </c>
      <c r="X17" s="72" t="s">
        <v>298</v>
      </c>
      <c r="Y17" s="72" t="s">
        <v>298</v>
      </c>
      <c r="Z17" s="72" t="s">
        <v>449</v>
      </c>
      <c r="AA17" s="92" t="s">
        <v>673</v>
      </c>
      <c r="AB17" s="92" t="s">
        <v>311</v>
      </c>
      <c r="AC17" s="92" t="s">
        <v>311</v>
      </c>
      <c r="AD17" s="75" t="s">
        <v>99</v>
      </c>
      <c r="AE17" s="72" t="s">
        <v>298</v>
      </c>
      <c r="AF17" s="92" t="s">
        <v>312</v>
      </c>
      <c r="AG17" s="75" t="s">
        <v>312</v>
      </c>
      <c r="AH17" s="75" t="s">
        <v>312</v>
      </c>
      <c r="AI17" s="72" t="s">
        <v>298</v>
      </c>
      <c r="AJ17" s="72" t="s">
        <v>298</v>
      </c>
      <c r="AK17" s="72" t="s">
        <v>298</v>
      </c>
      <c r="AL17" s="72" t="s">
        <v>298</v>
      </c>
      <c r="AM17" s="92" t="s">
        <v>449</v>
      </c>
      <c r="AN17" s="75" t="s">
        <v>96</v>
      </c>
      <c r="AO17" s="75" t="s">
        <v>449</v>
      </c>
      <c r="AP17" s="75" t="s">
        <v>96</v>
      </c>
      <c r="AQ17" s="72" t="s">
        <v>298</v>
      </c>
      <c r="AR17" s="75" t="s">
        <v>685</v>
      </c>
      <c r="AS17" s="75" t="s">
        <v>685</v>
      </c>
      <c r="AT17" s="75" t="s">
        <v>685</v>
      </c>
      <c r="AU17" s="75" t="s">
        <v>577</v>
      </c>
      <c r="AV17" s="72" t="s">
        <v>298</v>
      </c>
      <c r="AW17" s="75" t="s">
        <v>99</v>
      </c>
      <c r="AX17" s="75" t="s">
        <v>683</v>
      </c>
      <c r="AY17" s="75" t="s">
        <v>310</v>
      </c>
      <c r="AZ17" s="75" t="s">
        <v>310</v>
      </c>
      <c r="BA17" s="75" t="s">
        <v>449</v>
      </c>
      <c r="BB17" s="75" t="s">
        <v>733</v>
      </c>
      <c r="BC17" s="75" t="s">
        <v>734</v>
      </c>
      <c r="BD17" s="75" t="s">
        <v>735</v>
      </c>
      <c r="BE17" s="72" t="s">
        <v>298</v>
      </c>
      <c r="BF17" s="72" t="s">
        <v>298</v>
      </c>
      <c r="BG17" s="72" t="s">
        <v>314</v>
      </c>
      <c r="BH17" s="75" t="s">
        <v>315</v>
      </c>
      <c r="BI17" s="75" t="s">
        <v>573</v>
      </c>
      <c r="BJ17" s="72" t="s">
        <v>298</v>
      </c>
      <c r="BK17" s="72" t="s">
        <v>298</v>
      </c>
      <c r="BL17" s="72" t="s">
        <v>298</v>
      </c>
      <c r="BM17" s="75" t="s">
        <v>316</v>
      </c>
      <c r="BN17" s="72" t="s">
        <v>298</v>
      </c>
      <c r="BO17" s="93" t="s">
        <v>165</v>
      </c>
    </row>
    <row r="18" spans="1:67" x14ac:dyDescent="0.25">
      <c r="A18" s="52" t="s">
        <v>600</v>
      </c>
      <c r="B18" s="42" t="s">
        <v>646</v>
      </c>
      <c r="C18" s="72" t="s">
        <v>452</v>
      </c>
      <c r="D18" s="72" t="s">
        <v>452</v>
      </c>
      <c r="E18" s="72" t="s">
        <v>288</v>
      </c>
      <c r="F18" s="72" t="s">
        <v>288</v>
      </c>
      <c r="G18" s="72" t="s">
        <v>538</v>
      </c>
      <c r="H18" s="73" t="s">
        <v>96</v>
      </c>
      <c r="I18" s="72" t="s">
        <v>449</v>
      </c>
      <c r="J18" s="72" t="s">
        <v>296</v>
      </c>
      <c r="K18" s="72" t="s">
        <v>296</v>
      </c>
      <c r="L18" s="72" t="s">
        <v>297</v>
      </c>
      <c r="M18" s="90" t="s">
        <v>313</v>
      </c>
      <c r="N18" s="90" t="s">
        <v>313</v>
      </c>
      <c r="O18" s="91" t="s">
        <v>567</v>
      </c>
      <c r="P18" s="91" t="s">
        <v>568</v>
      </c>
      <c r="Q18" s="73" t="s">
        <v>99</v>
      </c>
      <c r="R18" s="72" t="s">
        <v>298</v>
      </c>
      <c r="S18" s="72" t="s">
        <v>298</v>
      </c>
      <c r="T18" s="72" t="s">
        <v>298</v>
      </c>
      <c r="U18" s="72" t="s">
        <v>298</v>
      </c>
      <c r="V18" s="72" t="s">
        <v>298</v>
      </c>
      <c r="W18" s="72" t="s">
        <v>298</v>
      </c>
      <c r="X18" s="72" t="s">
        <v>298</v>
      </c>
      <c r="Y18" s="72" t="s">
        <v>298</v>
      </c>
      <c r="Z18" s="72" t="s">
        <v>449</v>
      </c>
      <c r="AA18" s="92" t="s">
        <v>673</v>
      </c>
      <c r="AB18" s="92" t="s">
        <v>311</v>
      </c>
      <c r="AC18" s="92" t="s">
        <v>311</v>
      </c>
      <c r="AD18" s="75" t="s">
        <v>99</v>
      </c>
      <c r="AE18" s="72" t="s">
        <v>298</v>
      </c>
      <c r="AF18" s="92" t="s">
        <v>312</v>
      </c>
      <c r="AG18" s="75" t="s">
        <v>312</v>
      </c>
      <c r="AH18" s="75" t="s">
        <v>312</v>
      </c>
      <c r="AI18" s="72" t="s">
        <v>298</v>
      </c>
      <c r="AJ18" s="72" t="s">
        <v>298</v>
      </c>
      <c r="AK18" s="72" t="s">
        <v>298</v>
      </c>
      <c r="AL18" s="72" t="s">
        <v>298</v>
      </c>
      <c r="AM18" s="92" t="s">
        <v>449</v>
      </c>
      <c r="AN18" s="75" t="s">
        <v>96</v>
      </c>
      <c r="AO18" s="75" t="s">
        <v>449</v>
      </c>
      <c r="AP18" s="75" t="s">
        <v>96</v>
      </c>
      <c r="AQ18" s="72" t="s">
        <v>298</v>
      </c>
      <c r="AR18" s="75" t="s">
        <v>685</v>
      </c>
      <c r="AS18" s="75" t="s">
        <v>685</v>
      </c>
      <c r="AT18" s="75" t="s">
        <v>685</v>
      </c>
      <c r="AU18" s="75" t="s">
        <v>577</v>
      </c>
      <c r="AV18" s="72" t="s">
        <v>99</v>
      </c>
      <c r="AW18" s="75" t="s">
        <v>99</v>
      </c>
      <c r="AX18" s="75" t="s">
        <v>683</v>
      </c>
      <c r="AY18" s="75" t="s">
        <v>310</v>
      </c>
      <c r="AZ18" s="75" t="s">
        <v>310</v>
      </c>
      <c r="BA18" s="75" t="s">
        <v>449</v>
      </c>
      <c r="BB18" s="75" t="s">
        <v>733</v>
      </c>
      <c r="BC18" s="75" t="s">
        <v>734</v>
      </c>
      <c r="BD18" s="75" t="s">
        <v>735</v>
      </c>
      <c r="BE18" s="72" t="s">
        <v>298</v>
      </c>
      <c r="BF18" s="72" t="s">
        <v>298</v>
      </c>
      <c r="BG18" s="72" t="s">
        <v>314</v>
      </c>
      <c r="BH18" s="75" t="s">
        <v>315</v>
      </c>
      <c r="BI18" s="75" t="s">
        <v>573</v>
      </c>
      <c r="BJ18" s="72" t="s">
        <v>298</v>
      </c>
      <c r="BK18" s="72" t="s">
        <v>298</v>
      </c>
      <c r="BL18" s="72" t="s">
        <v>298</v>
      </c>
      <c r="BM18" s="75" t="s">
        <v>316</v>
      </c>
      <c r="BN18" s="72" t="s">
        <v>298</v>
      </c>
      <c r="BO18" s="93" t="s">
        <v>165</v>
      </c>
    </row>
    <row r="19" spans="1:67" x14ac:dyDescent="0.25">
      <c r="A19" s="52" t="s">
        <v>601</v>
      </c>
      <c r="B19" s="42" t="s">
        <v>638</v>
      </c>
      <c r="C19" s="72" t="s">
        <v>452</v>
      </c>
      <c r="D19" s="72" t="s">
        <v>452</v>
      </c>
      <c r="E19" s="72" t="s">
        <v>288</v>
      </c>
      <c r="F19" s="72" t="s">
        <v>288</v>
      </c>
      <c r="G19" s="72" t="s">
        <v>538</v>
      </c>
      <c r="H19" s="73" t="s">
        <v>96</v>
      </c>
      <c r="I19" s="72" t="s">
        <v>449</v>
      </c>
      <c r="J19" s="72" t="s">
        <v>296</v>
      </c>
      <c r="K19" s="72" t="s">
        <v>296</v>
      </c>
      <c r="L19" s="72" t="s">
        <v>297</v>
      </c>
      <c r="M19" s="127" t="s">
        <v>313</v>
      </c>
      <c r="N19" s="127" t="s">
        <v>313</v>
      </c>
      <c r="O19" s="91" t="s">
        <v>567</v>
      </c>
      <c r="P19" s="91" t="s">
        <v>568</v>
      </c>
      <c r="Q19" s="73" t="s">
        <v>99</v>
      </c>
      <c r="R19" s="72" t="s">
        <v>298</v>
      </c>
      <c r="S19" s="72" t="s">
        <v>298</v>
      </c>
      <c r="T19" s="72" t="s">
        <v>298</v>
      </c>
      <c r="U19" s="72" t="s">
        <v>298</v>
      </c>
      <c r="V19" s="72" t="s">
        <v>298</v>
      </c>
      <c r="W19" s="72" t="s">
        <v>298</v>
      </c>
      <c r="X19" s="72" t="s">
        <v>298</v>
      </c>
      <c r="Y19" s="72" t="s">
        <v>298</v>
      </c>
      <c r="Z19" s="72" t="s">
        <v>449</v>
      </c>
      <c r="AA19" s="92" t="s">
        <v>673</v>
      </c>
      <c r="AB19" s="92" t="s">
        <v>311</v>
      </c>
      <c r="AC19" s="92" t="s">
        <v>311</v>
      </c>
      <c r="AD19" s="75" t="s">
        <v>99</v>
      </c>
      <c r="AE19" s="72" t="s">
        <v>298</v>
      </c>
      <c r="AF19" s="92" t="s">
        <v>312</v>
      </c>
      <c r="AG19" s="75" t="s">
        <v>312</v>
      </c>
      <c r="AH19" s="75" t="s">
        <v>312</v>
      </c>
      <c r="AI19" s="72" t="s">
        <v>298</v>
      </c>
      <c r="AJ19" s="72" t="s">
        <v>298</v>
      </c>
      <c r="AK19" s="72" t="s">
        <v>298</v>
      </c>
      <c r="AL19" s="72" t="s">
        <v>298</v>
      </c>
      <c r="AM19" s="92" t="s">
        <v>449</v>
      </c>
      <c r="AN19" s="75" t="s">
        <v>96</v>
      </c>
      <c r="AO19" s="75" t="s">
        <v>449</v>
      </c>
      <c r="AP19" s="75" t="s">
        <v>96</v>
      </c>
      <c r="AQ19" s="72" t="s">
        <v>298</v>
      </c>
      <c r="AR19" s="75" t="s">
        <v>685</v>
      </c>
      <c r="AS19" s="75" t="s">
        <v>685</v>
      </c>
      <c r="AT19" s="75" t="s">
        <v>685</v>
      </c>
      <c r="AU19" s="75" t="s">
        <v>577</v>
      </c>
      <c r="AV19" s="72" t="s">
        <v>99</v>
      </c>
      <c r="AW19" s="75" t="s">
        <v>99</v>
      </c>
      <c r="AX19" s="75" t="s">
        <v>683</v>
      </c>
      <c r="AY19" s="75" t="s">
        <v>310</v>
      </c>
      <c r="AZ19" s="75" t="s">
        <v>310</v>
      </c>
      <c r="BA19" s="75" t="s">
        <v>449</v>
      </c>
      <c r="BB19" s="75" t="s">
        <v>733</v>
      </c>
      <c r="BC19" s="75" t="s">
        <v>734</v>
      </c>
      <c r="BD19" s="75" t="s">
        <v>735</v>
      </c>
      <c r="BE19" s="72" t="s">
        <v>298</v>
      </c>
      <c r="BF19" s="72" t="s">
        <v>298</v>
      </c>
      <c r="BG19" s="72" t="s">
        <v>314</v>
      </c>
      <c r="BH19" s="75" t="s">
        <v>315</v>
      </c>
      <c r="BI19" s="75" t="s">
        <v>573</v>
      </c>
      <c r="BJ19" s="72" t="s">
        <v>298</v>
      </c>
      <c r="BK19" s="72" t="s">
        <v>298</v>
      </c>
      <c r="BL19" s="72" t="s">
        <v>298</v>
      </c>
      <c r="BM19" s="75" t="s">
        <v>316</v>
      </c>
      <c r="BN19" s="72" t="s">
        <v>298</v>
      </c>
      <c r="BO19" s="93" t="s">
        <v>165</v>
      </c>
    </row>
    <row r="20" spans="1:67" x14ac:dyDescent="0.25">
      <c r="A20" s="52" t="s">
        <v>602</v>
      </c>
      <c r="B20" s="42" t="s">
        <v>743</v>
      </c>
      <c r="C20" s="72" t="s">
        <v>452</v>
      </c>
      <c r="D20" s="72" t="s">
        <v>452</v>
      </c>
      <c r="E20" s="72" t="s">
        <v>288</v>
      </c>
      <c r="F20" s="72" t="s">
        <v>288</v>
      </c>
      <c r="G20" s="72" t="s">
        <v>538</v>
      </c>
      <c r="H20" s="73" t="s">
        <v>96</v>
      </c>
      <c r="I20" s="72" t="s">
        <v>449</v>
      </c>
      <c r="J20" s="72" t="s">
        <v>296</v>
      </c>
      <c r="K20" s="72" t="s">
        <v>296</v>
      </c>
      <c r="L20" s="72" t="s">
        <v>449</v>
      </c>
      <c r="M20" s="127" t="s">
        <v>313</v>
      </c>
      <c r="N20" s="127" t="s">
        <v>313</v>
      </c>
      <c r="O20" s="91" t="s">
        <v>567</v>
      </c>
      <c r="P20" s="91" t="s">
        <v>568</v>
      </c>
      <c r="Q20" s="73" t="s">
        <v>99</v>
      </c>
      <c r="R20" s="72" t="s">
        <v>298</v>
      </c>
      <c r="S20" s="72" t="s">
        <v>298</v>
      </c>
      <c r="T20" s="72" t="s">
        <v>298</v>
      </c>
      <c r="U20" s="72" t="s">
        <v>298</v>
      </c>
      <c r="V20" s="72" t="s">
        <v>298</v>
      </c>
      <c r="W20" s="72" t="s">
        <v>298</v>
      </c>
      <c r="X20" s="72" t="s">
        <v>298</v>
      </c>
      <c r="Y20" s="72" t="s">
        <v>298</v>
      </c>
      <c r="Z20" s="72" t="s">
        <v>449</v>
      </c>
      <c r="AA20" s="92" t="s">
        <v>673</v>
      </c>
      <c r="AB20" s="92" t="s">
        <v>311</v>
      </c>
      <c r="AC20" s="92" t="s">
        <v>311</v>
      </c>
      <c r="AD20" s="75" t="s">
        <v>99</v>
      </c>
      <c r="AE20" s="72" t="s">
        <v>298</v>
      </c>
      <c r="AF20" s="92" t="s">
        <v>312</v>
      </c>
      <c r="AG20" s="75" t="s">
        <v>312</v>
      </c>
      <c r="AH20" s="75" t="s">
        <v>312</v>
      </c>
      <c r="AI20" s="72" t="s">
        <v>298</v>
      </c>
      <c r="AJ20" s="72" t="s">
        <v>298</v>
      </c>
      <c r="AK20" s="72" t="s">
        <v>298</v>
      </c>
      <c r="AL20" s="72" t="s">
        <v>298</v>
      </c>
      <c r="AM20" s="92" t="s">
        <v>449</v>
      </c>
      <c r="AN20" s="75" t="s">
        <v>96</v>
      </c>
      <c r="AO20" s="75" t="s">
        <v>449</v>
      </c>
      <c r="AP20" s="75" t="s">
        <v>96</v>
      </c>
      <c r="AQ20" s="72" t="s">
        <v>298</v>
      </c>
      <c r="AR20" s="75" t="s">
        <v>685</v>
      </c>
      <c r="AS20" s="75" t="s">
        <v>685</v>
      </c>
      <c r="AT20" s="75" t="s">
        <v>685</v>
      </c>
      <c r="AU20" s="75" t="s">
        <v>577</v>
      </c>
      <c r="AV20" s="72" t="s">
        <v>99</v>
      </c>
      <c r="AW20" s="75" t="s">
        <v>99</v>
      </c>
      <c r="AX20" s="75" t="s">
        <v>683</v>
      </c>
      <c r="AY20" s="75" t="s">
        <v>310</v>
      </c>
      <c r="AZ20" s="75" t="s">
        <v>310</v>
      </c>
      <c r="BA20" s="75" t="s">
        <v>449</v>
      </c>
      <c r="BB20" s="75" t="s">
        <v>733</v>
      </c>
      <c r="BC20" s="75" t="s">
        <v>734</v>
      </c>
      <c r="BD20" s="75" t="s">
        <v>735</v>
      </c>
      <c r="BE20" s="124" t="s">
        <v>449</v>
      </c>
      <c r="BF20" s="124" t="s">
        <v>449</v>
      </c>
      <c r="BG20" s="72" t="s">
        <v>314</v>
      </c>
      <c r="BH20" s="75" t="s">
        <v>315</v>
      </c>
      <c r="BI20" s="75" t="s">
        <v>573</v>
      </c>
      <c r="BJ20" s="72" t="s">
        <v>298</v>
      </c>
      <c r="BK20" s="72" t="s">
        <v>298</v>
      </c>
      <c r="BL20" s="72" t="s">
        <v>298</v>
      </c>
      <c r="BM20" s="75" t="s">
        <v>316</v>
      </c>
      <c r="BN20" s="72" t="s">
        <v>298</v>
      </c>
      <c r="BO20" s="93" t="s">
        <v>165</v>
      </c>
    </row>
    <row r="21" spans="1:67" x14ac:dyDescent="0.25">
      <c r="A21" s="52" t="s">
        <v>603</v>
      </c>
      <c r="B21" s="42" t="s">
        <v>639</v>
      </c>
      <c r="C21" s="72" t="s">
        <v>452</v>
      </c>
      <c r="D21" s="72" t="s">
        <v>452</v>
      </c>
      <c r="E21" s="72" t="s">
        <v>288</v>
      </c>
      <c r="F21" s="72" t="s">
        <v>288</v>
      </c>
      <c r="G21" s="72" t="s">
        <v>538</v>
      </c>
      <c r="H21" s="73" t="s">
        <v>96</v>
      </c>
      <c r="I21" s="72" t="s">
        <v>449</v>
      </c>
      <c r="J21" s="72" t="s">
        <v>296</v>
      </c>
      <c r="K21" s="72" t="s">
        <v>296</v>
      </c>
      <c r="L21" s="72" t="s">
        <v>297</v>
      </c>
      <c r="M21" s="127" t="s">
        <v>313</v>
      </c>
      <c r="N21" s="127" t="s">
        <v>313</v>
      </c>
      <c r="O21" s="91" t="s">
        <v>567</v>
      </c>
      <c r="P21" s="91" t="s">
        <v>568</v>
      </c>
      <c r="Q21" s="73" t="s">
        <v>99</v>
      </c>
      <c r="R21" s="72" t="s">
        <v>298</v>
      </c>
      <c r="S21" s="72" t="s">
        <v>298</v>
      </c>
      <c r="T21" s="72" t="s">
        <v>298</v>
      </c>
      <c r="U21" s="72" t="s">
        <v>298</v>
      </c>
      <c r="V21" s="72" t="s">
        <v>298</v>
      </c>
      <c r="W21" s="72" t="s">
        <v>298</v>
      </c>
      <c r="X21" s="72" t="s">
        <v>298</v>
      </c>
      <c r="Y21" s="72" t="s">
        <v>298</v>
      </c>
      <c r="Z21" s="72" t="s">
        <v>449</v>
      </c>
      <c r="AA21" s="92" t="s">
        <v>673</v>
      </c>
      <c r="AB21" s="92" t="s">
        <v>311</v>
      </c>
      <c r="AC21" s="92" t="s">
        <v>311</v>
      </c>
      <c r="AD21" s="75" t="s">
        <v>99</v>
      </c>
      <c r="AE21" s="72" t="s">
        <v>298</v>
      </c>
      <c r="AF21" s="92" t="s">
        <v>312</v>
      </c>
      <c r="AG21" s="75" t="s">
        <v>312</v>
      </c>
      <c r="AH21" s="75" t="s">
        <v>312</v>
      </c>
      <c r="AI21" s="72" t="s">
        <v>298</v>
      </c>
      <c r="AJ21" s="72" t="s">
        <v>298</v>
      </c>
      <c r="AK21" s="72" t="s">
        <v>298</v>
      </c>
      <c r="AL21" s="72" t="s">
        <v>298</v>
      </c>
      <c r="AM21" s="92" t="s">
        <v>449</v>
      </c>
      <c r="AN21" s="75" t="s">
        <v>96</v>
      </c>
      <c r="AO21" s="75" t="s">
        <v>449</v>
      </c>
      <c r="AP21" s="75" t="s">
        <v>96</v>
      </c>
      <c r="AQ21" s="72" t="s">
        <v>298</v>
      </c>
      <c r="AR21" s="75" t="s">
        <v>685</v>
      </c>
      <c r="AS21" s="75" t="s">
        <v>685</v>
      </c>
      <c r="AT21" s="75" t="s">
        <v>685</v>
      </c>
      <c r="AU21" s="75" t="s">
        <v>577</v>
      </c>
      <c r="AV21" s="72" t="s">
        <v>99</v>
      </c>
      <c r="AW21" s="75" t="s">
        <v>99</v>
      </c>
      <c r="AX21" s="75" t="s">
        <v>683</v>
      </c>
      <c r="AY21" s="75" t="s">
        <v>310</v>
      </c>
      <c r="AZ21" s="75" t="s">
        <v>310</v>
      </c>
      <c r="BA21" s="75" t="s">
        <v>449</v>
      </c>
      <c r="BB21" s="75" t="s">
        <v>733</v>
      </c>
      <c r="BC21" s="75" t="s">
        <v>734</v>
      </c>
      <c r="BD21" s="75" t="s">
        <v>735</v>
      </c>
      <c r="BE21" s="72" t="s">
        <v>298</v>
      </c>
      <c r="BF21" s="72" t="s">
        <v>298</v>
      </c>
      <c r="BG21" s="72" t="s">
        <v>314</v>
      </c>
      <c r="BH21" s="75" t="s">
        <v>315</v>
      </c>
      <c r="BI21" s="75" t="s">
        <v>573</v>
      </c>
      <c r="BJ21" s="72" t="s">
        <v>298</v>
      </c>
      <c r="BK21" s="72" t="s">
        <v>298</v>
      </c>
      <c r="BL21" s="72" t="s">
        <v>298</v>
      </c>
      <c r="BM21" s="75" t="s">
        <v>316</v>
      </c>
      <c r="BN21" s="72" t="s">
        <v>298</v>
      </c>
      <c r="BO21" s="93" t="s">
        <v>165</v>
      </c>
    </row>
    <row r="22" spans="1:67" x14ac:dyDescent="0.25">
      <c r="A22" s="52" t="s">
        <v>604</v>
      </c>
      <c r="B22" s="42" t="s">
        <v>644</v>
      </c>
      <c r="C22" s="72" t="s">
        <v>452</v>
      </c>
      <c r="D22" s="72" t="s">
        <v>452</v>
      </c>
      <c r="E22" s="72" t="s">
        <v>288</v>
      </c>
      <c r="F22" s="72" t="s">
        <v>288</v>
      </c>
      <c r="G22" s="72" t="s">
        <v>538</v>
      </c>
      <c r="H22" s="73" t="s">
        <v>96</v>
      </c>
      <c r="I22" s="72" t="s">
        <v>449</v>
      </c>
      <c r="J22" s="72" t="s">
        <v>296</v>
      </c>
      <c r="K22" s="72" t="s">
        <v>296</v>
      </c>
      <c r="L22" s="72" t="s">
        <v>297</v>
      </c>
      <c r="M22" s="127" t="s">
        <v>313</v>
      </c>
      <c r="N22" s="127" t="s">
        <v>313</v>
      </c>
      <c r="O22" s="91" t="s">
        <v>567</v>
      </c>
      <c r="P22" s="91" t="s">
        <v>568</v>
      </c>
      <c r="Q22" s="73" t="s">
        <v>99</v>
      </c>
      <c r="R22" s="72" t="s">
        <v>298</v>
      </c>
      <c r="S22" s="72" t="s">
        <v>298</v>
      </c>
      <c r="T22" s="72" t="s">
        <v>298</v>
      </c>
      <c r="U22" s="72" t="s">
        <v>298</v>
      </c>
      <c r="V22" s="72" t="s">
        <v>298</v>
      </c>
      <c r="W22" s="72" t="s">
        <v>298</v>
      </c>
      <c r="X22" s="72" t="s">
        <v>298</v>
      </c>
      <c r="Y22" s="72" t="s">
        <v>298</v>
      </c>
      <c r="Z22" s="72" t="s">
        <v>449</v>
      </c>
      <c r="AA22" s="92" t="s">
        <v>673</v>
      </c>
      <c r="AB22" s="92" t="s">
        <v>311</v>
      </c>
      <c r="AC22" s="92" t="s">
        <v>311</v>
      </c>
      <c r="AD22" s="75" t="s">
        <v>99</v>
      </c>
      <c r="AE22" s="72" t="s">
        <v>298</v>
      </c>
      <c r="AF22" s="92" t="s">
        <v>312</v>
      </c>
      <c r="AG22" s="75" t="s">
        <v>312</v>
      </c>
      <c r="AH22" s="75" t="s">
        <v>312</v>
      </c>
      <c r="AI22" s="72" t="s">
        <v>298</v>
      </c>
      <c r="AJ22" s="72" t="s">
        <v>298</v>
      </c>
      <c r="AK22" s="72" t="s">
        <v>298</v>
      </c>
      <c r="AL22" s="72" t="s">
        <v>298</v>
      </c>
      <c r="AM22" s="92" t="s">
        <v>449</v>
      </c>
      <c r="AN22" s="75" t="s">
        <v>96</v>
      </c>
      <c r="AO22" s="75" t="s">
        <v>449</v>
      </c>
      <c r="AP22" s="75" t="s">
        <v>96</v>
      </c>
      <c r="AQ22" s="72" t="s">
        <v>298</v>
      </c>
      <c r="AR22" s="75" t="s">
        <v>685</v>
      </c>
      <c r="AS22" s="75" t="s">
        <v>685</v>
      </c>
      <c r="AT22" s="75" t="s">
        <v>685</v>
      </c>
      <c r="AU22" s="75" t="s">
        <v>577</v>
      </c>
      <c r="AV22" s="72" t="s">
        <v>99</v>
      </c>
      <c r="AW22" s="75" t="s">
        <v>99</v>
      </c>
      <c r="AX22" s="75" t="s">
        <v>683</v>
      </c>
      <c r="AY22" s="75" t="s">
        <v>310</v>
      </c>
      <c r="AZ22" s="75" t="s">
        <v>310</v>
      </c>
      <c r="BA22" s="75" t="s">
        <v>449</v>
      </c>
      <c r="BB22" s="75" t="s">
        <v>733</v>
      </c>
      <c r="BC22" s="75" t="s">
        <v>734</v>
      </c>
      <c r="BD22" s="75" t="s">
        <v>735</v>
      </c>
      <c r="BE22" s="72" t="s">
        <v>298</v>
      </c>
      <c r="BF22" s="72" t="s">
        <v>298</v>
      </c>
      <c r="BG22" s="72" t="s">
        <v>314</v>
      </c>
      <c r="BH22" s="75" t="s">
        <v>315</v>
      </c>
      <c r="BI22" s="75" t="s">
        <v>573</v>
      </c>
      <c r="BJ22" s="72" t="s">
        <v>298</v>
      </c>
      <c r="BK22" s="72" t="s">
        <v>298</v>
      </c>
      <c r="BL22" s="72" t="s">
        <v>298</v>
      </c>
      <c r="BM22" s="75" t="s">
        <v>316</v>
      </c>
      <c r="BN22" s="72" t="s">
        <v>298</v>
      </c>
      <c r="BO22" s="93" t="s">
        <v>165</v>
      </c>
    </row>
    <row r="23" spans="1:67" x14ac:dyDescent="0.25">
      <c r="A23" s="52" t="s">
        <v>605</v>
      </c>
      <c r="B23" s="42" t="s">
        <v>641</v>
      </c>
      <c r="C23" s="72" t="s">
        <v>452</v>
      </c>
      <c r="D23" s="72" t="s">
        <v>452</v>
      </c>
      <c r="E23" s="72" t="s">
        <v>288</v>
      </c>
      <c r="F23" s="72" t="s">
        <v>288</v>
      </c>
      <c r="G23" s="72" t="s">
        <v>538</v>
      </c>
      <c r="H23" s="73" t="s">
        <v>96</v>
      </c>
      <c r="I23" s="72" t="s">
        <v>449</v>
      </c>
      <c r="J23" s="72" t="s">
        <v>296</v>
      </c>
      <c r="K23" s="72" t="s">
        <v>296</v>
      </c>
      <c r="L23" s="72" t="s">
        <v>297</v>
      </c>
      <c r="M23" s="127" t="s">
        <v>313</v>
      </c>
      <c r="N23" s="127" t="s">
        <v>313</v>
      </c>
      <c r="O23" s="91" t="s">
        <v>567</v>
      </c>
      <c r="P23" s="91" t="s">
        <v>568</v>
      </c>
      <c r="Q23" s="73" t="s">
        <v>99</v>
      </c>
      <c r="R23" s="72" t="s">
        <v>298</v>
      </c>
      <c r="S23" s="72" t="s">
        <v>298</v>
      </c>
      <c r="T23" s="72" t="s">
        <v>298</v>
      </c>
      <c r="U23" s="72" t="s">
        <v>298</v>
      </c>
      <c r="V23" s="72" t="s">
        <v>298</v>
      </c>
      <c r="W23" s="72" t="s">
        <v>298</v>
      </c>
      <c r="X23" s="72" t="s">
        <v>298</v>
      </c>
      <c r="Y23" s="72" t="s">
        <v>298</v>
      </c>
      <c r="Z23" s="72" t="s">
        <v>449</v>
      </c>
      <c r="AA23" s="92" t="s">
        <v>673</v>
      </c>
      <c r="AB23" s="92" t="s">
        <v>311</v>
      </c>
      <c r="AC23" s="92" t="s">
        <v>311</v>
      </c>
      <c r="AD23" s="75" t="s">
        <v>99</v>
      </c>
      <c r="AE23" s="72" t="s">
        <v>298</v>
      </c>
      <c r="AF23" s="92" t="s">
        <v>312</v>
      </c>
      <c r="AG23" s="75" t="s">
        <v>312</v>
      </c>
      <c r="AH23" s="75" t="s">
        <v>312</v>
      </c>
      <c r="AI23" s="72" t="s">
        <v>298</v>
      </c>
      <c r="AJ23" s="72" t="s">
        <v>298</v>
      </c>
      <c r="AK23" s="72" t="s">
        <v>298</v>
      </c>
      <c r="AL23" s="72" t="s">
        <v>298</v>
      </c>
      <c r="AM23" s="92" t="s">
        <v>449</v>
      </c>
      <c r="AN23" s="75" t="s">
        <v>96</v>
      </c>
      <c r="AO23" s="75" t="s">
        <v>449</v>
      </c>
      <c r="AP23" s="75" t="s">
        <v>96</v>
      </c>
      <c r="AQ23" s="72" t="s">
        <v>298</v>
      </c>
      <c r="AR23" s="75" t="s">
        <v>685</v>
      </c>
      <c r="AS23" s="75" t="s">
        <v>685</v>
      </c>
      <c r="AT23" s="75" t="s">
        <v>685</v>
      </c>
      <c r="AU23" s="75" t="s">
        <v>577</v>
      </c>
      <c r="AV23" s="72" t="s">
        <v>99</v>
      </c>
      <c r="AW23" s="75" t="s">
        <v>99</v>
      </c>
      <c r="AX23" s="75" t="s">
        <v>683</v>
      </c>
      <c r="AY23" s="75" t="s">
        <v>310</v>
      </c>
      <c r="AZ23" s="75" t="s">
        <v>310</v>
      </c>
      <c r="BA23" s="75" t="s">
        <v>449</v>
      </c>
      <c r="BB23" s="75" t="s">
        <v>733</v>
      </c>
      <c r="BC23" s="75" t="s">
        <v>734</v>
      </c>
      <c r="BD23" s="75" t="s">
        <v>735</v>
      </c>
      <c r="BE23" s="72" t="s">
        <v>298</v>
      </c>
      <c r="BF23" s="72" t="s">
        <v>298</v>
      </c>
      <c r="BG23" s="72" t="s">
        <v>314</v>
      </c>
      <c r="BH23" s="75" t="s">
        <v>315</v>
      </c>
      <c r="BI23" s="75" t="s">
        <v>573</v>
      </c>
      <c r="BJ23" s="72" t="s">
        <v>298</v>
      </c>
      <c r="BK23" s="72" t="s">
        <v>298</v>
      </c>
      <c r="BL23" s="72" t="s">
        <v>298</v>
      </c>
      <c r="BM23" s="75" t="s">
        <v>316</v>
      </c>
      <c r="BN23" s="72" t="s">
        <v>298</v>
      </c>
      <c r="BO23" s="93" t="s">
        <v>165</v>
      </c>
    </row>
    <row r="24" spans="1:67" x14ac:dyDescent="0.25">
      <c r="A24" s="52" t="s">
        <v>606</v>
      </c>
      <c r="B24" s="42" t="s">
        <v>643</v>
      </c>
      <c r="C24" s="72" t="s">
        <v>452</v>
      </c>
      <c r="D24" s="72" t="s">
        <v>452</v>
      </c>
      <c r="E24" s="72" t="s">
        <v>288</v>
      </c>
      <c r="F24" s="72" t="s">
        <v>288</v>
      </c>
      <c r="G24" s="72" t="s">
        <v>538</v>
      </c>
      <c r="H24" s="73" t="s">
        <v>96</v>
      </c>
      <c r="I24" s="72" t="s">
        <v>449</v>
      </c>
      <c r="J24" s="72" t="s">
        <v>296</v>
      </c>
      <c r="K24" s="72" t="s">
        <v>296</v>
      </c>
      <c r="L24" s="72" t="s">
        <v>297</v>
      </c>
      <c r="M24" s="127" t="s">
        <v>313</v>
      </c>
      <c r="N24" s="127" t="s">
        <v>313</v>
      </c>
      <c r="O24" s="91" t="s">
        <v>567</v>
      </c>
      <c r="P24" s="91" t="s">
        <v>568</v>
      </c>
      <c r="Q24" s="73" t="s">
        <v>99</v>
      </c>
      <c r="R24" s="72" t="s">
        <v>298</v>
      </c>
      <c r="S24" s="72" t="s">
        <v>298</v>
      </c>
      <c r="T24" s="72" t="s">
        <v>298</v>
      </c>
      <c r="U24" s="72" t="s">
        <v>298</v>
      </c>
      <c r="V24" s="72" t="s">
        <v>298</v>
      </c>
      <c r="W24" s="72" t="s">
        <v>298</v>
      </c>
      <c r="X24" s="72" t="s">
        <v>298</v>
      </c>
      <c r="Y24" s="72" t="s">
        <v>298</v>
      </c>
      <c r="Z24" s="72" t="s">
        <v>449</v>
      </c>
      <c r="AA24" s="92" t="s">
        <v>673</v>
      </c>
      <c r="AB24" s="92" t="s">
        <v>311</v>
      </c>
      <c r="AC24" s="92" t="s">
        <v>311</v>
      </c>
      <c r="AD24" s="75" t="s">
        <v>99</v>
      </c>
      <c r="AE24" s="72" t="s">
        <v>298</v>
      </c>
      <c r="AF24" s="92" t="s">
        <v>312</v>
      </c>
      <c r="AG24" s="75" t="s">
        <v>312</v>
      </c>
      <c r="AH24" s="75" t="s">
        <v>312</v>
      </c>
      <c r="AI24" s="72" t="s">
        <v>298</v>
      </c>
      <c r="AJ24" s="72" t="s">
        <v>298</v>
      </c>
      <c r="AK24" s="72" t="s">
        <v>298</v>
      </c>
      <c r="AL24" s="72" t="s">
        <v>298</v>
      </c>
      <c r="AM24" s="92" t="s">
        <v>449</v>
      </c>
      <c r="AN24" s="75" t="s">
        <v>96</v>
      </c>
      <c r="AO24" s="75" t="s">
        <v>449</v>
      </c>
      <c r="AP24" s="75" t="s">
        <v>96</v>
      </c>
      <c r="AQ24" s="72" t="s">
        <v>298</v>
      </c>
      <c r="AR24" s="75" t="s">
        <v>685</v>
      </c>
      <c r="AS24" s="75" t="s">
        <v>685</v>
      </c>
      <c r="AT24" s="75" t="s">
        <v>685</v>
      </c>
      <c r="AU24" s="75" t="s">
        <v>577</v>
      </c>
      <c r="AV24" s="72" t="s">
        <v>99</v>
      </c>
      <c r="AW24" s="75" t="s">
        <v>99</v>
      </c>
      <c r="AX24" s="75" t="s">
        <v>683</v>
      </c>
      <c r="AY24" s="75" t="s">
        <v>310</v>
      </c>
      <c r="AZ24" s="75" t="s">
        <v>310</v>
      </c>
      <c r="BA24" s="75" t="s">
        <v>449</v>
      </c>
      <c r="BB24" s="75" t="s">
        <v>733</v>
      </c>
      <c r="BC24" s="75" t="s">
        <v>734</v>
      </c>
      <c r="BD24" s="75" t="s">
        <v>735</v>
      </c>
      <c r="BE24" s="72" t="s">
        <v>298</v>
      </c>
      <c r="BF24" s="72" t="s">
        <v>298</v>
      </c>
      <c r="BG24" s="72" t="s">
        <v>314</v>
      </c>
      <c r="BH24" s="75" t="s">
        <v>315</v>
      </c>
      <c r="BI24" s="75" t="s">
        <v>573</v>
      </c>
      <c r="BJ24" s="72" t="s">
        <v>298</v>
      </c>
      <c r="BK24" s="72" t="s">
        <v>298</v>
      </c>
      <c r="BL24" s="72" t="s">
        <v>298</v>
      </c>
      <c r="BM24" s="75" t="s">
        <v>316</v>
      </c>
      <c r="BN24" s="72" t="s">
        <v>298</v>
      </c>
      <c r="BO24" s="93" t="s">
        <v>165</v>
      </c>
    </row>
    <row r="25" spans="1:67" x14ac:dyDescent="0.25">
      <c r="A25" s="52" t="s">
        <v>607</v>
      </c>
      <c r="B25" s="42" t="s">
        <v>636</v>
      </c>
      <c r="C25" s="72" t="s">
        <v>452</v>
      </c>
      <c r="D25" s="72" t="s">
        <v>452</v>
      </c>
      <c r="E25" s="72" t="s">
        <v>288</v>
      </c>
      <c r="F25" s="72" t="s">
        <v>288</v>
      </c>
      <c r="G25" s="72" t="s">
        <v>538</v>
      </c>
      <c r="H25" s="73" t="s">
        <v>96</v>
      </c>
      <c r="I25" s="72" t="s">
        <v>449</v>
      </c>
      <c r="J25" s="72" t="s">
        <v>296</v>
      </c>
      <c r="K25" s="72" t="s">
        <v>296</v>
      </c>
      <c r="L25" s="72" t="s">
        <v>297</v>
      </c>
      <c r="M25" s="127" t="s">
        <v>313</v>
      </c>
      <c r="N25" s="127" t="s">
        <v>313</v>
      </c>
      <c r="O25" s="91" t="s">
        <v>567</v>
      </c>
      <c r="P25" s="91" t="s">
        <v>568</v>
      </c>
      <c r="Q25" s="73" t="s">
        <v>99</v>
      </c>
      <c r="R25" s="72" t="s">
        <v>298</v>
      </c>
      <c r="S25" s="72" t="s">
        <v>298</v>
      </c>
      <c r="T25" s="72" t="s">
        <v>298</v>
      </c>
      <c r="U25" s="72" t="s">
        <v>298</v>
      </c>
      <c r="V25" s="72" t="s">
        <v>298</v>
      </c>
      <c r="W25" s="72" t="s">
        <v>298</v>
      </c>
      <c r="X25" s="72" t="s">
        <v>298</v>
      </c>
      <c r="Y25" s="72" t="s">
        <v>298</v>
      </c>
      <c r="Z25" s="72" t="s">
        <v>449</v>
      </c>
      <c r="AA25" s="92" t="s">
        <v>673</v>
      </c>
      <c r="AB25" s="92" t="s">
        <v>311</v>
      </c>
      <c r="AC25" s="92" t="s">
        <v>311</v>
      </c>
      <c r="AD25" s="75" t="s">
        <v>99</v>
      </c>
      <c r="AE25" s="72" t="s">
        <v>298</v>
      </c>
      <c r="AF25" s="92" t="s">
        <v>312</v>
      </c>
      <c r="AG25" s="75" t="s">
        <v>312</v>
      </c>
      <c r="AH25" s="75" t="s">
        <v>312</v>
      </c>
      <c r="AI25" s="72" t="s">
        <v>298</v>
      </c>
      <c r="AJ25" s="72" t="s">
        <v>298</v>
      </c>
      <c r="AK25" s="72" t="s">
        <v>298</v>
      </c>
      <c r="AL25" s="72" t="s">
        <v>298</v>
      </c>
      <c r="AM25" s="92" t="s">
        <v>449</v>
      </c>
      <c r="AN25" s="75" t="s">
        <v>96</v>
      </c>
      <c r="AO25" s="75" t="s">
        <v>449</v>
      </c>
      <c r="AP25" s="75" t="s">
        <v>96</v>
      </c>
      <c r="AQ25" s="72" t="s">
        <v>298</v>
      </c>
      <c r="AR25" s="75" t="s">
        <v>685</v>
      </c>
      <c r="AS25" s="75" t="s">
        <v>685</v>
      </c>
      <c r="AT25" s="75" t="s">
        <v>685</v>
      </c>
      <c r="AU25" s="75" t="s">
        <v>577</v>
      </c>
      <c r="AV25" s="72" t="s">
        <v>99</v>
      </c>
      <c r="AW25" s="75" t="s">
        <v>99</v>
      </c>
      <c r="AX25" s="75" t="s">
        <v>683</v>
      </c>
      <c r="AY25" s="75" t="s">
        <v>310</v>
      </c>
      <c r="AZ25" s="75" t="s">
        <v>310</v>
      </c>
      <c r="BA25" s="75" t="s">
        <v>449</v>
      </c>
      <c r="BB25" s="75" t="s">
        <v>733</v>
      </c>
      <c r="BC25" s="75" t="s">
        <v>734</v>
      </c>
      <c r="BD25" s="75" t="s">
        <v>735</v>
      </c>
      <c r="BE25" s="72" t="s">
        <v>298</v>
      </c>
      <c r="BF25" s="72" t="s">
        <v>298</v>
      </c>
      <c r="BG25" s="72" t="s">
        <v>314</v>
      </c>
      <c r="BH25" s="75" t="s">
        <v>315</v>
      </c>
      <c r="BI25" s="75" t="s">
        <v>573</v>
      </c>
      <c r="BJ25" s="72" t="s">
        <v>298</v>
      </c>
      <c r="BK25" s="72" t="s">
        <v>298</v>
      </c>
      <c r="BL25" s="72" t="s">
        <v>298</v>
      </c>
      <c r="BM25" s="75" t="s">
        <v>316</v>
      </c>
      <c r="BN25" s="72" t="s">
        <v>298</v>
      </c>
      <c r="BO25" s="93" t="s">
        <v>165</v>
      </c>
    </row>
    <row r="26" spans="1:67" x14ac:dyDescent="0.25">
      <c r="A26" s="52" t="s">
        <v>608</v>
      </c>
      <c r="B26" s="42" t="s">
        <v>642</v>
      </c>
      <c r="C26" s="72" t="s">
        <v>452</v>
      </c>
      <c r="D26" s="72" t="s">
        <v>452</v>
      </c>
      <c r="E26" s="72" t="s">
        <v>288</v>
      </c>
      <c r="F26" s="72" t="s">
        <v>288</v>
      </c>
      <c r="G26" s="72" t="s">
        <v>538</v>
      </c>
      <c r="H26" s="73" t="s">
        <v>96</v>
      </c>
      <c r="I26" s="72" t="s">
        <v>449</v>
      </c>
      <c r="J26" s="72" t="s">
        <v>296</v>
      </c>
      <c r="K26" s="72" t="s">
        <v>296</v>
      </c>
      <c r="L26" s="72" t="s">
        <v>297</v>
      </c>
      <c r="M26" s="127" t="s">
        <v>313</v>
      </c>
      <c r="N26" s="127" t="s">
        <v>313</v>
      </c>
      <c r="O26" s="91" t="s">
        <v>567</v>
      </c>
      <c r="P26" s="91" t="s">
        <v>568</v>
      </c>
      <c r="Q26" s="73" t="s">
        <v>99</v>
      </c>
      <c r="R26" s="72" t="s">
        <v>298</v>
      </c>
      <c r="S26" s="72" t="s">
        <v>298</v>
      </c>
      <c r="T26" s="72" t="s">
        <v>298</v>
      </c>
      <c r="U26" s="72" t="s">
        <v>298</v>
      </c>
      <c r="V26" s="72" t="s">
        <v>298</v>
      </c>
      <c r="W26" s="72" t="s">
        <v>298</v>
      </c>
      <c r="X26" s="72" t="s">
        <v>298</v>
      </c>
      <c r="Y26" s="72" t="s">
        <v>298</v>
      </c>
      <c r="Z26" s="72" t="s">
        <v>449</v>
      </c>
      <c r="AA26" s="92" t="s">
        <v>673</v>
      </c>
      <c r="AB26" s="92" t="s">
        <v>311</v>
      </c>
      <c r="AC26" s="92" t="s">
        <v>311</v>
      </c>
      <c r="AD26" s="75" t="s">
        <v>99</v>
      </c>
      <c r="AE26" s="72" t="s">
        <v>298</v>
      </c>
      <c r="AF26" s="92" t="s">
        <v>312</v>
      </c>
      <c r="AG26" s="75" t="s">
        <v>312</v>
      </c>
      <c r="AH26" s="75" t="s">
        <v>312</v>
      </c>
      <c r="AI26" s="72" t="s">
        <v>298</v>
      </c>
      <c r="AJ26" s="72" t="s">
        <v>298</v>
      </c>
      <c r="AK26" s="72" t="s">
        <v>298</v>
      </c>
      <c r="AL26" s="72" t="s">
        <v>298</v>
      </c>
      <c r="AM26" s="92" t="s">
        <v>449</v>
      </c>
      <c r="AN26" s="75" t="s">
        <v>96</v>
      </c>
      <c r="AO26" s="75" t="s">
        <v>449</v>
      </c>
      <c r="AP26" s="75" t="s">
        <v>96</v>
      </c>
      <c r="AQ26" s="72" t="s">
        <v>298</v>
      </c>
      <c r="AR26" s="75" t="s">
        <v>685</v>
      </c>
      <c r="AS26" s="75" t="s">
        <v>685</v>
      </c>
      <c r="AT26" s="75" t="s">
        <v>685</v>
      </c>
      <c r="AU26" s="75" t="s">
        <v>577</v>
      </c>
      <c r="AV26" s="72" t="s">
        <v>99</v>
      </c>
      <c r="AW26" s="75" t="s">
        <v>99</v>
      </c>
      <c r="AX26" s="75" t="s">
        <v>683</v>
      </c>
      <c r="AY26" s="75" t="s">
        <v>310</v>
      </c>
      <c r="AZ26" s="75" t="s">
        <v>310</v>
      </c>
      <c r="BA26" s="75" t="s">
        <v>449</v>
      </c>
      <c r="BB26" s="75" t="s">
        <v>733</v>
      </c>
      <c r="BC26" s="75" t="s">
        <v>734</v>
      </c>
      <c r="BD26" s="75" t="s">
        <v>735</v>
      </c>
      <c r="BE26" s="72" t="s">
        <v>298</v>
      </c>
      <c r="BF26" s="72" t="s">
        <v>298</v>
      </c>
      <c r="BG26" s="72" t="s">
        <v>314</v>
      </c>
      <c r="BH26" s="75" t="s">
        <v>315</v>
      </c>
      <c r="BI26" s="75" t="s">
        <v>573</v>
      </c>
      <c r="BJ26" s="72" t="s">
        <v>298</v>
      </c>
      <c r="BK26" s="72" t="s">
        <v>298</v>
      </c>
      <c r="BL26" s="72" t="s">
        <v>298</v>
      </c>
      <c r="BM26" s="75" t="s">
        <v>316</v>
      </c>
      <c r="BN26" s="72" t="s">
        <v>298</v>
      </c>
      <c r="BO26" s="93" t="s">
        <v>165</v>
      </c>
    </row>
    <row r="27" spans="1:67" x14ac:dyDescent="0.25">
      <c r="A27" s="52" t="s">
        <v>609</v>
      </c>
      <c r="B27" s="42" t="s">
        <v>645</v>
      </c>
      <c r="C27" s="72" t="s">
        <v>452</v>
      </c>
      <c r="D27" s="72" t="s">
        <v>452</v>
      </c>
      <c r="E27" s="72" t="s">
        <v>288</v>
      </c>
      <c r="F27" s="72" t="s">
        <v>288</v>
      </c>
      <c r="G27" s="72" t="s">
        <v>538</v>
      </c>
      <c r="H27" s="73" t="s">
        <v>96</v>
      </c>
      <c r="I27" s="72" t="s">
        <v>449</v>
      </c>
      <c r="J27" s="72" t="s">
        <v>296</v>
      </c>
      <c r="K27" s="72" t="s">
        <v>296</v>
      </c>
      <c r="L27" s="72" t="s">
        <v>297</v>
      </c>
      <c r="M27" s="127" t="s">
        <v>313</v>
      </c>
      <c r="N27" s="127" t="s">
        <v>313</v>
      </c>
      <c r="O27" s="91" t="s">
        <v>449</v>
      </c>
      <c r="P27" s="91" t="s">
        <v>568</v>
      </c>
      <c r="Q27" s="73" t="s">
        <v>99</v>
      </c>
      <c r="R27" s="72" t="s">
        <v>298</v>
      </c>
      <c r="S27" s="72" t="s">
        <v>298</v>
      </c>
      <c r="T27" s="72" t="s">
        <v>298</v>
      </c>
      <c r="U27" s="72" t="s">
        <v>298</v>
      </c>
      <c r="V27" s="72" t="s">
        <v>298</v>
      </c>
      <c r="W27" s="72" t="s">
        <v>298</v>
      </c>
      <c r="X27" s="72" t="s">
        <v>298</v>
      </c>
      <c r="Y27" s="72" t="s">
        <v>298</v>
      </c>
      <c r="Z27" s="72" t="s">
        <v>449</v>
      </c>
      <c r="AA27" s="92" t="s">
        <v>673</v>
      </c>
      <c r="AB27" s="92" t="s">
        <v>311</v>
      </c>
      <c r="AC27" s="92" t="s">
        <v>311</v>
      </c>
      <c r="AD27" s="75" t="s">
        <v>99</v>
      </c>
      <c r="AE27" s="72" t="s">
        <v>298</v>
      </c>
      <c r="AF27" s="92" t="s">
        <v>312</v>
      </c>
      <c r="AG27" s="75" t="s">
        <v>312</v>
      </c>
      <c r="AH27" s="75" t="s">
        <v>312</v>
      </c>
      <c r="AI27" s="72" t="s">
        <v>298</v>
      </c>
      <c r="AJ27" s="72" t="s">
        <v>298</v>
      </c>
      <c r="AK27" s="72" t="s">
        <v>298</v>
      </c>
      <c r="AL27" s="72" t="s">
        <v>298</v>
      </c>
      <c r="AM27" s="92" t="s">
        <v>449</v>
      </c>
      <c r="AN27" s="75" t="s">
        <v>96</v>
      </c>
      <c r="AO27" s="75" t="s">
        <v>449</v>
      </c>
      <c r="AP27" s="75" t="s">
        <v>96</v>
      </c>
      <c r="AQ27" s="72" t="s">
        <v>298</v>
      </c>
      <c r="AR27" s="75" t="s">
        <v>685</v>
      </c>
      <c r="AS27" s="75" t="s">
        <v>685</v>
      </c>
      <c r="AT27" s="75" t="s">
        <v>685</v>
      </c>
      <c r="AU27" s="75" t="s">
        <v>577</v>
      </c>
      <c r="AV27" s="72" t="s">
        <v>298</v>
      </c>
      <c r="AW27" s="75" t="s">
        <v>99</v>
      </c>
      <c r="AX27" s="75" t="s">
        <v>683</v>
      </c>
      <c r="AY27" s="75" t="s">
        <v>310</v>
      </c>
      <c r="AZ27" s="75" t="s">
        <v>310</v>
      </c>
      <c r="BA27" s="75" t="s">
        <v>449</v>
      </c>
      <c r="BB27" s="75" t="s">
        <v>733</v>
      </c>
      <c r="BC27" s="75" t="s">
        <v>734</v>
      </c>
      <c r="BD27" s="75" t="s">
        <v>735</v>
      </c>
      <c r="BE27" s="72" t="s">
        <v>298</v>
      </c>
      <c r="BF27" s="72" t="s">
        <v>298</v>
      </c>
      <c r="BG27" s="72" t="s">
        <v>314</v>
      </c>
      <c r="BH27" s="75" t="s">
        <v>315</v>
      </c>
      <c r="BI27" s="75" t="s">
        <v>573</v>
      </c>
      <c r="BJ27" s="72" t="s">
        <v>298</v>
      </c>
      <c r="BK27" s="72" t="s">
        <v>298</v>
      </c>
      <c r="BL27" s="72" t="s">
        <v>298</v>
      </c>
      <c r="BM27" s="75" t="s">
        <v>316</v>
      </c>
      <c r="BN27" s="72" t="s">
        <v>298</v>
      </c>
      <c r="BO27" s="93" t="s">
        <v>165</v>
      </c>
    </row>
    <row r="28" spans="1:67" x14ac:dyDescent="0.25">
      <c r="A28" s="52" t="s">
        <v>610</v>
      </c>
      <c r="B28" s="42" t="s">
        <v>640</v>
      </c>
      <c r="C28" s="72" t="s">
        <v>452</v>
      </c>
      <c r="D28" s="72" t="s">
        <v>452</v>
      </c>
      <c r="E28" s="72" t="s">
        <v>288</v>
      </c>
      <c r="F28" s="72" t="s">
        <v>288</v>
      </c>
      <c r="G28" s="72" t="s">
        <v>538</v>
      </c>
      <c r="H28" s="73" t="s">
        <v>96</v>
      </c>
      <c r="I28" s="72" t="s">
        <v>449</v>
      </c>
      <c r="J28" s="72" t="s">
        <v>296</v>
      </c>
      <c r="K28" s="72" t="s">
        <v>296</v>
      </c>
      <c r="L28" s="72" t="s">
        <v>297</v>
      </c>
      <c r="M28" s="127" t="s">
        <v>313</v>
      </c>
      <c r="N28" s="127" t="s">
        <v>313</v>
      </c>
      <c r="O28" s="91" t="s">
        <v>567</v>
      </c>
      <c r="P28" s="91" t="s">
        <v>568</v>
      </c>
      <c r="Q28" s="73" t="s">
        <v>99</v>
      </c>
      <c r="R28" s="72" t="s">
        <v>298</v>
      </c>
      <c r="S28" s="72" t="s">
        <v>298</v>
      </c>
      <c r="T28" s="72" t="s">
        <v>298</v>
      </c>
      <c r="U28" s="72" t="s">
        <v>298</v>
      </c>
      <c r="V28" s="72" t="s">
        <v>298</v>
      </c>
      <c r="W28" s="72" t="s">
        <v>298</v>
      </c>
      <c r="X28" s="72" t="s">
        <v>298</v>
      </c>
      <c r="Y28" s="72" t="s">
        <v>298</v>
      </c>
      <c r="Z28" s="72" t="s">
        <v>449</v>
      </c>
      <c r="AA28" s="92" t="s">
        <v>673</v>
      </c>
      <c r="AB28" s="92" t="s">
        <v>311</v>
      </c>
      <c r="AC28" s="92" t="s">
        <v>311</v>
      </c>
      <c r="AD28" s="75" t="s">
        <v>99</v>
      </c>
      <c r="AE28" s="72" t="s">
        <v>298</v>
      </c>
      <c r="AF28" s="92" t="s">
        <v>312</v>
      </c>
      <c r="AG28" s="75" t="s">
        <v>312</v>
      </c>
      <c r="AH28" s="75" t="s">
        <v>312</v>
      </c>
      <c r="AI28" s="72" t="s">
        <v>298</v>
      </c>
      <c r="AJ28" s="72" t="s">
        <v>298</v>
      </c>
      <c r="AK28" s="72" t="s">
        <v>298</v>
      </c>
      <c r="AL28" s="72" t="s">
        <v>298</v>
      </c>
      <c r="AM28" s="92" t="s">
        <v>449</v>
      </c>
      <c r="AN28" s="75" t="s">
        <v>96</v>
      </c>
      <c r="AO28" s="75" t="s">
        <v>449</v>
      </c>
      <c r="AP28" s="75" t="s">
        <v>96</v>
      </c>
      <c r="AQ28" s="72" t="s">
        <v>298</v>
      </c>
      <c r="AR28" s="75" t="s">
        <v>685</v>
      </c>
      <c r="AS28" s="75" t="s">
        <v>685</v>
      </c>
      <c r="AT28" s="75" t="s">
        <v>685</v>
      </c>
      <c r="AU28" s="75" t="s">
        <v>577</v>
      </c>
      <c r="AV28" s="72" t="s">
        <v>99</v>
      </c>
      <c r="AW28" s="75" t="s">
        <v>99</v>
      </c>
      <c r="AX28" s="75" t="s">
        <v>683</v>
      </c>
      <c r="AY28" s="75" t="s">
        <v>310</v>
      </c>
      <c r="AZ28" s="75" t="s">
        <v>310</v>
      </c>
      <c r="BA28" s="75" t="s">
        <v>449</v>
      </c>
      <c r="BB28" s="75" t="s">
        <v>733</v>
      </c>
      <c r="BC28" s="75" t="s">
        <v>734</v>
      </c>
      <c r="BD28" s="75" t="s">
        <v>735</v>
      </c>
      <c r="BE28" s="72" t="s">
        <v>298</v>
      </c>
      <c r="BF28" s="72" t="s">
        <v>298</v>
      </c>
      <c r="BG28" s="72" t="s">
        <v>314</v>
      </c>
      <c r="BH28" s="75" t="s">
        <v>315</v>
      </c>
      <c r="BI28" s="75" t="s">
        <v>573</v>
      </c>
      <c r="BJ28" s="72" t="s">
        <v>298</v>
      </c>
      <c r="BK28" s="72" t="s">
        <v>298</v>
      </c>
      <c r="BL28" s="72" t="s">
        <v>298</v>
      </c>
      <c r="BM28" s="75" t="s">
        <v>316</v>
      </c>
      <c r="BN28" s="72" t="s">
        <v>298</v>
      </c>
      <c r="BO28" s="93" t="s">
        <v>165</v>
      </c>
    </row>
    <row r="29" spans="1:67" x14ac:dyDescent="0.25">
      <c r="A29" s="111" t="s">
        <v>611</v>
      </c>
      <c r="B29" s="112" t="s">
        <v>637</v>
      </c>
      <c r="C29" s="72" t="s">
        <v>452</v>
      </c>
      <c r="D29" s="72" t="s">
        <v>452</v>
      </c>
      <c r="E29" s="72" t="s">
        <v>288</v>
      </c>
      <c r="F29" s="72" t="s">
        <v>288</v>
      </c>
      <c r="G29" s="72" t="s">
        <v>538</v>
      </c>
      <c r="H29" s="73" t="s">
        <v>96</v>
      </c>
      <c r="I29" s="72" t="s">
        <v>449</v>
      </c>
      <c r="J29" s="72" t="s">
        <v>296</v>
      </c>
      <c r="K29" s="72" t="s">
        <v>296</v>
      </c>
      <c r="L29" s="72" t="s">
        <v>297</v>
      </c>
      <c r="M29" s="127" t="s">
        <v>313</v>
      </c>
      <c r="N29" s="127" t="s">
        <v>313</v>
      </c>
      <c r="O29" s="91" t="s">
        <v>567</v>
      </c>
      <c r="P29" s="91" t="s">
        <v>568</v>
      </c>
      <c r="Q29" s="73" t="s">
        <v>99</v>
      </c>
      <c r="R29" s="72" t="s">
        <v>298</v>
      </c>
      <c r="S29" s="72" t="s">
        <v>298</v>
      </c>
      <c r="T29" s="72" t="s">
        <v>298</v>
      </c>
      <c r="U29" s="72" t="s">
        <v>298</v>
      </c>
      <c r="V29" s="72" t="s">
        <v>298</v>
      </c>
      <c r="W29" s="72" t="s">
        <v>298</v>
      </c>
      <c r="X29" s="72" t="s">
        <v>298</v>
      </c>
      <c r="Y29" s="72" t="s">
        <v>298</v>
      </c>
      <c r="Z29" s="72" t="s">
        <v>449</v>
      </c>
      <c r="AA29" s="92" t="s">
        <v>673</v>
      </c>
      <c r="AB29" s="92" t="s">
        <v>311</v>
      </c>
      <c r="AC29" s="92" t="s">
        <v>311</v>
      </c>
      <c r="AD29" s="75" t="s">
        <v>99</v>
      </c>
      <c r="AE29" s="72" t="s">
        <v>298</v>
      </c>
      <c r="AF29" s="92" t="s">
        <v>312</v>
      </c>
      <c r="AG29" s="75" t="s">
        <v>312</v>
      </c>
      <c r="AH29" s="75" t="s">
        <v>312</v>
      </c>
      <c r="AI29" s="72" t="s">
        <v>298</v>
      </c>
      <c r="AJ29" s="72" t="s">
        <v>298</v>
      </c>
      <c r="AK29" s="72" t="s">
        <v>298</v>
      </c>
      <c r="AL29" s="72" t="s">
        <v>298</v>
      </c>
      <c r="AM29" s="92" t="s">
        <v>449</v>
      </c>
      <c r="AN29" s="75" t="s">
        <v>96</v>
      </c>
      <c r="AO29" s="75" t="s">
        <v>449</v>
      </c>
      <c r="AP29" s="75" t="s">
        <v>96</v>
      </c>
      <c r="AQ29" s="72" t="s">
        <v>298</v>
      </c>
      <c r="AR29" s="75" t="s">
        <v>685</v>
      </c>
      <c r="AS29" s="75" t="s">
        <v>685</v>
      </c>
      <c r="AT29" s="75" t="s">
        <v>685</v>
      </c>
      <c r="AU29" s="75" t="s">
        <v>577</v>
      </c>
      <c r="AV29" s="72" t="s">
        <v>99</v>
      </c>
      <c r="AW29" s="75" t="s">
        <v>99</v>
      </c>
      <c r="AX29" s="75" t="s">
        <v>683</v>
      </c>
      <c r="AY29" s="75" t="s">
        <v>310</v>
      </c>
      <c r="AZ29" s="75" t="s">
        <v>310</v>
      </c>
      <c r="BA29" s="75" t="s">
        <v>449</v>
      </c>
      <c r="BB29" s="75" t="s">
        <v>733</v>
      </c>
      <c r="BC29" s="75" t="s">
        <v>734</v>
      </c>
      <c r="BD29" s="75" t="s">
        <v>735</v>
      </c>
      <c r="BE29" s="72" t="s">
        <v>298</v>
      </c>
      <c r="BF29" s="72" t="s">
        <v>298</v>
      </c>
      <c r="BG29" s="72" t="s">
        <v>314</v>
      </c>
      <c r="BH29" s="75" t="s">
        <v>315</v>
      </c>
      <c r="BI29" s="75" t="s">
        <v>573</v>
      </c>
      <c r="BJ29" s="72" t="s">
        <v>298</v>
      </c>
      <c r="BK29" s="72" t="s">
        <v>298</v>
      </c>
      <c r="BL29" s="72" t="s">
        <v>298</v>
      </c>
      <c r="BM29" s="75" t="s">
        <v>316</v>
      </c>
      <c r="BN29" s="72" t="s">
        <v>298</v>
      </c>
      <c r="BO29" s="93" t="s">
        <v>165</v>
      </c>
    </row>
    <row r="30" spans="1:67" x14ac:dyDescent="0.25">
      <c r="A30" s="52" t="s">
        <v>612</v>
      </c>
      <c r="B30" s="42" t="s">
        <v>647</v>
      </c>
      <c r="C30" s="72" t="s">
        <v>452</v>
      </c>
      <c r="D30" s="72" t="s">
        <v>452</v>
      </c>
      <c r="E30" s="72" t="s">
        <v>288</v>
      </c>
      <c r="F30" s="72" t="s">
        <v>288</v>
      </c>
      <c r="G30" s="72" t="s">
        <v>538</v>
      </c>
      <c r="H30" s="73" t="s">
        <v>96</v>
      </c>
      <c r="I30" s="72" t="s">
        <v>295</v>
      </c>
      <c r="J30" s="72" t="s">
        <v>296</v>
      </c>
      <c r="K30" s="72" t="s">
        <v>296</v>
      </c>
      <c r="L30" s="72" t="s">
        <v>297</v>
      </c>
      <c r="M30" s="127" t="s">
        <v>313</v>
      </c>
      <c r="N30" s="127" t="s">
        <v>313</v>
      </c>
      <c r="O30" s="91" t="s">
        <v>567</v>
      </c>
      <c r="P30" s="91" t="s">
        <v>568</v>
      </c>
      <c r="Q30" s="73" t="s">
        <v>99</v>
      </c>
      <c r="R30" s="72" t="s">
        <v>298</v>
      </c>
      <c r="S30" s="72" t="s">
        <v>298</v>
      </c>
      <c r="T30" s="72" t="s">
        <v>298</v>
      </c>
      <c r="U30" s="72" t="s">
        <v>298</v>
      </c>
      <c r="V30" s="72" t="s">
        <v>298</v>
      </c>
      <c r="W30" s="72" t="s">
        <v>298</v>
      </c>
      <c r="X30" s="72" t="s">
        <v>298</v>
      </c>
      <c r="Y30" s="72" t="s">
        <v>298</v>
      </c>
      <c r="Z30" s="72" t="s">
        <v>298</v>
      </c>
      <c r="AA30" s="92" t="s">
        <v>673</v>
      </c>
      <c r="AB30" s="92" t="s">
        <v>311</v>
      </c>
      <c r="AC30" s="92" t="s">
        <v>311</v>
      </c>
      <c r="AD30" s="75" t="s">
        <v>99</v>
      </c>
      <c r="AE30" s="72" t="s">
        <v>298</v>
      </c>
      <c r="AF30" s="92" t="s">
        <v>312</v>
      </c>
      <c r="AG30" s="75" t="s">
        <v>312</v>
      </c>
      <c r="AH30" s="75" t="s">
        <v>312</v>
      </c>
      <c r="AI30" s="72" t="s">
        <v>298</v>
      </c>
      <c r="AJ30" s="72" t="s">
        <v>298</v>
      </c>
      <c r="AK30" s="72" t="s">
        <v>298</v>
      </c>
      <c r="AL30" s="72" t="s">
        <v>679</v>
      </c>
      <c r="AM30" s="92" t="s">
        <v>449</v>
      </c>
      <c r="AN30" s="75" t="s">
        <v>96</v>
      </c>
      <c r="AO30" s="75" t="s">
        <v>96</v>
      </c>
      <c r="AP30" s="75" t="s">
        <v>96</v>
      </c>
      <c r="AQ30" s="72" t="s">
        <v>298</v>
      </c>
      <c r="AR30" s="75" t="s">
        <v>686</v>
      </c>
      <c r="AS30" s="72" t="s">
        <v>298</v>
      </c>
      <c r="AT30" s="75" t="s">
        <v>686</v>
      </c>
      <c r="AU30" s="75" t="s">
        <v>577</v>
      </c>
      <c r="AV30" s="72" t="s">
        <v>298</v>
      </c>
      <c r="AW30" s="75" t="s">
        <v>99</v>
      </c>
      <c r="AX30" s="75" t="s">
        <v>682</v>
      </c>
      <c r="AY30" s="75" t="s">
        <v>310</v>
      </c>
      <c r="AZ30" s="75" t="s">
        <v>310</v>
      </c>
      <c r="BA30" s="75" t="s">
        <v>493</v>
      </c>
      <c r="BB30" s="75" t="s">
        <v>733</v>
      </c>
      <c r="BC30" s="75" t="s">
        <v>734</v>
      </c>
      <c r="BD30" s="75" t="s">
        <v>735</v>
      </c>
      <c r="BE30" s="72" t="s">
        <v>298</v>
      </c>
      <c r="BF30" s="72" t="s">
        <v>298</v>
      </c>
      <c r="BG30" s="72" t="s">
        <v>314</v>
      </c>
      <c r="BH30" s="75" t="s">
        <v>315</v>
      </c>
      <c r="BI30" s="75" t="s">
        <v>573</v>
      </c>
      <c r="BJ30" s="72" t="s">
        <v>298</v>
      </c>
      <c r="BK30" s="72" t="s">
        <v>298</v>
      </c>
      <c r="BL30" s="72" t="s">
        <v>298</v>
      </c>
      <c r="BM30" s="75" t="s">
        <v>316</v>
      </c>
      <c r="BN30" s="72" t="s">
        <v>298</v>
      </c>
      <c r="BO30" s="93" t="s">
        <v>165</v>
      </c>
    </row>
    <row r="31" spans="1:67" x14ac:dyDescent="0.25">
      <c r="A31" s="51" t="s">
        <v>613</v>
      </c>
      <c r="B31" s="108" t="s">
        <v>648</v>
      </c>
      <c r="C31" s="72" t="s">
        <v>452</v>
      </c>
      <c r="D31" s="72" t="s">
        <v>452</v>
      </c>
      <c r="E31" s="72" t="s">
        <v>288</v>
      </c>
      <c r="F31" s="72" t="s">
        <v>288</v>
      </c>
      <c r="G31" s="72" t="s">
        <v>538</v>
      </c>
      <c r="H31" s="73" t="s">
        <v>96</v>
      </c>
      <c r="I31" s="72" t="s">
        <v>295</v>
      </c>
      <c r="J31" s="72" t="s">
        <v>296</v>
      </c>
      <c r="K31" s="72" t="s">
        <v>296</v>
      </c>
      <c r="L31" s="72" t="s">
        <v>297</v>
      </c>
      <c r="M31" s="127" t="s">
        <v>313</v>
      </c>
      <c r="N31" s="127" t="s">
        <v>313</v>
      </c>
      <c r="O31" s="91" t="s">
        <v>567</v>
      </c>
      <c r="P31" s="91" t="s">
        <v>568</v>
      </c>
      <c r="Q31" s="73" t="s">
        <v>99</v>
      </c>
      <c r="R31" s="72" t="s">
        <v>298</v>
      </c>
      <c r="S31" s="72" t="s">
        <v>298</v>
      </c>
      <c r="T31" s="72" t="s">
        <v>298</v>
      </c>
      <c r="U31" s="72" t="s">
        <v>298</v>
      </c>
      <c r="V31" s="72" t="s">
        <v>298</v>
      </c>
      <c r="W31" s="72" t="s">
        <v>298</v>
      </c>
      <c r="X31" s="72" t="s">
        <v>298</v>
      </c>
      <c r="Y31" s="72" t="s">
        <v>298</v>
      </c>
      <c r="Z31" s="72" t="s">
        <v>298</v>
      </c>
      <c r="AA31" s="92" t="s">
        <v>673</v>
      </c>
      <c r="AB31" s="92" t="s">
        <v>311</v>
      </c>
      <c r="AC31" s="92" t="s">
        <v>311</v>
      </c>
      <c r="AD31" s="75" t="s">
        <v>99</v>
      </c>
      <c r="AE31" s="72" t="s">
        <v>298</v>
      </c>
      <c r="AF31" s="92" t="s">
        <v>312</v>
      </c>
      <c r="AG31" s="75" t="s">
        <v>312</v>
      </c>
      <c r="AH31" s="75" t="s">
        <v>312</v>
      </c>
      <c r="AI31" s="72" t="s">
        <v>298</v>
      </c>
      <c r="AJ31" s="72" t="s">
        <v>298</v>
      </c>
      <c r="AK31" s="72" t="s">
        <v>298</v>
      </c>
      <c r="AL31" s="72" t="s">
        <v>679</v>
      </c>
      <c r="AM31" s="92" t="s">
        <v>295</v>
      </c>
      <c r="AN31" s="75" t="s">
        <v>96</v>
      </c>
      <c r="AO31" s="75" t="s">
        <v>96</v>
      </c>
      <c r="AP31" s="75" t="s">
        <v>96</v>
      </c>
      <c r="AQ31" s="72" t="s">
        <v>298</v>
      </c>
      <c r="AR31" s="75" t="s">
        <v>686</v>
      </c>
      <c r="AS31" s="72" t="s">
        <v>298</v>
      </c>
      <c r="AT31" s="75" t="s">
        <v>686</v>
      </c>
      <c r="AU31" s="75" t="s">
        <v>577</v>
      </c>
      <c r="AV31" s="72" t="s">
        <v>298</v>
      </c>
      <c r="AW31" s="75" t="s">
        <v>99</v>
      </c>
      <c r="AX31" s="75" t="s">
        <v>682</v>
      </c>
      <c r="AY31" s="75" t="s">
        <v>310</v>
      </c>
      <c r="AZ31" s="75" t="s">
        <v>310</v>
      </c>
      <c r="BA31" s="75" t="s">
        <v>493</v>
      </c>
      <c r="BB31" s="75" t="s">
        <v>733</v>
      </c>
      <c r="BC31" s="75" t="s">
        <v>734</v>
      </c>
      <c r="BD31" s="75" t="s">
        <v>735</v>
      </c>
      <c r="BE31" s="72" t="s">
        <v>298</v>
      </c>
      <c r="BF31" s="72" t="s">
        <v>298</v>
      </c>
      <c r="BG31" s="72" t="s">
        <v>314</v>
      </c>
      <c r="BH31" s="75" t="s">
        <v>315</v>
      </c>
      <c r="BI31" s="75" t="s">
        <v>573</v>
      </c>
      <c r="BJ31" s="72" t="s">
        <v>298</v>
      </c>
      <c r="BK31" s="72" t="s">
        <v>298</v>
      </c>
      <c r="BL31" s="72" t="s">
        <v>298</v>
      </c>
      <c r="BM31" s="75" t="s">
        <v>316</v>
      </c>
      <c r="BN31" s="72" t="s">
        <v>298</v>
      </c>
      <c r="BO31" s="93" t="s">
        <v>165</v>
      </c>
    </row>
    <row r="32" spans="1:67" x14ac:dyDescent="0.25">
      <c r="A32" s="51" t="s">
        <v>614</v>
      </c>
      <c r="B32" s="108" t="s">
        <v>649</v>
      </c>
      <c r="C32" s="72" t="s">
        <v>452</v>
      </c>
      <c r="D32" s="72" t="s">
        <v>452</v>
      </c>
      <c r="E32" s="72" t="s">
        <v>288</v>
      </c>
      <c r="F32" s="72" t="s">
        <v>288</v>
      </c>
      <c r="G32" s="72" t="s">
        <v>538</v>
      </c>
      <c r="H32" s="73" t="s">
        <v>96</v>
      </c>
      <c r="I32" s="72" t="s">
        <v>295</v>
      </c>
      <c r="J32" s="72" t="s">
        <v>296</v>
      </c>
      <c r="K32" s="72" t="s">
        <v>296</v>
      </c>
      <c r="L32" s="72" t="s">
        <v>297</v>
      </c>
      <c r="M32" s="127" t="s">
        <v>313</v>
      </c>
      <c r="N32" s="127" t="s">
        <v>313</v>
      </c>
      <c r="O32" s="91" t="s">
        <v>567</v>
      </c>
      <c r="P32" s="91" t="s">
        <v>568</v>
      </c>
      <c r="Q32" s="73" t="s">
        <v>99</v>
      </c>
      <c r="R32" s="72" t="s">
        <v>298</v>
      </c>
      <c r="S32" s="72" t="s">
        <v>298</v>
      </c>
      <c r="T32" s="72" t="s">
        <v>298</v>
      </c>
      <c r="U32" s="72" t="s">
        <v>298</v>
      </c>
      <c r="V32" s="72" t="s">
        <v>298</v>
      </c>
      <c r="W32" s="72" t="s">
        <v>298</v>
      </c>
      <c r="X32" s="72" t="s">
        <v>298</v>
      </c>
      <c r="Y32" s="72" t="s">
        <v>298</v>
      </c>
      <c r="Z32" s="72" t="s">
        <v>298</v>
      </c>
      <c r="AA32" s="92" t="s">
        <v>673</v>
      </c>
      <c r="AB32" s="92" t="s">
        <v>311</v>
      </c>
      <c r="AC32" s="92" t="s">
        <v>311</v>
      </c>
      <c r="AD32" s="75" t="s">
        <v>99</v>
      </c>
      <c r="AE32" s="72" t="s">
        <v>298</v>
      </c>
      <c r="AF32" s="92" t="s">
        <v>312</v>
      </c>
      <c r="AG32" s="75" t="s">
        <v>312</v>
      </c>
      <c r="AH32" s="75" t="s">
        <v>312</v>
      </c>
      <c r="AI32" s="72" t="s">
        <v>298</v>
      </c>
      <c r="AJ32" s="72" t="s">
        <v>298</v>
      </c>
      <c r="AK32" s="72" t="s">
        <v>298</v>
      </c>
      <c r="AL32" s="72" t="s">
        <v>679</v>
      </c>
      <c r="AM32" s="92" t="s">
        <v>295</v>
      </c>
      <c r="AN32" s="75" t="s">
        <v>96</v>
      </c>
      <c r="AO32" s="75" t="s">
        <v>96</v>
      </c>
      <c r="AP32" s="75" t="s">
        <v>96</v>
      </c>
      <c r="AQ32" s="72" t="s">
        <v>298</v>
      </c>
      <c r="AR32" s="75" t="s">
        <v>686</v>
      </c>
      <c r="AS32" s="72" t="s">
        <v>298</v>
      </c>
      <c r="AT32" s="75" t="s">
        <v>686</v>
      </c>
      <c r="AU32" s="75" t="s">
        <v>577</v>
      </c>
      <c r="AV32" s="72" t="s">
        <v>298</v>
      </c>
      <c r="AW32" s="75" t="s">
        <v>99</v>
      </c>
      <c r="AX32" s="75" t="s">
        <v>682</v>
      </c>
      <c r="AY32" s="75" t="s">
        <v>310</v>
      </c>
      <c r="AZ32" s="75" t="s">
        <v>310</v>
      </c>
      <c r="BA32" s="75" t="s">
        <v>493</v>
      </c>
      <c r="BB32" s="75" t="s">
        <v>733</v>
      </c>
      <c r="BC32" s="75" t="s">
        <v>734</v>
      </c>
      <c r="BD32" s="75" t="s">
        <v>735</v>
      </c>
      <c r="BE32" s="72" t="s">
        <v>298</v>
      </c>
      <c r="BF32" s="72" t="s">
        <v>298</v>
      </c>
      <c r="BG32" s="72" t="s">
        <v>314</v>
      </c>
      <c r="BH32" s="75" t="s">
        <v>315</v>
      </c>
      <c r="BI32" s="75" t="s">
        <v>573</v>
      </c>
      <c r="BJ32" s="72" t="s">
        <v>298</v>
      </c>
      <c r="BK32" s="72" t="s">
        <v>298</v>
      </c>
      <c r="BL32" s="72" t="s">
        <v>298</v>
      </c>
      <c r="BM32" s="75" t="s">
        <v>316</v>
      </c>
      <c r="BN32" s="72" t="s">
        <v>298</v>
      </c>
      <c r="BO32" s="93" t="s">
        <v>165</v>
      </c>
    </row>
    <row r="33" spans="1:67" x14ac:dyDescent="0.25">
      <c r="A33" s="51" t="s">
        <v>615</v>
      </c>
      <c r="B33" s="108" t="s">
        <v>650</v>
      </c>
      <c r="C33" s="72" t="s">
        <v>452</v>
      </c>
      <c r="D33" s="72" t="s">
        <v>452</v>
      </c>
      <c r="E33" s="72" t="s">
        <v>288</v>
      </c>
      <c r="F33" s="72" t="s">
        <v>288</v>
      </c>
      <c r="G33" s="72" t="s">
        <v>538</v>
      </c>
      <c r="H33" s="73" t="s">
        <v>96</v>
      </c>
      <c r="I33" s="72" t="s">
        <v>295</v>
      </c>
      <c r="J33" s="72" t="s">
        <v>296</v>
      </c>
      <c r="K33" s="72" t="s">
        <v>296</v>
      </c>
      <c r="L33" s="72" t="s">
        <v>297</v>
      </c>
      <c r="M33" s="127" t="s">
        <v>313</v>
      </c>
      <c r="N33" s="127" t="s">
        <v>313</v>
      </c>
      <c r="O33" s="91" t="s">
        <v>567</v>
      </c>
      <c r="P33" s="91" t="s">
        <v>568</v>
      </c>
      <c r="Q33" s="73" t="s">
        <v>99</v>
      </c>
      <c r="R33" s="72" t="s">
        <v>298</v>
      </c>
      <c r="S33" s="72" t="s">
        <v>298</v>
      </c>
      <c r="T33" s="72" t="s">
        <v>298</v>
      </c>
      <c r="U33" s="72" t="s">
        <v>298</v>
      </c>
      <c r="V33" s="72" t="s">
        <v>298</v>
      </c>
      <c r="W33" s="72" t="s">
        <v>298</v>
      </c>
      <c r="X33" s="72" t="s">
        <v>298</v>
      </c>
      <c r="Y33" s="72" t="s">
        <v>298</v>
      </c>
      <c r="Z33" s="72" t="s">
        <v>298</v>
      </c>
      <c r="AA33" s="92" t="s">
        <v>673</v>
      </c>
      <c r="AB33" s="92" t="s">
        <v>311</v>
      </c>
      <c r="AC33" s="92" t="s">
        <v>311</v>
      </c>
      <c r="AD33" s="75" t="s">
        <v>99</v>
      </c>
      <c r="AE33" s="72" t="s">
        <v>298</v>
      </c>
      <c r="AF33" s="92" t="s">
        <v>312</v>
      </c>
      <c r="AG33" s="75" t="s">
        <v>312</v>
      </c>
      <c r="AH33" s="75" t="s">
        <v>312</v>
      </c>
      <c r="AI33" s="72" t="s">
        <v>298</v>
      </c>
      <c r="AJ33" s="72" t="s">
        <v>298</v>
      </c>
      <c r="AK33" s="72" t="s">
        <v>298</v>
      </c>
      <c r="AL33" s="72" t="s">
        <v>679</v>
      </c>
      <c r="AM33" s="92" t="s">
        <v>295</v>
      </c>
      <c r="AN33" s="75" t="s">
        <v>96</v>
      </c>
      <c r="AO33" s="75" t="s">
        <v>96</v>
      </c>
      <c r="AP33" s="75" t="s">
        <v>96</v>
      </c>
      <c r="AQ33" s="72" t="s">
        <v>298</v>
      </c>
      <c r="AR33" s="75" t="s">
        <v>686</v>
      </c>
      <c r="AS33" s="72" t="s">
        <v>298</v>
      </c>
      <c r="AT33" s="75" t="s">
        <v>686</v>
      </c>
      <c r="AU33" s="75" t="s">
        <v>577</v>
      </c>
      <c r="AV33" s="72" t="s">
        <v>298</v>
      </c>
      <c r="AW33" s="75" t="s">
        <v>99</v>
      </c>
      <c r="AX33" s="75" t="s">
        <v>682</v>
      </c>
      <c r="AY33" s="75" t="s">
        <v>310</v>
      </c>
      <c r="AZ33" s="75" t="s">
        <v>310</v>
      </c>
      <c r="BA33" s="75" t="s">
        <v>493</v>
      </c>
      <c r="BB33" s="75" t="s">
        <v>733</v>
      </c>
      <c r="BC33" s="75" t="s">
        <v>734</v>
      </c>
      <c r="BD33" s="75" t="s">
        <v>735</v>
      </c>
      <c r="BE33" s="72" t="s">
        <v>298</v>
      </c>
      <c r="BF33" s="72" t="s">
        <v>298</v>
      </c>
      <c r="BG33" s="72" t="s">
        <v>314</v>
      </c>
      <c r="BH33" s="75" t="s">
        <v>315</v>
      </c>
      <c r="BI33" s="75" t="s">
        <v>573</v>
      </c>
      <c r="BJ33" s="72" t="s">
        <v>298</v>
      </c>
      <c r="BK33" s="72" t="s">
        <v>298</v>
      </c>
      <c r="BL33" s="72" t="s">
        <v>298</v>
      </c>
      <c r="BM33" s="75" t="s">
        <v>316</v>
      </c>
      <c r="BN33" s="72" t="s">
        <v>298</v>
      </c>
      <c r="BO33" s="93" t="s">
        <v>165</v>
      </c>
    </row>
    <row r="34" spans="1:67" x14ac:dyDescent="0.25">
      <c r="A34" s="51" t="s">
        <v>616</v>
      </c>
      <c r="B34" s="108" t="s">
        <v>651</v>
      </c>
      <c r="C34" s="72" t="s">
        <v>452</v>
      </c>
      <c r="D34" s="72" t="s">
        <v>452</v>
      </c>
      <c r="E34" s="72" t="s">
        <v>288</v>
      </c>
      <c r="F34" s="72" t="s">
        <v>288</v>
      </c>
      <c r="G34" s="72" t="s">
        <v>538</v>
      </c>
      <c r="H34" s="73" t="s">
        <v>96</v>
      </c>
      <c r="I34" s="72" t="s">
        <v>295</v>
      </c>
      <c r="J34" s="72" t="s">
        <v>296</v>
      </c>
      <c r="K34" s="72" t="s">
        <v>296</v>
      </c>
      <c r="L34" s="72" t="s">
        <v>297</v>
      </c>
      <c r="M34" s="127" t="s">
        <v>313</v>
      </c>
      <c r="N34" s="127" t="s">
        <v>313</v>
      </c>
      <c r="O34" s="91" t="s">
        <v>567</v>
      </c>
      <c r="P34" s="91" t="s">
        <v>568</v>
      </c>
      <c r="Q34" s="73" t="s">
        <v>99</v>
      </c>
      <c r="R34" s="72" t="s">
        <v>298</v>
      </c>
      <c r="S34" s="72" t="s">
        <v>298</v>
      </c>
      <c r="T34" s="72" t="s">
        <v>298</v>
      </c>
      <c r="U34" s="72" t="s">
        <v>298</v>
      </c>
      <c r="V34" s="72" t="s">
        <v>298</v>
      </c>
      <c r="W34" s="72" t="s">
        <v>298</v>
      </c>
      <c r="X34" s="72" t="s">
        <v>298</v>
      </c>
      <c r="Y34" s="72" t="s">
        <v>298</v>
      </c>
      <c r="Z34" s="72" t="s">
        <v>298</v>
      </c>
      <c r="AA34" s="92" t="s">
        <v>673</v>
      </c>
      <c r="AB34" s="92" t="s">
        <v>311</v>
      </c>
      <c r="AC34" s="92" t="s">
        <v>311</v>
      </c>
      <c r="AD34" s="75" t="s">
        <v>99</v>
      </c>
      <c r="AE34" s="72" t="s">
        <v>298</v>
      </c>
      <c r="AF34" s="92" t="s">
        <v>312</v>
      </c>
      <c r="AG34" s="75" t="s">
        <v>312</v>
      </c>
      <c r="AH34" s="75" t="s">
        <v>312</v>
      </c>
      <c r="AI34" s="72" t="s">
        <v>298</v>
      </c>
      <c r="AJ34" s="72" t="s">
        <v>298</v>
      </c>
      <c r="AK34" s="72" t="s">
        <v>298</v>
      </c>
      <c r="AL34" s="72" t="s">
        <v>679</v>
      </c>
      <c r="AM34" s="92" t="s">
        <v>295</v>
      </c>
      <c r="AN34" s="75" t="s">
        <v>96</v>
      </c>
      <c r="AO34" s="75" t="s">
        <v>96</v>
      </c>
      <c r="AP34" s="75" t="s">
        <v>96</v>
      </c>
      <c r="AQ34" s="72" t="s">
        <v>298</v>
      </c>
      <c r="AR34" s="75" t="s">
        <v>686</v>
      </c>
      <c r="AS34" s="72" t="s">
        <v>298</v>
      </c>
      <c r="AT34" s="75" t="s">
        <v>686</v>
      </c>
      <c r="AU34" s="75" t="s">
        <v>577</v>
      </c>
      <c r="AV34" s="72" t="s">
        <v>298</v>
      </c>
      <c r="AW34" s="75" t="s">
        <v>99</v>
      </c>
      <c r="AX34" s="75" t="s">
        <v>682</v>
      </c>
      <c r="AY34" s="75" t="s">
        <v>310</v>
      </c>
      <c r="AZ34" s="75" t="s">
        <v>310</v>
      </c>
      <c r="BA34" s="75" t="s">
        <v>493</v>
      </c>
      <c r="BB34" s="75" t="s">
        <v>733</v>
      </c>
      <c r="BC34" s="75" t="s">
        <v>734</v>
      </c>
      <c r="BD34" s="75" t="s">
        <v>735</v>
      </c>
      <c r="BE34" s="72" t="s">
        <v>298</v>
      </c>
      <c r="BF34" s="72" t="s">
        <v>298</v>
      </c>
      <c r="BG34" s="72" t="s">
        <v>314</v>
      </c>
      <c r="BH34" s="75" t="s">
        <v>315</v>
      </c>
      <c r="BI34" s="75" t="s">
        <v>573</v>
      </c>
      <c r="BJ34" s="72" t="s">
        <v>298</v>
      </c>
      <c r="BK34" s="72" t="s">
        <v>298</v>
      </c>
      <c r="BL34" s="72" t="s">
        <v>298</v>
      </c>
      <c r="BM34" s="75" t="s">
        <v>316</v>
      </c>
      <c r="BN34" s="72" t="s">
        <v>298</v>
      </c>
      <c r="BO34" s="93" t="s">
        <v>165</v>
      </c>
    </row>
    <row r="35" spans="1:67" x14ac:dyDescent="0.25">
      <c r="A35" s="51" t="s">
        <v>617</v>
      </c>
      <c r="B35" s="108" t="s">
        <v>652</v>
      </c>
      <c r="C35" s="72" t="s">
        <v>452</v>
      </c>
      <c r="D35" s="72" t="s">
        <v>452</v>
      </c>
      <c r="E35" s="72" t="s">
        <v>288</v>
      </c>
      <c r="F35" s="72" t="s">
        <v>288</v>
      </c>
      <c r="G35" s="72" t="s">
        <v>538</v>
      </c>
      <c r="H35" s="73" t="s">
        <v>96</v>
      </c>
      <c r="I35" s="72" t="s">
        <v>295</v>
      </c>
      <c r="J35" s="72" t="s">
        <v>296</v>
      </c>
      <c r="K35" s="72" t="s">
        <v>296</v>
      </c>
      <c r="L35" s="72" t="s">
        <v>297</v>
      </c>
      <c r="M35" s="127" t="s">
        <v>313</v>
      </c>
      <c r="N35" s="127" t="s">
        <v>313</v>
      </c>
      <c r="O35" s="91" t="s">
        <v>567</v>
      </c>
      <c r="P35" s="91" t="s">
        <v>568</v>
      </c>
      <c r="Q35" s="73" t="s">
        <v>99</v>
      </c>
      <c r="R35" s="72" t="s">
        <v>298</v>
      </c>
      <c r="S35" s="72" t="s">
        <v>298</v>
      </c>
      <c r="T35" s="72" t="s">
        <v>298</v>
      </c>
      <c r="U35" s="72" t="s">
        <v>298</v>
      </c>
      <c r="V35" s="72" t="s">
        <v>298</v>
      </c>
      <c r="W35" s="72" t="s">
        <v>298</v>
      </c>
      <c r="X35" s="72" t="s">
        <v>298</v>
      </c>
      <c r="Y35" s="72" t="s">
        <v>298</v>
      </c>
      <c r="Z35" s="72" t="s">
        <v>298</v>
      </c>
      <c r="AA35" s="92" t="s">
        <v>673</v>
      </c>
      <c r="AB35" s="92" t="s">
        <v>311</v>
      </c>
      <c r="AC35" s="92" t="s">
        <v>311</v>
      </c>
      <c r="AD35" s="75" t="s">
        <v>99</v>
      </c>
      <c r="AE35" s="72" t="s">
        <v>298</v>
      </c>
      <c r="AF35" s="92" t="s">
        <v>312</v>
      </c>
      <c r="AG35" s="75" t="s">
        <v>312</v>
      </c>
      <c r="AH35" s="75" t="s">
        <v>312</v>
      </c>
      <c r="AI35" s="72" t="s">
        <v>298</v>
      </c>
      <c r="AJ35" s="72" t="s">
        <v>298</v>
      </c>
      <c r="AK35" s="72" t="s">
        <v>298</v>
      </c>
      <c r="AL35" s="72" t="s">
        <v>679</v>
      </c>
      <c r="AM35" s="92" t="s">
        <v>295</v>
      </c>
      <c r="AN35" s="75" t="s">
        <v>96</v>
      </c>
      <c r="AO35" s="75" t="s">
        <v>96</v>
      </c>
      <c r="AP35" s="75" t="s">
        <v>96</v>
      </c>
      <c r="AQ35" s="72" t="s">
        <v>298</v>
      </c>
      <c r="AR35" s="75" t="s">
        <v>686</v>
      </c>
      <c r="AS35" s="72" t="s">
        <v>298</v>
      </c>
      <c r="AT35" s="75" t="s">
        <v>686</v>
      </c>
      <c r="AU35" s="75" t="s">
        <v>577</v>
      </c>
      <c r="AV35" s="72" t="s">
        <v>298</v>
      </c>
      <c r="AW35" s="75" t="s">
        <v>99</v>
      </c>
      <c r="AX35" s="75" t="s">
        <v>682</v>
      </c>
      <c r="AY35" s="75" t="s">
        <v>310</v>
      </c>
      <c r="AZ35" s="75" t="s">
        <v>310</v>
      </c>
      <c r="BA35" s="75" t="s">
        <v>493</v>
      </c>
      <c r="BB35" s="75" t="s">
        <v>733</v>
      </c>
      <c r="BC35" s="75" t="s">
        <v>734</v>
      </c>
      <c r="BD35" s="75" t="s">
        <v>735</v>
      </c>
      <c r="BE35" s="72" t="s">
        <v>298</v>
      </c>
      <c r="BF35" s="72" t="s">
        <v>298</v>
      </c>
      <c r="BG35" s="72" t="s">
        <v>314</v>
      </c>
      <c r="BH35" s="75" t="s">
        <v>315</v>
      </c>
      <c r="BI35" s="75" t="s">
        <v>573</v>
      </c>
      <c r="BJ35" s="72" t="s">
        <v>298</v>
      </c>
      <c r="BK35" s="72" t="s">
        <v>298</v>
      </c>
      <c r="BL35" s="72" t="s">
        <v>298</v>
      </c>
      <c r="BM35" s="75" t="s">
        <v>316</v>
      </c>
      <c r="BN35" s="72" t="s">
        <v>298</v>
      </c>
      <c r="BO35" s="93" t="s">
        <v>165</v>
      </c>
    </row>
    <row r="36" spans="1:67" x14ac:dyDescent="0.25">
      <c r="A36" s="51" t="s">
        <v>618</v>
      </c>
      <c r="B36" s="108" t="s">
        <v>653</v>
      </c>
      <c r="C36" s="72" t="s">
        <v>452</v>
      </c>
      <c r="D36" s="72" t="s">
        <v>452</v>
      </c>
      <c r="E36" s="72" t="s">
        <v>288</v>
      </c>
      <c r="F36" s="72" t="s">
        <v>288</v>
      </c>
      <c r="G36" s="72" t="s">
        <v>538</v>
      </c>
      <c r="H36" s="73" t="s">
        <v>96</v>
      </c>
      <c r="I36" s="72" t="s">
        <v>295</v>
      </c>
      <c r="J36" s="72" t="s">
        <v>296</v>
      </c>
      <c r="K36" s="72" t="s">
        <v>296</v>
      </c>
      <c r="L36" s="72" t="s">
        <v>297</v>
      </c>
      <c r="M36" s="127" t="s">
        <v>313</v>
      </c>
      <c r="N36" s="127" t="s">
        <v>313</v>
      </c>
      <c r="O36" s="91" t="s">
        <v>567</v>
      </c>
      <c r="P36" s="91" t="s">
        <v>568</v>
      </c>
      <c r="Q36" s="73" t="s">
        <v>99</v>
      </c>
      <c r="R36" s="72" t="s">
        <v>298</v>
      </c>
      <c r="S36" s="72" t="s">
        <v>298</v>
      </c>
      <c r="T36" s="72" t="s">
        <v>298</v>
      </c>
      <c r="U36" s="72" t="s">
        <v>298</v>
      </c>
      <c r="V36" s="72" t="s">
        <v>298</v>
      </c>
      <c r="W36" s="72" t="s">
        <v>298</v>
      </c>
      <c r="X36" s="72" t="s">
        <v>298</v>
      </c>
      <c r="Y36" s="72" t="s">
        <v>298</v>
      </c>
      <c r="Z36" s="72" t="s">
        <v>298</v>
      </c>
      <c r="AA36" s="92" t="s">
        <v>673</v>
      </c>
      <c r="AB36" s="92" t="s">
        <v>311</v>
      </c>
      <c r="AC36" s="92" t="s">
        <v>311</v>
      </c>
      <c r="AD36" s="75" t="s">
        <v>99</v>
      </c>
      <c r="AE36" s="72" t="s">
        <v>298</v>
      </c>
      <c r="AF36" s="92" t="s">
        <v>312</v>
      </c>
      <c r="AG36" s="75" t="s">
        <v>312</v>
      </c>
      <c r="AH36" s="75" t="s">
        <v>312</v>
      </c>
      <c r="AI36" s="72" t="s">
        <v>449</v>
      </c>
      <c r="AJ36" s="72" t="s">
        <v>298</v>
      </c>
      <c r="AK36" s="72" t="s">
        <v>298</v>
      </c>
      <c r="AL36" s="72" t="s">
        <v>679</v>
      </c>
      <c r="AM36" s="92" t="s">
        <v>449</v>
      </c>
      <c r="AN36" s="75" t="s">
        <v>96</v>
      </c>
      <c r="AO36" s="75" t="s">
        <v>96</v>
      </c>
      <c r="AP36" s="75" t="s">
        <v>96</v>
      </c>
      <c r="AQ36" s="72" t="s">
        <v>298</v>
      </c>
      <c r="AR36" s="75" t="s">
        <v>686</v>
      </c>
      <c r="AS36" s="72" t="s">
        <v>298</v>
      </c>
      <c r="AT36" s="75" t="s">
        <v>686</v>
      </c>
      <c r="AU36" s="75" t="s">
        <v>577</v>
      </c>
      <c r="AV36" s="72" t="s">
        <v>298</v>
      </c>
      <c r="AW36" s="75" t="s">
        <v>99</v>
      </c>
      <c r="AX36" s="75" t="s">
        <v>682</v>
      </c>
      <c r="AY36" s="75" t="s">
        <v>310</v>
      </c>
      <c r="AZ36" s="75" t="s">
        <v>310</v>
      </c>
      <c r="BA36" s="75" t="s">
        <v>493</v>
      </c>
      <c r="BB36" s="75" t="s">
        <v>733</v>
      </c>
      <c r="BC36" s="75" t="s">
        <v>734</v>
      </c>
      <c r="BD36" s="75" t="s">
        <v>735</v>
      </c>
      <c r="BE36" s="72" t="s">
        <v>298</v>
      </c>
      <c r="BF36" s="72" t="s">
        <v>298</v>
      </c>
      <c r="BG36" s="72" t="s">
        <v>314</v>
      </c>
      <c r="BH36" s="75" t="s">
        <v>315</v>
      </c>
      <c r="BI36" s="75" t="s">
        <v>573</v>
      </c>
      <c r="BJ36" s="72" t="s">
        <v>298</v>
      </c>
      <c r="BK36" s="72" t="s">
        <v>298</v>
      </c>
      <c r="BL36" s="72" t="s">
        <v>298</v>
      </c>
      <c r="BM36" s="75" t="s">
        <v>316</v>
      </c>
      <c r="BN36" s="72" t="s">
        <v>298</v>
      </c>
      <c r="BO36" s="93" t="s">
        <v>165</v>
      </c>
    </row>
    <row r="37" spans="1:67" x14ac:dyDescent="0.25">
      <c r="A37" s="51" t="s">
        <v>619</v>
      </c>
      <c r="B37" s="108" t="s">
        <v>654</v>
      </c>
      <c r="C37" s="72" t="s">
        <v>452</v>
      </c>
      <c r="D37" s="72" t="s">
        <v>452</v>
      </c>
      <c r="E37" s="72" t="s">
        <v>288</v>
      </c>
      <c r="F37" s="72" t="s">
        <v>288</v>
      </c>
      <c r="G37" s="72" t="s">
        <v>538</v>
      </c>
      <c r="H37" s="73" t="s">
        <v>96</v>
      </c>
      <c r="I37" s="72" t="s">
        <v>295</v>
      </c>
      <c r="J37" s="72" t="s">
        <v>296</v>
      </c>
      <c r="K37" s="72" t="s">
        <v>296</v>
      </c>
      <c r="L37" s="72" t="s">
        <v>297</v>
      </c>
      <c r="M37" s="127" t="s">
        <v>313</v>
      </c>
      <c r="N37" s="127" t="s">
        <v>313</v>
      </c>
      <c r="O37" s="91" t="s">
        <v>567</v>
      </c>
      <c r="P37" s="91" t="s">
        <v>568</v>
      </c>
      <c r="Q37" s="73" t="s">
        <v>99</v>
      </c>
      <c r="R37" s="72" t="s">
        <v>298</v>
      </c>
      <c r="S37" s="72" t="s">
        <v>298</v>
      </c>
      <c r="T37" s="72" t="s">
        <v>298</v>
      </c>
      <c r="U37" s="72" t="s">
        <v>298</v>
      </c>
      <c r="V37" s="72" t="s">
        <v>298</v>
      </c>
      <c r="W37" s="72" t="s">
        <v>298</v>
      </c>
      <c r="X37" s="72" t="s">
        <v>298</v>
      </c>
      <c r="Y37" s="72" t="s">
        <v>298</v>
      </c>
      <c r="Z37" s="72" t="s">
        <v>298</v>
      </c>
      <c r="AA37" s="92" t="s">
        <v>673</v>
      </c>
      <c r="AB37" s="92" t="s">
        <v>311</v>
      </c>
      <c r="AC37" s="92" t="s">
        <v>311</v>
      </c>
      <c r="AD37" s="75" t="s">
        <v>99</v>
      </c>
      <c r="AE37" s="72" t="s">
        <v>298</v>
      </c>
      <c r="AF37" s="92" t="s">
        <v>312</v>
      </c>
      <c r="AG37" s="75" t="s">
        <v>312</v>
      </c>
      <c r="AH37" s="75" t="s">
        <v>312</v>
      </c>
      <c r="AI37" s="72" t="s">
        <v>298</v>
      </c>
      <c r="AJ37" s="72" t="s">
        <v>298</v>
      </c>
      <c r="AK37" s="72" t="s">
        <v>298</v>
      </c>
      <c r="AL37" s="72" t="s">
        <v>679</v>
      </c>
      <c r="AM37" s="92" t="s">
        <v>449</v>
      </c>
      <c r="AN37" s="75" t="s">
        <v>96</v>
      </c>
      <c r="AO37" s="75" t="s">
        <v>96</v>
      </c>
      <c r="AP37" s="75" t="s">
        <v>96</v>
      </c>
      <c r="AQ37" s="72" t="s">
        <v>298</v>
      </c>
      <c r="AR37" s="75" t="s">
        <v>686</v>
      </c>
      <c r="AS37" s="72" t="s">
        <v>298</v>
      </c>
      <c r="AT37" s="75" t="s">
        <v>686</v>
      </c>
      <c r="AU37" s="75" t="s">
        <v>577</v>
      </c>
      <c r="AV37" s="72" t="s">
        <v>298</v>
      </c>
      <c r="AW37" s="75" t="s">
        <v>99</v>
      </c>
      <c r="AX37" s="75" t="s">
        <v>682</v>
      </c>
      <c r="AY37" s="75" t="s">
        <v>310</v>
      </c>
      <c r="AZ37" s="75" t="s">
        <v>310</v>
      </c>
      <c r="BA37" s="75" t="s">
        <v>493</v>
      </c>
      <c r="BB37" s="75" t="s">
        <v>733</v>
      </c>
      <c r="BC37" s="75" t="s">
        <v>734</v>
      </c>
      <c r="BD37" s="75" t="s">
        <v>735</v>
      </c>
      <c r="BE37" s="72" t="s">
        <v>298</v>
      </c>
      <c r="BF37" s="72" t="s">
        <v>298</v>
      </c>
      <c r="BG37" s="72" t="s">
        <v>314</v>
      </c>
      <c r="BH37" s="75" t="s">
        <v>315</v>
      </c>
      <c r="BI37" s="75" t="s">
        <v>573</v>
      </c>
      <c r="BJ37" s="72" t="s">
        <v>298</v>
      </c>
      <c r="BK37" s="72" t="s">
        <v>298</v>
      </c>
      <c r="BL37" s="72" t="s">
        <v>298</v>
      </c>
      <c r="BM37" s="75" t="s">
        <v>316</v>
      </c>
      <c r="BN37" s="72" t="s">
        <v>298</v>
      </c>
      <c r="BO37" s="93" t="s">
        <v>165</v>
      </c>
    </row>
    <row r="38" spans="1:67" x14ac:dyDescent="0.25">
      <c r="A38" s="51" t="s">
        <v>620</v>
      </c>
      <c r="B38" s="108" t="s">
        <v>655</v>
      </c>
      <c r="C38" s="72" t="s">
        <v>452</v>
      </c>
      <c r="D38" s="72" t="s">
        <v>452</v>
      </c>
      <c r="E38" s="72" t="s">
        <v>288</v>
      </c>
      <c r="F38" s="72" t="s">
        <v>288</v>
      </c>
      <c r="G38" s="72" t="s">
        <v>538</v>
      </c>
      <c r="H38" s="73" t="s">
        <v>96</v>
      </c>
      <c r="I38" s="72" t="s">
        <v>295</v>
      </c>
      <c r="J38" s="72" t="s">
        <v>296</v>
      </c>
      <c r="K38" s="72" t="s">
        <v>296</v>
      </c>
      <c r="L38" s="72" t="s">
        <v>297</v>
      </c>
      <c r="M38" s="127" t="s">
        <v>313</v>
      </c>
      <c r="N38" s="127" t="s">
        <v>313</v>
      </c>
      <c r="O38" s="91" t="s">
        <v>567</v>
      </c>
      <c r="P38" s="91" t="s">
        <v>568</v>
      </c>
      <c r="Q38" s="73" t="s">
        <v>99</v>
      </c>
      <c r="R38" s="72" t="s">
        <v>298</v>
      </c>
      <c r="S38" s="72" t="s">
        <v>298</v>
      </c>
      <c r="T38" s="72" t="s">
        <v>298</v>
      </c>
      <c r="U38" s="72" t="s">
        <v>298</v>
      </c>
      <c r="V38" s="72" t="s">
        <v>298</v>
      </c>
      <c r="W38" s="72" t="s">
        <v>298</v>
      </c>
      <c r="X38" s="72" t="s">
        <v>298</v>
      </c>
      <c r="Y38" s="72" t="s">
        <v>298</v>
      </c>
      <c r="Z38" s="72" t="s">
        <v>298</v>
      </c>
      <c r="AA38" s="92" t="s">
        <v>673</v>
      </c>
      <c r="AB38" s="92" t="s">
        <v>311</v>
      </c>
      <c r="AC38" s="92" t="s">
        <v>311</v>
      </c>
      <c r="AD38" s="75" t="s">
        <v>99</v>
      </c>
      <c r="AE38" s="72" t="s">
        <v>298</v>
      </c>
      <c r="AF38" s="92" t="s">
        <v>312</v>
      </c>
      <c r="AG38" s="75" t="s">
        <v>312</v>
      </c>
      <c r="AH38" s="75" t="s">
        <v>312</v>
      </c>
      <c r="AI38" s="72" t="s">
        <v>298</v>
      </c>
      <c r="AJ38" s="72" t="s">
        <v>298</v>
      </c>
      <c r="AK38" s="72" t="s">
        <v>298</v>
      </c>
      <c r="AL38" s="72" t="s">
        <v>679</v>
      </c>
      <c r="AM38" s="92" t="s">
        <v>449</v>
      </c>
      <c r="AN38" s="75" t="s">
        <v>96</v>
      </c>
      <c r="AO38" s="75" t="s">
        <v>96</v>
      </c>
      <c r="AP38" s="75" t="s">
        <v>96</v>
      </c>
      <c r="AQ38" s="72" t="s">
        <v>298</v>
      </c>
      <c r="AR38" s="75" t="s">
        <v>686</v>
      </c>
      <c r="AS38" s="72" t="s">
        <v>298</v>
      </c>
      <c r="AT38" s="75" t="s">
        <v>686</v>
      </c>
      <c r="AU38" s="75" t="s">
        <v>577</v>
      </c>
      <c r="AV38" s="72" t="s">
        <v>298</v>
      </c>
      <c r="AW38" s="75" t="s">
        <v>99</v>
      </c>
      <c r="AX38" s="75" t="s">
        <v>682</v>
      </c>
      <c r="AY38" s="75" t="s">
        <v>310</v>
      </c>
      <c r="AZ38" s="75" t="s">
        <v>310</v>
      </c>
      <c r="BA38" s="75" t="s">
        <v>493</v>
      </c>
      <c r="BB38" s="75" t="s">
        <v>733</v>
      </c>
      <c r="BC38" s="75" t="s">
        <v>734</v>
      </c>
      <c r="BD38" s="75" t="s">
        <v>735</v>
      </c>
      <c r="BE38" s="72" t="s">
        <v>298</v>
      </c>
      <c r="BF38" s="72" t="s">
        <v>298</v>
      </c>
      <c r="BG38" s="72" t="s">
        <v>314</v>
      </c>
      <c r="BH38" s="75" t="s">
        <v>315</v>
      </c>
      <c r="BI38" s="75" t="s">
        <v>573</v>
      </c>
      <c r="BJ38" s="72" t="s">
        <v>298</v>
      </c>
      <c r="BK38" s="72" t="s">
        <v>298</v>
      </c>
      <c r="BL38" s="72" t="s">
        <v>298</v>
      </c>
      <c r="BM38" s="75" t="s">
        <v>316</v>
      </c>
      <c r="BN38" s="72" t="s">
        <v>298</v>
      </c>
      <c r="BO38" s="93" t="s">
        <v>165</v>
      </c>
    </row>
    <row r="39" spans="1:67" x14ac:dyDescent="0.25">
      <c r="A39" s="51" t="s">
        <v>621</v>
      </c>
      <c r="B39" s="108" t="s">
        <v>656</v>
      </c>
      <c r="C39" s="72" t="s">
        <v>452</v>
      </c>
      <c r="D39" s="72" t="s">
        <v>452</v>
      </c>
      <c r="E39" s="72" t="s">
        <v>288</v>
      </c>
      <c r="F39" s="72" t="s">
        <v>288</v>
      </c>
      <c r="G39" s="72" t="s">
        <v>538</v>
      </c>
      <c r="H39" s="73" t="s">
        <v>96</v>
      </c>
      <c r="I39" s="72" t="s">
        <v>295</v>
      </c>
      <c r="J39" s="72" t="s">
        <v>296</v>
      </c>
      <c r="K39" s="72" t="s">
        <v>296</v>
      </c>
      <c r="L39" s="72" t="s">
        <v>297</v>
      </c>
      <c r="M39" s="127" t="s">
        <v>313</v>
      </c>
      <c r="N39" s="127" t="s">
        <v>313</v>
      </c>
      <c r="O39" s="91" t="s">
        <v>567</v>
      </c>
      <c r="P39" s="91" t="s">
        <v>568</v>
      </c>
      <c r="Q39" s="73" t="s">
        <v>99</v>
      </c>
      <c r="R39" s="72" t="s">
        <v>298</v>
      </c>
      <c r="S39" s="72" t="s">
        <v>298</v>
      </c>
      <c r="T39" s="72" t="s">
        <v>298</v>
      </c>
      <c r="U39" s="72" t="s">
        <v>298</v>
      </c>
      <c r="V39" s="72" t="s">
        <v>298</v>
      </c>
      <c r="W39" s="72" t="s">
        <v>298</v>
      </c>
      <c r="X39" s="72" t="s">
        <v>298</v>
      </c>
      <c r="Y39" s="72" t="s">
        <v>298</v>
      </c>
      <c r="Z39" s="72" t="s">
        <v>298</v>
      </c>
      <c r="AA39" s="92" t="s">
        <v>673</v>
      </c>
      <c r="AB39" s="92" t="s">
        <v>311</v>
      </c>
      <c r="AC39" s="92" t="s">
        <v>311</v>
      </c>
      <c r="AD39" s="75" t="s">
        <v>99</v>
      </c>
      <c r="AE39" s="72" t="s">
        <v>298</v>
      </c>
      <c r="AF39" s="92" t="s">
        <v>312</v>
      </c>
      <c r="AG39" s="75" t="s">
        <v>312</v>
      </c>
      <c r="AH39" s="75" t="s">
        <v>312</v>
      </c>
      <c r="AI39" s="72" t="s">
        <v>298</v>
      </c>
      <c r="AJ39" s="72" t="s">
        <v>298</v>
      </c>
      <c r="AK39" s="72" t="s">
        <v>298</v>
      </c>
      <c r="AL39" s="72" t="s">
        <v>679</v>
      </c>
      <c r="AM39" s="92" t="s">
        <v>449</v>
      </c>
      <c r="AN39" s="75" t="s">
        <v>96</v>
      </c>
      <c r="AO39" s="75" t="s">
        <v>96</v>
      </c>
      <c r="AP39" s="75" t="s">
        <v>96</v>
      </c>
      <c r="AQ39" s="72" t="s">
        <v>298</v>
      </c>
      <c r="AR39" s="75" t="s">
        <v>686</v>
      </c>
      <c r="AS39" s="72" t="s">
        <v>298</v>
      </c>
      <c r="AT39" s="75" t="s">
        <v>686</v>
      </c>
      <c r="AU39" s="75" t="s">
        <v>577</v>
      </c>
      <c r="AV39" s="72" t="s">
        <v>298</v>
      </c>
      <c r="AW39" s="75" t="s">
        <v>99</v>
      </c>
      <c r="AX39" s="75" t="s">
        <v>682</v>
      </c>
      <c r="AY39" s="75" t="s">
        <v>310</v>
      </c>
      <c r="AZ39" s="75" t="s">
        <v>310</v>
      </c>
      <c r="BA39" s="75" t="s">
        <v>493</v>
      </c>
      <c r="BB39" s="75" t="s">
        <v>733</v>
      </c>
      <c r="BC39" s="75" t="s">
        <v>734</v>
      </c>
      <c r="BD39" s="75" t="s">
        <v>735</v>
      </c>
      <c r="BE39" s="72" t="s">
        <v>298</v>
      </c>
      <c r="BF39" s="72" t="s">
        <v>298</v>
      </c>
      <c r="BG39" s="72" t="s">
        <v>314</v>
      </c>
      <c r="BH39" s="75" t="s">
        <v>315</v>
      </c>
      <c r="BI39" s="75" t="s">
        <v>573</v>
      </c>
      <c r="BJ39" s="72" t="s">
        <v>298</v>
      </c>
      <c r="BK39" s="72" t="s">
        <v>298</v>
      </c>
      <c r="BL39" s="72" t="s">
        <v>298</v>
      </c>
      <c r="BM39" s="75" t="s">
        <v>316</v>
      </c>
      <c r="BN39" s="72" t="s">
        <v>298</v>
      </c>
      <c r="BO39" s="93" t="s">
        <v>165</v>
      </c>
    </row>
    <row r="40" spans="1:67" x14ac:dyDescent="0.25">
      <c r="A40" s="104" t="s">
        <v>622</v>
      </c>
      <c r="B40" s="109" t="s">
        <v>657</v>
      </c>
      <c r="C40" s="72" t="s">
        <v>452</v>
      </c>
      <c r="D40" s="72" t="s">
        <v>452</v>
      </c>
      <c r="E40" s="72" t="s">
        <v>288</v>
      </c>
      <c r="F40" s="72" t="s">
        <v>288</v>
      </c>
      <c r="G40" s="72" t="s">
        <v>538</v>
      </c>
      <c r="H40" s="73" t="s">
        <v>96</v>
      </c>
      <c r="I40" s="72" t="s">
        <v>295</v>
      </c>
      <c r="J40" s="72" t="s">
        <v>296</v>
      </c>
      <c r="K40" s="72" t="s">
        <v>296</v>
      </c>
      <c r="L40" s="72" t="s">
        <v>297</v>
      </c>
      <c r="M40" s="127" t="s">
        <v>313</v>
      </c>
      <c r="N40" s="127" t="s">
        <v>313</v>
      </c>
      <c r="O40" s="91" t="s">
        <v>567</v>
      </c>
      <c r="P40" s="91" t="s">
        <v>568</v>
      </c>
      <c r="Q40" s="73" t="s">
        <v>99</v>
      </c>
      <c r="R40" s="72" t="s">
        <v>298</v>
      </c>
      <c r="S40" s="72" t="s">
        <v>298</v>
      </c>
      <c r="T40" s="72" t="s">
        <v>298</v>
      </c>
      <c r="U40" s="72" t="s">
        <v>298</v>
      </c>
      <c r="V40" s="72" t="s">
        <v>298</v>
      </c>
      <c r="W40" s="72" t="s">
        <v>298</v>
      </c>
      <c r="X40" s="72" t="s">
        <v>298</v>
      </c>
      <c r="Y40" s="72" t="s">
        <v>298</v>
      </c>
      <c r="Z40" s="72" t="s">
        <v>298</v>
      </c>
      <c r="AA40" s="92" t="s">
        <v>673</v>
      </c>
      <c r="AB40" s="92" t="s">
        <v>311</v>
      </c>
      <c r="AC40" s="92" t="s">
        <v>311</v>
      </c>
      <c r="AD40" s="75" t="s">
        <v>99</v>
      </c>
      <c r="AE40" s="72" t="s">
        <v>298</v>
      </c>
      <c r="AF40" s="92" t="s">
        <v>312</v>
      </c>
      <c r="AG40" s="75" t="s">
        <v>312</v>
      </c>
      <c r="AH40" s="75" t="s">
        <v>312</v>
      </c>
      <c r="AI40" s="72" t="s">
        <v>298</v>
      </c>
      <c r="AJ40" s="72" t="s">
        <v>298</v>
      </c>
      <c r="AK40" s="72" t="s">
        <v>298</v>
      </c>
      <c r="AL40" s="72" t="s">
        <v>679</v>
      </c>
      <c r="AM40" s="92" t="s">
        <v>449</v>
      </c>
      <c r="AN40" s="75" t="s">
        <v>96</v>
      </c>
      <c r="AO40" s="75" t="s">
        <v>96</v>
      </c>
      <c r="AP40" s="75" t="s">
        <v>96</v>
      </c>
      <c r="AQ40" s="72" t="s">
        <v>298</v>
      </c>
      <c r="AR40" s="75" t="s">
        <v>686</v>
      </c>
      <c r="AS40" s="72" t="s">
        <v>298</v>
      </c>
      <c r="AT40" s="75" t="s">
        <v>686</v>
      </c>
      <c r="AU40" s="75" t="s">
        <v>577</v>
      </c>
      <c r="AV40" s="72" t="s">
        <v>298</v>
      </c>
      <c r="AW40" s="75" t="s">
        <v>99</v>
      </c>
      <c r="AX40" s="75" t="s">
        <v>682</v>
      </c>
      <c r="AY40" s="75" t="s">
        <v>310</v>
      </c>
      <c r="AZ40" s="75" t="s">
        <v>310</v>
      </c>
      <c r="BA40" s="75" t="s">
        <v>493</v>
      </c>
      <c r="BB40" s="75" t="s">
        <v>733</v>
      </c>
      <c r="BC40" s="75" t="s">
        <v>734</v>
      </c>
      <c r="BD40" s="75" t="s">
        <v>735</v>
      </c>
      <c r="BE40" s="72" t="s">
        <v>298</v>
      </c>
      <c r="BF40" s="72" t="s">
        <v>298</v>
      </c>
      <c r="BG40" s="72" t="s">
        <v>314</v>
      </c>
      <c r="BH40" s="75" t="s">
        <v>315</v>
      </c>
      <c r="BI40" s="75" t="s">
        <v>573</v>
      </c>
      <c r="BJ40" s="72" t="s">
        <v>298</v>
      </c>
      <c r="BK40" s="72" t="s">
        <v>298</v>
      </c>
      <c r="BL40" s="72" t="s">
        <v>298</v>
      </c>
      <c r="BM40" s="75" t="s">
        <v>316</v>
      </c>
      <c r="BN40" s="72" t="s">
        <v>298</v>
      </c>
      <c r="BO40" s="93" t="s">
        <v>165</v>
      </c>
    </row>
  </sheetData>
  <phoneticPr fontId="123"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W40"/>
  <sheetViews>
    <sheetView showGridLines="0" zoomScale="80" zoomScaleNormal="80" workbookViewId="0">
      <pane xSplit="2" ySplit="4" topLeftCell="AK26" activePane="bottomRight" state="frozen"/>
      <selection pane="topRight" activeCell="C1" sqref="C1"/>
      <selection pane="bottomLeft" activeCell="A5" sqref="A5"/>
      <selection pane="bottomRight" activeCell="AR2" sqref="AR2"/>
    </sheetView>
  </sheetViews>
  <sheetFormatPr defaultColWidth="9.140625" defaultRowHeight="15" x14ac:dyDescent="0.25"/>
  <cols>
    <col min="1" max="1" width="46.42578125" style="1" customWidth="1"/>
    <col min="2" max="2" width="7.85546875" style="1" customWidth="1"/>
    <col min="3" max="47" width="11.42578125" style="1" customWidth="1"/>
    <col min="48" max="67" width="9.140625" style="1"/>
    <col min="68" max="68" width="12.85546875" style="81" bestFit="1" customWidth="1"/>
    <col min="69" max="69" width="13.5703125" style="81" bestFit="1" customWidth="1"/>
    <col min="70" max="72" width="13.5703125" style="81" customWidth="1"/>
    <col min="73" max="73" width="14.140625" style="81" customWidth="1"/>
    <col min="74" max="74" width="12.140625" style="81" customWidth="1"/>
    <col min="75" max="75" width="22" style="1" bestFit="1" customWidth="1"/>
    <col min="76" max="16384" width="9.140625" style="1"/>
  </cols>
  <sheetData>
    <row r="1" spans="1:75" x14ac:dyDescent="0.25">
      <c r="A1" s="219"/>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66"/>
      <c r="BQ1" s="66"/>
      <c r="BR1" s="66"/>
      <c r="BS1" s="66"/>
      <c r="BT1" s="66"/>
      <c r="BU1" s="66"/>
      <c r="BV1" s="66"/>
    </row>
    <row r="2" spans="1:75" s="86" customFormat="1" ht="121.5" customHeight="1" x14ac:dyDescent="0.25">
      <c r="A2" s="52" t="s">
        <v>260</v>
      </c>
      <c r="B2" s="42" t="s">
        <v>453</v>
      </c>
      <c r="C2" s="78" t="s">
        <v>226</v>
      </c>
      <c r="D2" s="78" t="s">
        <v>227</v>
      </c>
      <c r="E2" s="78" t="s">
        <v>262</v>
      </c>
      <c r="F2" s="78" t="s">
        <v>263</v>
      </c>
      <c r="G2" s="78" t="s">
        <v>261</v>
      </c>
      <c r="H2" s="78" t="s">
        <v>175</v>
      </c>
      <c r="I2" s="78" t="s">
        <v>37</v>
      </c>
      <c r="J2" s="78" t="s">
        <v>230</v>
      </c>
      <c r="K2" s="78" t="s">
        <v>231</v>
      </c>
      <c r="L2" s="78" t="s">
        <v>232</v>
      </c>
      <c r="M2" s="78" t="s">
        <v>158</v>
      </c>
      <c r="N2" s="78" t="s">
        <v>159</v>
      </c>
      <c r="O2" s="57" t="s">
        <v>233</v>
      </c>
      <c r="P2" s="57" t="s">
        <v>14</v>
      </c>
      <c r="Q2" s="57" t="s">
        <v>234</v>
      </c>
      <c r="R2" s="57" t="s">
        <v>235</v>
      </c>
      <c r="S2" s="57" t="s">
        <v>236</v>
      </c>
      <c r="T2" s="57" t="s">
        <v>237</v>
      </c>
      <c r="U2" s="57" t="s">
        <v>238</v>
      </c>
      <c r="V2" s="57" t="s">
        <v>239</v>
      </c>
      <c r="W2" s="57" t="s">
        <v>240</v>
      </c>
      <c r="X2" s="57" t="s">
        <v>241</v>
      </c>
      <c r="Y2" s="57" t="s">
        <v>242</v>
      </c>
      <c r="Z2" s="57" t="s">
        <v>65</v>
      </c>
      <c r="AA2" s="57" t="s">
        <v>69</v>
      </c>
      <c r="AB2" s="57" t="s">
        <v>70</v>
      </c>
      <c r="AC2" s="57" t="s">
        <v>70</v>
      </c>
      <c r="AD2" s="57" t="s">
        <v>243</v>
      </c>
      <c r="AE2" s="57" t="s">
        <v>705</v>
      </c>
      <c r="AF2" s="57" t="s">
        <v>244</v>
      </c>
      <c r="AG2" s="57" t="s">
        <v>245</v>
      </c>
      <c r="AH2" s="57" t="s">
        <v>246</v>
      </c>
      <c r="AI2" s="57" t="s">
        <v>247</v>
      </c>
      <c r="AJ2" s="57" t="s">
        <v>199</v>
      </c>
      <c r="AK2" s="57" t="s">
        <v>0</v>
      </c>
      <c r="AL2" s="57" t="s">
        <v>91</v>
      </c>
      <c r="AM2" s="57" t="s">
        <v>113</v>
      </c>
      <c r="AN2" s="57" t="s">
        <v>95</v>
      </c>
      <c r="AO2" s="57" t="s">
        <v>97</v>
      </c>
      <c r="AP2" s="57" t="s">
        <v>248</v>
      </c>
      <c r="AQ2" s="57" t="s">
        <v>709</v>
      </c>
      <c r="AR2" s="57" t="s">
        <v>505</v>
      </c>
      <c r="AS2" s="57" t="s">
        <v>507</v>
      </c>
      <c r="AT2" s="57" t="s">
        <v>506</v>
      </c>
      <c r="AU2" s="57" t="s">
        <v>574</v>
      </c>
      <c r="AV2" s="78" t="s">
        <v>249</v>
      </c>
      <c r="AW2" s="78" t="s">
        <v>250</v>
      </c>
      <c r="AX2" s="78" t="s">
        <v>251</v>
      </c>
      <c r="AY2" s="78" t="s">
        <v>301</v>
      </c>
      <c r="AZ2" s="78" t="s">
        <v>302</v>
      </c>
      <c r="BA2" s="78" t="s">
        <v>492</v>
      </c>
      <c r="BB2" s="78" t="s">
        <v>729</v>
      </c>
      <c r="BC2" s="78" t="s">
        <v>730</v>
      </c>
      <c r="BD2" s="78" t="s">
        <v>731</v>
      </c>
      <c r="BE2" s="78" t="s">
        <v>117</v>
      </c>
      <c r="BF2" s="78" t="s">
        <v>2</v>
      </c>
      <c r="BG2" s="78" t="s">
        <v>454</v>
      </c>
      <c r="BH2" s="78" t="s">
        <v>252</v>
      </c>
      <c r="BI2" s="78" t="s">
        <v>64</v>
      </c>
      <c r="BJ2" s="78" t="s">
        <v>690</v>
      </c>
      <c r="BK2" s="78" t="s">
        <v>696</v>
      </c>
      <c r="BL2" s="78" t="s">
        <v>700</v>
      </c>
      <c r="BM2" s="78" t="s">
        <v>253</v>
      </c>
      <c r="BN2" s="78" t="s">
        <v>254</v>
      </c>
      <c r="BO2" s="78" t="s">
        <v>676</v>
      </c>
      <c r="BP2" s="87" t="s">
        <v>291</v>
      </c>
      <c r="BQ2" s="87" t="s">
        <v>292</v>
      </c>
      <c r="BR2" s="87" t="s">
        <v>317</v>
      </c>
      <c r="BS2" s="87" t="s">
        <v>318</v>
      </c>
      <c r="BT2" s="87" t="s">
        <v>322</v>
      </c>
      <c r="BU2" s="87" t="s">
        <v>293</v>
      </c>
      <c r="BV2" s="87" t="s">
        <v>294</v>
      </c>
    </row>
    <row r="3" spans="1:75" ht="25.5" x14ac:dyDescent="0.25">
      <c r="A3" s="53" t="s">
        <v>68</v>
      </c>
      <c r="B3" s="42"/>
      <c r="C3" s="312" t="s">
        <v>451</v>
      </c>
      <c r="D3" s="312" t="s">
        <v>451</v>
      </c>
      <c r="E3" s="312" t="s">
        <v>586</v>
      </c>
      <c r="F3" s="312" t="s">
        <v>586</v>
      </c>
      <c r="G3" s="312" t="s">
        <v>562</v>
      </c>
      <c r="H3" s="312" t="s">
        <v>661</v>
      </c>
      <c r="I3" s="312" t="s">
        <v>665</v>
      </c>
      <c r="J3" s="312">
        <v>2021</v>
      </c>
      <c r="K3" s="312">
        <v>2021</v>
      </c>
      <c r="L3" s="312">
        <v>2021</v>
      </c>
      <c r="M3" s="312">
        <v>2021</v>
      </c>
      <c r="N3" s="312">
        <v>2021</v>
      </c>
      <c r="O3" s="313">
        <v>2019</v>
      </c>
      <c r="P3" s="313">
        <v>2018</v>
      </c>
      <c r="Q3" s="312">
        <v>2020</v>
      </c>
      <c r="R3" s="313" t="s">
        <v>561</v>
      </c>
      <c r="S3" s="313" t="s">
        <v>561</v>
      </c>
      <c r="T3" s="313" t="s">
        <v>671</v>
      </c>
      <c r="U3" s="313" t="s">
        <v>671</v>
      </c>
      <c r="V3" s="315" t="s">
        <v>672</v>
      </c>
      <c r="W3" s="315" t="s">
        <v>672</v>
      </c>
      <c r="X3" s="313" t="s">
        <v>561</v>
      </c>
      <c r="Y3" s="313" t="s">
        <v>561</v>
      </c>
      <c r="Z3" s="313" t="s">
        <v>561</v>
      </c>
      <c r="AA3" s="313">
        <v>2021</v>
      </c>
      <c r="AB3" s="312">
        <v>2019</v>
      </c>
      <c r="AC3" s="312">
        <v>2020</v>
      </c>
      <c r="AD3" s="312">
        <v>2020</v>
      </c>
      <c r="AE3" s="312">
        <v>2021</v>
      </c>
      <c r="AF3" s="313" t="s">
        <v>561</v>
      </c>
      <c r="AG3" s="313" t="s">
        <v>561</v>
      </c>
      <c r="AH3" s="313" t="s">
        <v>561</v>
      </c>
      <c r="AI3" s="312" t="s">
        <v>561</v>
      </c>
      <c r="AJ3" s="312">
        <v>2020</v>
      </c>
      <c r="AK3" s="312" t="s">
        <v>561</v>
      </c>
      <c r="AL3" s="313" t="s">
        <v>558</v>
      </c>
      <c r="AM3" s="312" t="s">
        <v>450</v>
      </c>
      <c r="AN3" s="312" t="s">
        <v>450</v>
      </c>
      <c r="AO3" s="312" t="s">
        <v>450</v>
      </c>
      <c r="AP3" s="312" t="s">
        <v>451</v>
      </c>
      <c r="AQ3" s="312" t="s">
        <v>561</v>
      </c>
      <c r="AR3" s="312">
        <v>2021</v>
      </c>
      <c r="AS3" s="312">
        <v>2021</v>
      </c>
      <c r="AT3" s="312">
        <v>2021</v>
      </c>
      <c r="AU3" s="312">
        <v>2021</v>
      </c>
      <c r="AV3" s="314" t="s">
        <v>561</v>
      </c>
      <c r="AW3" s="314" t="s">
        <v>670</v>
      </c>
      <c r="AX3" s="317" t="s">
        <v>561</v>
      </c>
      <c r="AY3" s="312" t="s">
        <v>572</v>
      </c>
      <c r="AZ3" s="312" t="s">
        <v>572</v>
      </c>
      <c r="BA3" s="312">
        <v>2021</v>
      </c>
      <c r="BB3" s="312">
        <v>2022</v>
      </c>
      <c r="BC3" s="312">
        <v>2022</v>
      </c>
      <c r="BD3" s="312">
        <v>2022</v>
      </c>
      <c r="BE3" s="317" t="s">
        <v>561</v>
      </c>
      <c r="BF3" s="317" t="s">
        <v>674</v>
      </c>
      <c r="BG3" s="317" t="s">
        <v>558</v>
      </c>
      <c r="BH3" s="314">
        <v>2022</v>
      </c>
      <c r="BI3" s="317">
        <v>2019</v>
      </c>
      <c r="BJ3" s="317">
        <v>2021</v>
      </c>
      <c r="BK3" s="317">
        <v>2021</v>
      </c>
      <c r="BL3" s="317">
        <v>2021</v>
      </c>
      <c r="BM3" s="314">
        <v>2022</v>
      </c>
      <c r="BN3" s="314">
        <v>2021</v>
      </c>
      <c r="BO3" s="314">
        <v>2020</v>
      </c>
    </row>
    <row r="4" spans="1:75" ht="38.25" x14ac:dyDescent="0.25">
      <c r="A4" s="54" t="s">
        <v>45</v>
      </c>
      <c r="B4" s="42"/>
      <c r="C4" s="43" t="s">
        <v>186</v>
      </c>
      <c r="D4" s="43" t="s">
        <v>186</v>
      </c>
      <c r="E4" s="43" t="s">
        <v>46</v>
      </c>
      <c r="F4" s="43" t="s">
        <v>46</v>
      </c>
      <c r="G4" s="43" t="s">
        <v>186</v>
      </c>
      <c r="H4" s="43" t="s">
        <v>61</v>
      </c>
      <c r="I4" s="43" t="s">
        <v>186</v>
      </c>
      <c r="J4" s="43" t="s">
        <v>47</v>
      </c>
      <c r="K4" s="43" t="s">
        <v>47</v>
      </c>
      <c r="L4" s="43" t="s">
        <v>47</v>
      </c>
      <c r="M4" s="43" t="s">
        <v>61</v>
      </c>
      <c r="N4" s="43" t="s">
        <v>61</v>
      </c>
      <c r="O4" s="43" t="s">
        <v>47</v>
      </c>
      <c r="P4" s="43" t="s">
        <v>47</v>
      </c>
      <c r="Q4" s="43" t="s">
        <v>256</v>
      </c>
      <c r="R4" s="43" t="s">
        <v>207</v>
      </c>
      <c r="S4" s="43" t="s">
        <v>257</v>
      </c>
      <c r="T4" s="43" t="s">
        <v>61</v>
      </c>
      <c r="U4" s="43" t="s">
        <v>61</v>
      </c>
      <c r="V4" s="43" t="s">
        <v>61</v>
      </c>
      <c r="W4" s="43" t="s">
        <v>61</v>
      </c>
      <c r="X4" s="43" t="s">
        <v>61</v>
      </c>
      <c r="Y4" s="43" t="s">
        <v>61</v>
      </c>
      <c r="Z4" s="43" t="s">
        <v>47</v>
      </c>
      <c r="AA4" s="43" t="s">
        <v>59</v>
      </c>
      <c r="AB4" s="43" t="s">
        <v>308</v>
      </c>
      <c r="AC4" s="43" t="s">
        <v>308</v>
      </c>
      <c r="AD4" s="43" t="s">
        <v>60</v>
      </c>
      <c r="AE4" s="43" t="s">
        <v>61</v>
      </c>
      <c r="AF4" s="43" t="s">
        <v>61</v>
      </c>
      <c r="AG4" s="43" t="s">
        <v>61</v>
      </c>
      <c r="AH4" s="43" t="s">
        <v>61</v>
      </c>
      <c r="AI4" s="43" t="s">
        <v>61</v>
      </c>
      <c r="AJ4" s="43" t="s">
        <v>62</v>
      </c>
      <c r="AK4" s="43" t="s">
        <v>63</v>
      </c>
      <c r="AL4" s="43" t="s">
        <v>61</v>
      </c>
      <c r="AM4" s="43" t="s">
        <v>46</v>
      </c>
      <c r="AN4" s="43" t="s">
        <v>47</v>
      </c>
      <c r="AO4" s="43" t="s">
        <v>61</v>
      </c>
      <c r="AP4" s="43" t="s">
        <v>61</v>
      </c>
      <c r="AQ4" s="43" t="s">
        <v>61</v>
      </c>
      <c r="AR4" s="43" t="s">
        <v>61</v>
      </c>
      <c r="AS4" s="43" t="s">
        <v>61</v>
      </c>
      <c r="AT4" s="43" t="s">
        <v>61</v>
      </c>
      <c r="AU4" s="43" t="s">
        <v>47</v>
      </c>
      <c r="AV4" s="71" t="s">
        <v>543</v>
      </c>
      <c r="AW4" s="71" t="s">
        <v>61</v>
      </c>
      <c r="AX4" s="71" t="s">
        <v>46</v>
      </c>
      <c r="AY4" s="43" t="s">
        <v>186</v>
      </c>
      <c r="AZ4" s="43" t="s">
        <v>186</v>
      </c>
      <c r="BA4" s="71" t="s">
        <v>61</v>
      </c>
      <c r="BB4" s="71" t="s">
        <v>61</v>
      </c>
      <c r="BC4" s="71" t="s">
        <v>61</v>
      </c>
      <c r="BD4" s="71" t="s">
        <v>61</v>
      </c>
      <c r="BE4" s="71" t="s">
        <v>61</v>
      </c>
      <c r="BF4" s="71" t="s">
        <v>187</v>
      </c>
      <c r="BG4" s="71" t="s">
        <v>61</v>
      </c>
      <c r="BH4" s="71" t="s">
        <v>188</v>
      </c>
      <c r="BI4" s="71" t="s">
        <v>258</v>
      </c>
      <c r="BJ4" s="71" t="s">
        <v>704</v>
      </c>
      <c r="BK4" s="71" t="s">
        <v>704</v>
      </c>
      <c r="BL4" s="71" t="s">
        <v>704</v>
      </c>
      <c r="BM4" s="71" t="s">
        <v>259</v>
      </c>
      <c r="BN4" s="71" t="s">
        <v>46</v>
      </c>
      <c r="BO4" s="71" t="s">
        <v>46</v>
      </c>
      <c r="BW4" s="3"/>
    </row>
    <row r="5" spans="1:75" x14ac:dyDescent="0.25">
      <c r="A5" s="51" t="s">
        <v>587</v>
      </c>
      <c r="B5" s="108" t="s">
        <v>623</v>
      </c>
      <c r="C5" s="72" t="s">
        <v>289</v>
      </c>
      <c r="D5" s="72" t="s">
        <v>289</v>
      </c>
      <c r="E5" s="72" t="s">
        <v>289</v>
      </c>
      <c r="F5" s="72" t="s">
        <v>289</v>
      </c>
      <c r="G5" s="72" t="s">
        <v>289</v>
      </c>
      <c r="H5" s="72" t="s">
        <v>289</v>
      </c>
      <c r="I5" s="72" t="s">
        <v>289</v>
      </c>
      <c r="J5" s="72" t="s">
        <v>290</v>
      </c>
      <c r="K5" s="72" t="s">
        <v>289</v>
      </c>
      <c r="L5" s="72" t="s">
        <v>289</v>
      </c>
      <c r="M5" s="72" t="s">
        <v>290</v>
      </c>
      <c r="N5" s="72" t="s">
        <v>290</v>
      </c>
      <c r="O5" s="72" t="s">
        <v>289</v>
      </c>
      <c r="P5" s="72" t="s">
        <v>290</v>
      </c>
      <c r="Q5" s="72" t="s">
        <v>290</v>
      </c>
      <c r="R5" s="72" t="s">
        <v>289</v>
      </c>
      <c r="S5" s="72" t="s">
        <v>289</v>
      </c>
      <c r="T5" s="72" t="s">
        <v>289</v>
      </c>
      <c r="U5" s="72" t="s">
        <v>289</v>
      </c>
      <c r="V5" s="72" t="s">
        <v>289</v>
      </c>
      <c r="W5" s="72" t="s">
        <v>289</v>
      </c>
      <c r="X5" s="72" t="s">
        <v>289</v>
      </c>
      <c r="Y5" s="72" t="s">
        <v>289</v>
      </c>
      <c r="Z5" s="72" t="s">
        <v>290</v>
      </c>
      <c r="AA5" s="72" t="s">
        <v>290</v>
      </c>
      <c r="AB5" s="72" t="s">
        <v>290</v>
      </c>
      <c r="AC5" s="72" t="s">
        <v>290</v>
      </c>
      <c r="AD5" s="72" t="s">
        <v>290</v>
      </c>
      <c r="AE5" s="72" t="s">
        <v>289</v>
      </c>
      <c r="AF5" s="72" t="s">
        <v>289</v>
      </c>
      <c r="AG5" s="72" t="s">
        <v>449</v>
      </c>
      <c r="AH5" s="72" t="s">
        <v>289</v>
      </c>
      <c r="AI5" s="72" t="s">
        <v>289</v>
      </c>
      <c r="AJ5" s="72" t="s">
        <v>289</v>
      </c>
      <c r="AK5" s="72" t="s">
        <v>289</v>
      </c>
      <c r="AL5" s="72" t="s">
        <v>289</v>
      </c>
      <c r="AM5" s="92" t="s">
        <v>289</v>
      </c>
      <c r="AN5" s="72" t="s">
        <v>290</v>
      </c>
      <c r="AO5" s="72" t="s">
        <v>290</v>
      </c>
      <c r="AP5" s="72" t="s">
        <v>290</v>
      </c>
      <c r="AQ5" s="72" t="s">
        <v>289</v>
      </c>
      <c r="AR5" s="72" t="s">
        <v>290</v>
      </c>
      <c r="AS5" s="72" t="s">
        <v>290</v>
      </c>
      <c r="AT5" s="72" t="s">
        <v>290</v>
      </c>
      <c r="AU5" s="72" t="s">
        <v>290</v>
      </c>
      <c r="AV5" s="72" t="s">
        <v>290</v>
      </c>
      <c r="AW5" s="72" t="s">
        <v>290</v>
      </c>
      <c r="AX5" s="72" t="s">
        <v>289</v>
      </c>
      <c r="AY5" s="72" t="s">
        <v>290</v>
      </c>
      <c r="AZ5" s="72" t="s">
        <v>290</v>
      </c>
      <c r="BA5" s="72" t="s">
        <v>290</v>
      </c>
      <c r="BB5" s="72" t="s">
        <v>289</v>
      </c>
      <c r="BC5" s="72" t="s">
        <v>289</v>
      </c>
      <c r="BD5" s="72" t="s">
        <v>289</v>
      </c>
      <c r="BE5" s="72" t="s">
        <v>289</v>
      </c>
      <c r="BF5" s="72" t="s">
        <v>290</v>
      </c>
      <c r="BG5" s="72" t="s">
        <v>290</v>
      </c>
      <c r="BH5" s="72" t="s">
        <v>289</v>
      </c>
      <c r="BI5" s="72" t="s">
        <v>290</v>
      </c>
      <c r="BJ5" s="72" t="s">
        <v>289</v>
      </c>
      <c r="BK5" s="72" t="s">
        <v>289</v>
      </c>
      <c r="BL5" s="72" t="s">
        <v>289</v>
      </c>
      <c r="BM5" s="72" t="s">
        <v>289</v>
      </c>
      <c r="BN5" s="72" t="s">
        <v>289</v>
      </c>
      <c r="BO5" s="72" t="s">
        <v>289</v>
      </c>
      <c r="BP5" s="81">
        <f t="shared" ref="BP5:BP40" si="0">COUNTIF($C5:$BO5,"subnational")</f>
        <v>39</v>
      </c>
      <c r="BQ5" s="82">
        <f t="shared" ref="BQ5:BQ40" si="1">COUNTIF($C5:$BO5,"subnational")/COUNTA($C5:$BO5)</f>
        <v>0.6</v>
      </c>
      <c r="BR5" s="81">
        <f t="shared" ref="BR5:BR40" si="2">COUNTIF($C5:$BO5,"national")</f>
        <v>25</v>
      </c>
      <c r="BS5" s="82">
        <f t="shared" ref="BS5:BS40" si="3">COUNTIF($C5:$BO5,"national")/COUNTA($C5:$BO5)</f>
        <v>0.38461538461538464</v>
      </c>
      <c r="BT5" s="101">
        <f t="shared" ref="BT5:BT36" si="4">BP5/BR5</f>
        <v>1.56</v>
      </c>
      <c r="BU5" s="81">
        <f t="shared" ref="BU5:BU40" si="5">COUNTIF($C5:$BO5,"No data")</f>
        <v>1</v>
      </c>
      <c r="BV5" s="82">
        <f t="shared" ref="BV5:BV40" si="6">COUNTIF($C5:$BO5,"No data")/COUNTA($C5:$BO5)</f>
        <v>1.5384615384615385E-2</v>
      </c>
    </row>
    <row r="6" spans="1:75" x14ac:dyDescent="0.25">
      <c r="A6" s="51" t="s">
        <v>588</v>
      </c>
      <c r="B6" s="108" t="s">
        <v>624</v>
      </c>
      <c r="C6" s="72" t="s">
        <v>289</v>
      </c>
      <c r="D6" s="72" t="s">
        <v>289</v>
      </c>
      <c r="E6" s="72" t="s">
        <v>289</v>
      </c>
      <c r="F6" s="72" t="s">
        <v>289</v>
      </c>
      <c r="G6" s="72" t="s">
        <v>289</v>
      </c>
      <c r="H6" s="72" t="s">
        <v>289</v>
      </c>
      <c r="I6" s="72" t="s">
        <v>289</v>
      </c>
      <c r="J6" s="72" t="s">
        <v>290</v>
      </c>
      <c r="K6" s="72" t="s">
        <v>289</v>
      </c>
      <c r="L6" s="72" t="s">
        <v>289</v>
      </c>
      <c r="M6" s="72" t="s">
        <v>290</v>
      </c>
      <c r="N6" s="72" t="s">
        <v>290</v>
      </c>
      <c r="O6" s="72" t="s">
        <v>289</v>
      </c>
      <c r="P6" s="72" t="s">
        <v>290</v>
      </c>
      <c r="Q6" s="72" t="s">
        <v>290</v>
      </c>
      <c r="R6" s="72" t="s">
        <v>289</v>
      </c>
      <c r="S6" s="72" t="s">
        <v>289</v>
      </c>
      <c r="T6" s="72" t="s">
        <v>289</v>
      </c>
      <c r="U6" s="72" t="s">
        <v>289</v>
      </c>
      <c r="V6" s="72" t="s">
        <v>289</v>
      </c>
      <c r="W6" s="72" t="s">
        <v>289</v>
      </c>
      <c r="X6" s="72" t="s">
        <v>289</v>
      </c>
      <c r="Y6" s="72" t="s">
        <v>289</v>
      </c>
      <c r="Z6" s="72" t="s">
        <v>290</v>
      </c>
      <c r="AA6" s="72" t="s">
        <v>290</v>
      </c>
      <c r="AB6" s="72" t="s">
        <v>290</v>
      </c>
      <c r="AC6" s="72" t="s">
        <v>290</v>
      </c>
      <c r="AD6" s="72" t="s">
        <v>290</v>
      </c>
      <c r="AE6" s="72" t="s">
        <v>289</v>
      </c>
      <c r="AF6" s="72" t="s">
        <v>289</v>
      </c>
      <c r="AG6" s="72" t="s">
        <v>449</v>
      </c>
      <c r="AH6" s="72" t="s">
        <v>289</v>
      </c>
      <c r="AI6" s="72" t="s">
        <v>289</v>
      </c>
      <c r="AJ6" s="72" t="s">
        <v>289</v>
      </c>
      <c r="AK6" s="72" t="s">
        <v>289</v>
      </c>
      <c r="AL6" s="72" t="s">
        <v>289</v>
      </c>
      <c r="AM6" s="92" t="s">
        <v>289</v>
      </c>
      <c r="AN6" s="72" t="s">
        <v>290</v>
      </c>
      <c r="AO6" s="72" t="s">
        <v>290</v>
      </c>
      <c r="AP6" s="72" t="s">
        <v>290</v>
      </c>
      <c r="AQ6" s="72" t="s">
        <v>289</v>
      </c>
      <c r="AR6" s="72" t="s">
        <v>290</v>
      </c>
      <c r="AS6" s="72" t="s">
        <v>290</v>
      </c>
      <c r="AT6" s="72" t="s">
        <v>290</v>
      </c>
      <c r="AU6" s="72" t="s">
        <v>290</v>
      </c>
      <c r="AV6" s="72" t="s">
        <v>290</v>
      </c>
      <c r="AW6" s="72" t="s">
        <v>290</v>
      </c>
      <c r="AX6" s="72" t="s">
        <v>289</v>
      </c>
      <c r="AY6" s="72" t="s">
        <v>290</v>
      </c>
      <c r="AZ6" s="72" t="s">
        <v>290</v>
      </c>
      <c r="BA6" s="72" t="s">
        <v>290</v>
      </c>
      <c r="BB6" s="72" t="s">
        <v>289</v>
      </c>
      <c r="BC6" s="72" t="s">
        <v>289</v>
      </c>
      <c r="BD6" s="72" t="s">
        <v>289</v>
      </c>
      <c r="BE6" s="72" t="s">
        <v>289</v>
      </c>
      <c r="BF6" s="72" t="s">
        <v>290</v>
      </c>
      <c r="BG6" s="72" t="s">
        <v>290</v>
      </c>
      <c r="BH6" s="72" t="s">
        <v>289</v>
      </c>
      <c r="BI6" s="72" t="s">
        <v>290</v>
      </c>
      <c r="BJ6" s="72" t="s">
        <v>289</v>
      </c>
      <c r="BK6" s="72" t="s">
        <v>289</v>
      </c>
      <c r="BL6" s="72" t="s">
        <v>289</v>
      </c>
      <c r="BM6" s="72" t="s">
        <v>289</v>
      </c>
      <c r="BN6" s="72" t="s">
        <v>289</v>
      </c>
      <c r="BO6" s="72" t="s">
        <v>289</v>
      </c>
      <c r="BP6" s="81">
        <f t="shared" si="0"/>
        <v>39</v>
      </c>
      <c r="BQ6" s="82">
        <f t="shared" si="1"/>
        <v>0.6</v>
      </c>
      <c r="BR6" s="81">
        <f t="shared" si="2"/>
        <v>25</v>
      </c>
      <c r="BS6" s="82">
        <f t="shared" si="3"/>
        <v>0.38461538461538464</v>
      </c>
      <c r="BT6" s="101">
        <f t="shared" si="4"/>
        <v>1.56</v>
      </c>
      <c r="BU6" s="81">
        <f t="shared" si="5"/>
        <v>1</v>
      </c>
      <c r="BV6" s="82">
        <f t="shared" si="6"/>
        <v>1.5384615384615385E-2</v>
      </c>
    </row>
    <row r="7" spans="1:75" x14ac:dyDescent="0.25">
      <c r="A7" s="51" t="s">
        <v>589</v>
      </c>
      <c r="B7" s="108" t="s">
        <v>625</v>
      </c>
      <c r="C7" s="72" t="s">
        <v>289</v>
      </c>
      <c r="D7" s="72" t="s">
        <v>289</v>
      </c>
      <c r="E7" s="72" t="s">
        <v>289</v>
      </c>
      <c r="F7" s="72" t="s">
        <v>289</v>
      </c>
      <c r="G7" s="72" t="s">
        <v>289</v>
      </c>
      <c r="H7" s="72" t="s">
        <v>289</v>
      </c>
      <c r="I7" s="72" t="s">
        <v>289</v>
      </c>
      <c r="J7" s="72" t="s">
        <v>290</v>
      </c>
      <c r="K7" s="72" t="s">
        <v>289</v>
      </c>
      <c r="L7" s="72" t="s">
        <v>289</v>
      </c>
      <c r="M7" s="72" t="s">
        <v>290</v>
      </c>
      <c r="N7" s="72" t="s">
        <v>290</v>
      </c>
      <c r="O7" s="72" t="s">
        <v>289</v>
      </c>
      <c r="P7" s="72" t="s">
        <v>290</v>
      </c>
      <c r="Q7" s="72" t="s">
        <v>290</v>
      </c>
      <c r="R7" s="72" t="s">
        <v>289</v>
      </c>
      <c r="S7" s="72" t="s">
        <v>289</v>
      </c>
      <c r="T7" s="72" t="s">
        <v>289</v>
      </c>
      <c r="U7" s="72" t="s">
        <v>289</v>
      </c>
      <c r="V7" s="72" t="s">
        <v>289</v>
      </c>
      <c r="W7" s="72" t="s">
        <v>289</v>
      </c>
      <c r="X7" s="72" t="s">
        <v>289</v>
      </c>
      <c r="Y7" s="72" t="s">
        <v>289</v>
      </c>
      <c r="Z7" s="72" t="s">
        <v>290</v>
      </c>
      <c r="AA7" s="72" t="s">
        <v>290</v>
      </c>
      <c r="AB7" s="72" t="s">
        <v>290</v>
      </c>
      <c r="AC7" s="72" t="s">
        <v>290</v>
      </c>
      <c r="AD7" s="72" t="s">
        <v>290</v>
      </c>
      <c r="AE7" s="72" t="s">
        <v>289</v>
      </c>
      <c r="AF7" s="72" t="s">
        <v>289</v>
      </c>
      <c r="AG7" s="72" t="s">
        <v>449</v>
      </c>
      <c r="AH7" s="72" t="s">
        <v>289</v>
      </c>
      <c r="AI7" s="72" t="s">
        <v>289</v>
      </c>
      <c r="AJ7" s="72" t="s">
        <v>289</v>
      </c>
      <c r="AK7" s="72" t="s">
        <v>289</v>
      </c>
      <c r="AL7" s="72" t="s">
        <v>289</v>
      </c>
      <c r="AM7" s="92" t="s">
        <v>289</v>
      </c>
      <c r="AN7" s="72" t="s">
        <v>290</v>
      </c>
      <c r="AO7" s="72" t="s">
        <v>290</v>
      </c>
      <c r="AP7" s="72" t="s">
        <v>290</v>
      </c>
      <c r="AQ7" s="72" t="s">
        <v>289</v>
      </c>
      <c r="AR7" s="72" t="s">
        <v>290</v>
      </c>
      <c r="AS7" s="72" t="s">
        <v>290</v>
      </c>
      <c r="AT7" s="72" t="s">
        <v>290</v>
      </c>
      <c r="AU7" s="72" t="s">
        <v>290</v>
      </c>
      <c r="AV7" s="72" t="s">
        <v>290</v>
      </c>
      <c r="AW7" s="72" t="s">
        <v>290</v>
      </c>
      <c r="AX7" s="72" t="s">
        <v>289</v>
      </c>
      <c r="AY7" s="72" t="s">
        <v>290</v>
      </c>
      <c r="AZ7" s="72" t="s">
        <v>290</v>
      </c>
      <c r="BA7" s="72" t="s">
        <v>290</v>
      </c>
      <c r="BB7" s="72" t="s">
        <v>289</v>
      </c>
      <c r="BC7" s="72" t="s">
        <v>289</v>
      </c>
      <c r="BD7" s="72" t="s">
        <v>289</v>
      </c>
      <c r="BE7" s="72" t="s">
        <v>289</v>
      </c>
      <c r="BF7" s="72" t="s">
        <v>290</v>
      </c>
      <c r="BG7" s="72" t="s">
        <v>290</v>
      </c>
      <c r="BH7" s="72" t="s">
        <v>289</v>
      </c>
      <c r="BI7" s="72" t="s">
        <v>290</v>
      </c>
      <c r="BJ7" s="72" t="s">
        <v>289</v>
      </c>
      <c r="BK7" s="72" t="s">
        <v>289</v>
      </c>
      <c r="BL7" s="72" t="s">
        <v>289</v>
      </c>
      <c r="BM7" s="72" t="s">
        <v>289</v>
      </c>
      <c r="BN7" s="72" t="s">
        <v>289</v>
      </c>
      <c r="BO7" s="72" t="s">
        <v>289</v>
      </c>
      <c r="BP7" s="81">
        <f t="shared" si="0"/>
        <v>39</v>
      </c>
      <c r="BQ7" s="82">
        <f t="shared" si="1"/>
        <v>0.6</v>
      </c>
      <c r="BR7" s="81">
        <f t="shared" si="2"/>
        <v>25</v>
      </c>
      <c r="BS7" s="82">
        <f t="shared" si="3"/>
        <v>0.38461538461538464</v>
      </c>
      <c r="BT7" s="101">
        <f t="shared" si="4"/>
        <v>1.56</v>
      </c>
      <c r="BU7" s="81">
        <f t="shared" si="5"/>
        <v>1</v>
      </c>
      <c r="BV7" s="82">
        <f t="shared" si="6"/>
        <v>1.5384615384615385E-2</v>
      </c>
    </row>
    <row r="8" spans="1:75" x14ac:dyDescent="0.25">
      <c r="A8" s="52" t="s">
        <v>590</v>
      </c>
      <c r="B8" s="42" t="s">
        <v>626</v>
      </c>
      <c r="C8" s="72" t="s">
        <v>289</v>
      </c>
      <c r="D8" s="72" t="s">
        <v>289</v>
      </c>
      <c r="E8" s="72" t="s">
        <v>289</v>
      </c>
      <c r="F8" s="72" t="s">
        <v>289</v>
      </c>
      <c r="G8" s="72" t="s">
        <v>289</v>
      </c>
      <c r="H8" s="72" t="s">
        <v>289</v>
      </c>
      <c r="I8" s="72" t="s">
        <v>289</v>
      </c>
      <c r="J8" s="72" t="s">
        <v>290</v>
      </c>
      <c r="K8" s="72" t="s">
        <v>289</v>
      </c>
      <c r="L8" s="72" t="s">
        <v>289</v>
      </c>
      <c r="M8" s="72" t="s">
        <v>290</v>
      </c>
      <c r="N8" s="72" t="s">
        <v>290</v>
      </c>
      <c r="O8" s="72" t="s">
        <v>289</v>
      </c>
      <c r="P8" s="72" t="s">
        <v>290</v>
      </c>
      <c r="Q8" s="72" t="s">
        <v>290</v>
      </c>
      <c r="R8" s="72" t="s">
        <v>289</v>
      </c>
      <c r="S8" s="72" t="s">
        <v>289</v>
      </c>
      <c r="T8" s="72" t="s">
        <v>289</v>
      </c>
      <c r="U8" s="72" t="s">
        <v>289</v>
      </c>
      <c r="V8" s="72" t="s">
        <v>289</v>
      </c>
      <c r="W8" s="72" t="s">
        <v>289</v>
      </c>
      <c r="X8" s="72" t="s">
        <v>289</v>
      </c>
      <c r="Y8" s="72" t="s">
        <v>289</v>
      </c>
      <c r="Z8" s="72" t="s">
        <v>290</v>
      </c>
      <c r="AA8" s="72" t="s">
        <v>290</v>
      </c>
      <c r="AB8" s="72" t="s">
        <v>290</v>
      </c>
      <c r="AC8" s="72" t="s">
        <v>290</v>
      </c>
      <c r="AD8" s="72" t="s">
        <v>290</v>
      </c>
      <c r="AE8" s="72" t="s">
        <v>289</v>
      </c>
      <c r="AF8" s="72" t="s">
        <v>289</v>
      </c>
      <c r="AG8" s="72" t="s">
        <v>449</v>
      </c>
      <c r="AH8" s="72" t="s">
        <v>289</v>
      </c>
      <c r="AI8" s="72" t="s">
        <v>289</v>
      </c>
      <c r="AJ8" s="72" t="s">
        <v>289</v>
      </c>
      <c r="AK8" s="72" t="s">
        <v>289</v>
      </c>
      <c r="AL8" s="72" t="s">
        <v>289</v>
      </c>
      <c r="AM8" s="92" t="s">
        <v>289</v>
      </c>
      <c r="AN8" s="72" t="s">
        <v>290</v>
      </c>
      <c r="AO8" s="72" t="s">
        <v>290</v>
      </c>
      <c r="AP8" s="72" t="s">
        <v>290</v>
      </c>
      <c r="AQ8" s="72" t="s">
        <v>289</v>
      </c>
      <c r="AR8" s="72" t="s">
        <v>290</v>
      </c>
      <c r="AS8" s="72" t="s">
        <v>290</v>
      </c>
      <c r="AT8" s="72" t="s">
        <v>290</v>
      </c>
      <c r="AU8" s="72" t="s">
        <v>290</v>
      </c>
      <c r="AV8" s="72" t="s">
        <v>290</v>
      </c>
      <c r="AW8" s="72" t="s">
        <v>290</v>
      </c>
      <c r="AX8" s="72" t="s">
        <v>289</v>
      </c>
      <c r="AY8" s="72" t="s">
        <v>290</v>
      </c>
      <c r="AZ8" s="72" t="s">
        <v>290</v>
      </c>
      <c r="BA8" s="72" t="s">
        <v>290</v>
      </c>
      <c r="BB8" s="72" t="s">
        <v>289</v>
      </c>
      <c r="BC8" s="72" t="s">
        <v>289</v>
      </c>
      <c r="BD8" s="72" t="s">
        <v>289</v>
      </c>
      <c r="BE8" s="72" t="s">
        <v>289</v>
      </c>
      <c r="BF8" s="72" t="s">
        <v>290</v>
      </c>
      <c r="BG8" s="72" t="s">
        <v>290</v>
      </c>
      <c r="BH8" s="72" t="s">
        <v>289</v>
      </c>
      <c r="BI8" s="72" t="s">
        <v>290</v>
      </c>
      <c r="BJ8" s="72" t="s">
        <v>289</v>
      </c>
      <c r="BK8" s="72" t="s">
        <v>289</v>
      </c>
      <c r="BL8" s="72" t="s">
        <v>289</v>
      </c>
      <c r="BM8" s="72" t="s">
        <v>289</v>
      </c>
      <c r="BN8" s="72" t="s">
        <v>289</v>
      </c>
      <c r="BO8" s="72" t="s">
        <v>289</v>
      </c>
      <c r="BP8" s="81">
        <f t="shared" si="0"/>
        <v>39</v>
      </c>
      <c r="BQ8" s="82">
        <f t="shared" si="1"/>
        <v>0.6</v>
      </c>
      <c r="BR8" s="81">
        <f t="shared" si="2"/>
        <v>25</v>
      </c>
      <c r="BS8" s="82">
        <f t="shared" si="3"/>
        <v>0.38461538461538464</v>
      </c>
      <c r="BT8" s="101">
        <f t="shared" si="4"/>
        <v>1.56</v>
      </c>
      <c r="BU8" s="81">
        <f t="shared" si="5"/>
        <v>1</v>
      </c>
      <c r="BV8" s="82">
        <f t="shared" si="6"/>
        <v>1.5384615384615385E-2</v>
      </c>
    </row>
    <row r="9" spans="1:75" x14ac:dyDescent="0.25">
      <c r="A9" s="52" t="s">
        <v>591</v>
      </c>
      <c r="B9" s="42" t="s">
        <v>627</v>
      </c>
      <c r="C9" s="72" t="s">
        <v>289</v>
      </c>
      <c r="D9" s="72" t="s">
        <v>289</v>
      </c>
      <c r="E9" s="72" t="s">
        <v>289</v>
      </c>
      <c r="F9" s="72" t="s">
        <v>289</v>
      </c>
      <c r="G9" s="72" t="s">
        <v>289</v>
      </c>
      <c r="H9" s="72" t="s">
        <v>289</v>
      </c>
      <c r="I9" s="72" t="s">
        <v>289</v>
      </c>
      <c r="J9" s="72" t="s">
        <v>290</v>
      </c>
      <c r="K9" s="72" t="s">
        <v>289</v>
      </c>
      <c r="L9" s="72" t="s">
        <v>289</v>
      </c>
      <c r="M9" s="72" t="s">
        <v>290</v>
      </c>
      <c r="N9" s="72" t="s">
        <v>290</v>
      </c>
      <c r="O9" s="72" t="s">
        <v>289</v>
      </c>
      <c r="P9" s="72" t="s">
        <v>290</v>
      </c>
      <c r="Q9" s="72" t="s">
        <v>290</v>
      </c>
      <c r="R9" s="72" t="s">
        <v>289</v>
      </c>
      <c r="S9" s="72" t="s">
        <v>289</v>
      </c>
      <c r="T9" s="72" t="s">
        <v>289</v>
      </c>
      <c r="U9" s="72" t="s">
        <v>289</v>
      </c>
      <c r="V9" s="72" t="s">
        <v>289</v>
      </c>
      <c r="W9" s="72" t="s">
        <v>289</v>
      </c>
      <c r="X9" s="72" t="s">
        <v>289</v>
      </c>
      <c r="Y9" s="72" t="s">
        <v>289</v>
      </c>
      <c r="Z9" s="72" t="s">
        <v>290</v>
      </c>
      <c r="AA9" s="72" t="s">
        <v>290</v>
      </c>
      <c r="AB9" s="72" t="s">
        <v>290</v>
      </c>
      <c r="AC9" s="72" t="s">
        <v>290</v>
      </c>
      <c r="AD9" s="72" t="s">
        <v>290</v>
      </c>
      <c r="AE9" s="72" t="s">
        <v>289</v>
      </c>
      <c r="AF9" s="72" t="s">
        <v>289</v>
      </c>
      <c r="AG9" s="72" t="s">
        <v>449</v>
      </c>
      <c r="AH9" s="72" t="s">
        <v>289</v>
      </c>
      <c r="AI9" s="72" t="s">
        <v>289</v>
      </c>
      <c r="AJ9" s="72" t="s">
        <v>289</v>
      </c>
      <c r="AK9" s="72" t="s">
        <v>289</v>
      </c>
      <c r="AL9" s="72" t="s">
        <v>289</v>
      </c>
      <c r="AM9" s="92" t="s">
        <v>289</v>
      </c>
      <c r="AN9" s="72" t="s">
        <v>290</v>
      </c>
      <c r="AO9" s="72" t="s">
        <v>290</v>
      </c>
      <c r="AP9" s="72" t="s">
        <v>290</v>
      </c>
      <c r="AQ9" s="72" t="s">
        <v>289</v>
      </c>
      <c r="AR9" s="72" t="s">
        <v>290</v>
      </c>
      <c r="AS9" s="72" t="s">
        <v>290</v>
      </c>
      <c r="AT9" s="72" t="s">
        <v>290</v>
      </c>
      <c r="AU9" s="72" t="s">
        <v>290</v>
      </c>
      <c r="AV9" s="72" t="s">
        <v>290</v>
      </c>
      <c r="AW9" s="72" t="s">
        <v>290</v>
      </c>
      <c r="AX9" s="72" t="s">
        <v>289</v>
      </c>
      <c r="AY9" s="72" t="s">
        <v>290</v>
      </c>
      <c r="AZ9" s="72" t="s">
        <v>290</v>
      </c>
      <c r="BA9" s="72" t="s">
        <v>290</v>
      </c>
      <c r="BB9" s="72" t="s">
        <v>289</v>
      </c>
      <c r="BC9" s="72" t="s">
        <v>289</v>
      </c>
      <c r="BD9" s="72" t="s">
        <v>289</v>
      </c>
      <c r="BE9" s="72" t="s">
        <v>289</v>
      </c>
      <c r="BF9" s="72" t="s">
        <v>290</v>
      </c>
      <c r="BG9" s="72" t="s">
        <v>290</v>
      </c>
      <c r="BH9" s="72" t="s">
        <v>289</v>
      </c>
      <c r="BI9" s="72" t="s">
        <v>290</v>
      </c>
      <c r="BJ9" s="72" t="s">
        <v>289</v>
      </c>
      <c r="BK9" s="72" t="s">
        <v>289</v>
      </c>
      <c r="BL9" s="72" t="s">
        <v>289</v>
      </c>
      <c r="BM9" s="72" t="s">
        <v>289</v>
      </c>
      <c r="BN9" s="72" t="s">
        <v>289</v>
      </c>
      <c r="BO9" s="72" t="s">
        <v>289</v>
      </c>
      <c r="BP9" s="81">
        <f t="shared" si="0"/>
        <v>39</v>
      </c>
      <c r="BQ9" s="82">
        <f t="shared" si="1"/>
        <v>0.6</v>
      </c>
      <c r="BR9" s="81">
        <f t="shared" si="2"/>
        <v>25</v>
      </c>
      <c r="BS9" s="82">
        <f t="shared" si="3"/>
        <v>0.38461538461538464</v>
      </c>
      <c r="BT9" s="101">
        <f t="shared" ref="BT9" si="7">BP9/BR9</f>
        <v>1.56</v>
      </c>
      <c r="BU9" s="81">
        <f t="shared" si="5"/>
        <v>1</v>
      </c>
      <c r="BV9" s="82">
        <f t="shared" si="6"/>
        <v>1.5384615384615385E-2</v>
      </c>
    </row>
    <row r="10" spans="1:75" x14ac:dyDescent="0.25">
      <c r="A10" s="52" t="s">
        <v>592</v>
      </c>
      <c r="B10" s="42" t="s">
        <v>628</v>
      </c>
      <c r="C10" s="72" t="s">
        <v>289</v>
      </c>
      <c r="D10" s="72" t="s">
        <v>289</v>
      </c>
      <c r="E10" s="72" t="s">
        <v>289</v>
      </c>
      <c r="F10" s="72" t="s">
        <v>289</v>
      </c>
      <c r="G10" s="72" t="s">
        <v>289</v>
      </c>
      <c r="H10" s="72" t="s">
        <v>289</v>
      </c>
      <c r="I10" s="72" t="s">
        <v>289</v>
      </c>
      <c r="J10" s="72" t="s">
        <v>290</v>
      </c>
      <c r="K10" s="72" t="s">
        <v>289</v>
      </c>
      <c r="L10" s="72" t="s">
        <v>289</v>
      </c>
      <c r="M10" s="72" t="s">
        <v>290</v>
      </c>
      <c r="N10" s="72" t="s">
        <v>290</v>
      </c>
      <c r="O10" s="72" t="s">
        <v>289</v>
      </c>
      <c r="P10" s="72" t="s">
        <v>290</v>
      </c>
      <c r="Q10" s="72" t="s">
        <v>290</v>
      </c>
      <c r="R10" s="72" t="s">
        <v>289</v>
      </c>
      <c r="S10" s="72" t="s">
        <v>289</v>
      </c>
      <c r="T10" s="72" t="s">
        <v>289</v>
      </c>
      <c r="U10" s="72" t="s">
        <v>289</v>
      </c>
      <c r="V10" s="72" t="s">
        <v>289</v>
      </c>
      <c r="W10" s="72" t="s">
        <v>289</v>
      </c>
      <c r="X10" s="72" t="s">
        <v>289</v>
      </c>
      <c r="Y10" s="72" t="s">
        <v>289</v>
      </c>
      <c r="Z10" s="72" t="s">
        <v>290</v>
      </c>
      <c r="AA10" s="72" t="s">
        <v>290</v>
      </c>
      <c r="AB10" s="72" t="s">
        <v>290</v>
      </c>
      <c r="AC10" s="72" t="s">
        <v>290</v>
      </c>
      <c r="AD10" s="72" t="s">
        <v>290</v>
      </c>
      <c r="AE10" s="72" t="s">
        <v>289</v>
      </c>
      <c r="AF10" s="72" t="s">
        <v>289</v>
      </c>
      <c r="AG10" s="72" t="s">
        <v>449</v>
      </c>
      <c r="AH10" s="72" t="s">
        <v>289</v>
      </c>
      <c r="AI10" s="72" t="s">
        <v>289</v>
      </c>
      <c r="AJ10" s="72" t="s">
        <v>289</v>
      </c>
      <c r="AK10" s="72" t="s">
        <v>289</v>
      </c>
      <c r="AL10" s="72" t="s">
        <v>289</v>
      </c>
      <c r="AM10" s="92" t="s">
        <v>289</v>
      </c>
      <c r="AN10" s="72" t="s">
        <v>290</v>
      </c>
      <c r="AO10" s="72" t="s">
        <v>290</v>
      </c>
      <c r="AP10" s="72" t="s">
        <v>290</v>
      </c>
      <c r="AQ10" s="72" t="s">
        <v>289</v>
      </c>
      <c r="AR10" s="72" t="s">
        <v>290</v>
      </c>
      <c r="AS10" s="72" t="s">
        <v>290</v>
      </c>
      <c r="AT10" s="72" t="s">
        <v>290</v>
      </c>
      <c r="AU10" s="72" t="s">
        <v>290</v>
      </c>
      <c r="AV10" s="72" t="s">
        <v>290</v>
      </c>
      <c r="AW10" s="72" t="s">
        <v>290</v>
      </c>
      <c r="AX10" s="72" t="s">
        <v>289</v>
      </c>
      <c r="AY10" s="72" t="s">
        <v>290</v>
      </c>
      <c r="AZ10" s="72" t="s">
        <v>290</v>
      </c>
      <c r="BA10" s="72" t="s">
        <v>290</v>
      </c>
      <c r="BB10" s="72" t="s">
        <v>289</v>
      </c>
      <c r="BC10" s="72" t="s">
        <v>289</v>
      </c>
      <c r="BD10" s="72" t="s">
        <v>289</v>
      </c>
      <c r="BE10" s="72" t="s">
        <v>289</v>
      </c>
      <c r="BF10" s="72" t="s">
        <v>290</v>
      </c>
      <c r="BG10" s="72" t="s">
        <v>290</v>
      </c>
      <c r="BH10" s="72" t="s">
        <v>289</v>
      </c>
      <c r="BI10" s="72" t="s">
        <v>290</v>
      </c>
      <c r="BJ10" s="72" t="s">
        <v>289</v>
      </c>
      <c r="BK10" s="72" t="s">
        <v>289</v>
      </c>
      <c r="BL10" s="72" t="s">
        <v>289</v>
      </c>
      <c r="BM10" s="72" t="s">
        <v>289</v>
      </c>
      <c r="BN10" s="72" t="s">
        <v>289</v>
      </c>
      <c r="BO10" s="72" t="s">
        <v>289</v>
      </c>
      <c r="BP10" s="81">
        <f t="shared" si="0"/>
        <v>39</v>
      </c>
      <c r="BQ10" s="82">
        <f t="shared" si="1"/>
        <v>0.6</v>
      </c>
      <c r="BR10" s="81">
        <f t="shared" si="2"/>
        <v>25</v>
      </c>
      <c r="BS10" s="82">
        <f t="shared" si="3"/>
        <v>0.38461538461538464</v>
      </c>
      <c r="BT10" s="101">
        <f t="shared" si="4"/>
        <v>1.56</v>
      </c>
      <c r="BU10" s="81">
        <f t="shared" si="5"/>
        <v>1</v>
      </c>
      <c r="BV10" s="82">
        <f t="shared" si="6"/>
        <v>1.5384615384615385E-2</v>
      </c>
    </row>
    <row r="11" spans="1:75" x14ac:dyDescent="0.25">
      <c r="A11" s="52" t="s">
        <v>593</v>
      </c>
      <c r="B11" s="42" t="s">
        <v>629</v>
      </c>
      <c r="C11" s="72" t="s">
        <v>289</v>
      </c>
      <c r="D11" s="72" t="s">
        <v>289</v>
      </c>
      <c r="E11" s="72" t="s">
        <v>289</v>
      </c>
      <c r="F11" s="72" t="s">
        <v>289</v>
      </c>
      <c r="G11" s="72" t="s">
        <v>289</v>
      </c>
      <c r="H11" s="72" t="s">
        <v>289</v>
      </c>
      <c r="I11" s="72" t="s">
        <v>289</v>
      </c>
      <c r="J11" s="72" t="s">
        <v>290</v>
      </c>
      <c r="K11" s="72" t="s">
        <v>289</v>
      </c>
      <c r="L11" s="72" t="s">
        <v>289</v>
      </c>
      <c r="M11" s="72" t="s">
        <v>290</v>
      </c>
      <c r="N11" s="72" t="s">
        <v>290</v>
      </c>
      <c r="O11" s="72" t="s">
        <v>289</v>
      </c>
      <c r="P11" s="72" t="s">
        <v>290</v>
      </c>
      <c r="Q11" s="72" t="s">
        <v>290</v>
      </c>
      <c r="R11" s="72" t="s">
        <v>289</v>
      </c>
      <c r="S11" s="72" t="s">
        <v>289</v>
      </c>
      <c r="T11" s="72" t="s">
        <v>289</v>
      </c>
      <c r="U11" s="72" t="s">
        <v>289</v>
      </c>
      <c r="V11" s="72" t="s">
        <v>289</v>
      </c>
      <c r="W11" s="72" t="s">
        <v>289</v>
      </c>
      <c r="X11" s="72" t="s">
        <v>289</v>
      </c>
      <c r="Y11" s="72" t="s">
        <v>289</v>
      </c>
      <c r="Z11" s="72" t="s">
        <v>290</v>
      </c>
      <c r="AA11" s="72" t="s">
        <v>290</v>
      </c>
      <c r="AB11" s="72" t="s">
        <v>290</v>
      </c>
      <c r="AC11" s="72" t="s">
        <v>290</v>
      </c>
      <c r="AD11" s="72" t="s">
        <v>290</v>
      </c>
      <c r="AE11" s="72" t="s">
        <v>289</v>
      </c>
      <c r="AF11" s="72" t="s">
        <v>289</v>
      </c>
      <c r="AG11" s="72" t="s">
        <v>449</v>
      </c>
      <c r="AH11" s="72" t="s">
        <v>289</v>
      </c>
      <c r="AI11" s="72" t="s">
        <v>289</v>
      </c>
      <c r="AJ11" s="72" t="s">
        <v>289</v>
      </c>
      <c r="AK11" s="72" t="s">
        <v>289</v>
      </c>
      <c r="AL11" s="72" t="s">
        <v>289</v>
      </c>
      <c r="AM11" s="92" t="s">
        <v>289</v>
      </c>
      <c r="AN11" s="72" t="s">
        <v>290</v>
      </c>
      <c r="AO11" s="72" t="s">
        <v>290</v>
      </c>
      <c r="AP11" s="72" t="s">
        <v>290</v>
      </c>
      <c r="AQ11" s="72" t="s">
        <v>289</v>
      </c>
      <c r="AR11" s="72" t="s">
        <v>290</v>
      </c>
      <c r="AS11" s="72" t="s">
        <v>290</v>
      </c>
      <c r="AT11" s="72" t="s">
        <v>290</v>
      </c>
      <c r="AU11" s="72" t="s">
        <v>290</v>
      </c>
      <c r="AV11" s="72" t="s">
        <v>290</v>
      </c>
      <c r="AW11" s="72" t="s">
        <v>290</v>
      </c>
      <c r="AX11" s="72" t="s">
        <v>289</v>
      </c>
      <c r="AY11" s="72" t="s">
        <v>290</v>
      </c>
      <c r="AZ11" s="72" t="s">
        <v>290</v>
      </c>
      <c r="BA11" s="72" t="s">
        <v>290</v>
      </c>
      <c r="BB11" s="72" t="s">
        <v>289</v>
      </c>
      <c r="BC11" s="72" t="s">
        <v>289</v>
      </c>
      <c r="BD11" s="72" t="s">
        <v>289</v>
      </c>
      <c r="BE11" s="72" t="s">
        <v>289</v>
      </c>
      <c r="BF11" s="72" t="s">
        <v>290</v>
      </c>
      <c r="BG11" s="72" t="s">
        <v>290</v>
      </c>
      <c r="BH11" s="72" t="s">
        <v>289</v>
      </c>
      <c r="BI11" s="72" t="s">
        <v>290</v>
      </c>
      <c r="BJ11" s="72" t="s">
        <v>289</v>
      </c>
      <c r="BK11" s="72" t="s">
        <v>289</v>
      </c>
      <c r="BL11" s="72" t="s">
        <v>289</v>
      </c>
      <c r="BM11" s="72" t="s">
        <v>289</v>
      </c>
      <c r="BN11" s="72" t="s">
        <v>289</v>
      </c>
      <c r="BO11" s="72" t="s">
        <v>289</v>
      </c>
      <c r="BP11" s="81">
        <f t="shared" si="0"/>
        <v>39</v>
      </c>
      <c r="BQ11" s="82">
        <f t="shared" si="1"/>
        <v>0.6</v>
      </c>
      <c r="BR11" s="81">
        <f t="shared" si="2"/>
        <v>25</v>
      </c>
      <c r="BS11" s="82">
        <f t="shared" si="3"/>
        <v>0.38461538461538464</v>
      </c>
      <c r="BT11" s="101">
        <f t="shared" si="4"/>
        <v>1.56</v>
      </c>
      <c r="BU11" s="81">
        <f t="shared" si="5"/>
        <v>1</v>
      </c>
      <c r="BV11" s="82">
        <f t="shared" si="6"/>
        <v>1.5384615384615385E-2</v>
      </c>
    </row>
    <row r="12" spans="1:75" x14ac:dyDescent="0.25">
      <c r="A12" s="52" t="s">
        <v>594</v>
      </c>
      <c r="B12" s="42" t="s">
        <v>630</v>
      </c>
      <c r="C12" s="72" t="s">
        <v>289</v>
      </c>
      <c r="D12" s="72" t="s">
        <v>289</v>
      </c>
      <c r="E12" s="72" t="s">
        <v>289</v>
      </c>
      <c r="F12" s="72" t="s">
        <v>289</v>
      </c>
      <c r="G12" s="72" t="s">
        <v>289</v>
      </c>
      <c r="H12" s="72" t="s">
        <v>289</v>
      </c>
      <c r="I12" s="72" t="s">
        <v>289</v>
      </c>
      <c r="J12" s="72" t="s">
        <v>290</v>
      </c>
      <c r="K12" s="72" t="s">
        <v>289</v>
      </c>
      <c r="L12" s="72" t="s">
        <v>289</v>
      </c>
      <c r="M12" s="72" t="s">
        <v>290</v>
      </c>
      <c r="N12" s="72" t="s">
        <v>290</v>
      </c>
      <c r="O12" s="72" t="s">
        <v>289</v>
      </c>
      <c r="P12" s="72" t="s">
        <v>290</v>
      </c>
      <c r="Q12" s="72" t="s">
        <v>290</v>
      </c>
      <c r="R12" s="72" t="s">
        <v>289</v>
      </c>
      <c r="S12" s="72" t="s">
        <v>289</v>
      </c>
      <c r="T12" s="72" t="s">
        <v>289</v>
      </c>
      <c r="U12" s="72" t="s">
        <v>289</v>
      </c>
      <c r="V12" s="72" t="s">
        <v>289</v>
      </c>
      <c r="W12" s="72" t="s">
        <v>289</v>
      </c>
      <c r="X12" s="72" t="s">
        <v>289</v>
      </c>
      <c r="Y12" s="72" t="s">
        <v>289</v>
      </c>
      <c r="Z12" s="72" t="s">
        <v>290</v>
      </c>
      <c r="AA12" s="72" t="s">
        <v>290</v>
      </c>
      <c r="AB12" s="72" t="s">
        <v>290</v>
      </c>
      <c r="AC12" s="72" t="s">
        <v>290</v>
      </c>
      <c r="AD12" s="72" t="s">
        <v>290</v>
      </c>
      <c r="AE12" s="72" t="s">
        <v>289</v>
      </c>
      <c r="AF12" s="72" t="s">
        <v>289</v>
      </c>
      <c r="AG12" s="72" t="s">
        <v>449</v>
      </c>
      <c r="AH12" s="72" t="s">
        <v>289</v>
      </c>
      <c r="AI12" s="72" t="s">
        <v>289</v>
      </c>
      <c r="AJ12" s="72" t="s">
        <v>289</v>
      </c>
      <c r="AK12" s="72" t="s">
        <v>289</v>
      </c>
      <c r="AL12" s="72" t="s">
        <v>289</v>
      </c>
      <c r="AM12" s="92" t="s">
        <v>289</v>
      </c>
      <c r="AN12" s="72" t="s">
        <v>290</v>
      </c>
      <c r="AO12" s="72" t="s">
        <v>290</v>
      </c>
      <c r="AP12" s="72" t="s">
        <v>290</v>
      </c>
      <c r="AQ12" s="72" t="s">
        <v>289</v>
      </c>
      <c r="AR12" s="72" t="s">
        <v>290</v>
      </c>
      <c r="AS12" s="72" t="s">
        <v>290</v>
      </c>
      <c r="AT12" s="72" t="s">
        <v>290</v>
      </c>
      <c r="AU12" s="72" t="s">
        <v>290</v>
      </c>
      <c r="AV12" s="72" t="s">
        <v>290</v>
      </c>
      <c r="AW12" s="72" t="s">
        <v>290</v>
      </c>
      <c r="AX12" s="72" t="s">
        <v>289</v>
      </c>
      <c r="AY12" s="72" t="s">
        <v>290</v>
      </c>
      <c r="AZ12" s="72" t="s">
        <v>290</v>
      </c>
      <c r="BA12" s="72" t="s">
        <v>290</v>
      </c>
      <c r="BB12" s="72" t="s">
        <v>289</v>
      </c>
      <c r="BC12" s="72" t="s">
        <v>289</v>
      </c>
      <c r="BD12" s="72" t="s">
        <v>289</v>
      </c>
      <c r="BE12" s="72" t="s">
        <v>289</v>
      </c>
      <c r="BF12" s="72" t="s">
        <v>290</v>
      </c>
      <c r="BG12" s="72" t="s">
        <v>290</v>
      </c>
      <c r="BH12" s="72" t="s">
        <v>289</v>
      </c>
      <c r="BI12" s="72" t="s">
        <v>290</v>
      </c>
      <c r="BJ12" s="72" t="s">
        <v>289</v>
      </c>
      <c r="BK12" s="72" t="s">
        <v>289</v>
      </c>
      <c r="BL12" s="72" t="s">
        <v>289</v>
      </c>
      <c r="BM12" s="72" t="s">
        <v>289</v>
      </c>
      <c r="BN12" s="72" t="s">
        <v>289</v>
      </c>
      <c r="BO12" s="72" t="s">
        <v>289</v>
      </c>
      <c r="BP12" s="81">
        <f t="shared" si="0"/>
        <v>39</v>
      </c>
      <c r="BQ12" s="82">
        <f t="shared" si="1"/>
        <v>0.6</v>
      </c>
      <c r="BR12" s="81">
        <f t="shared" si="2"/>
        <v>25</v>
      </c>
      <c r="BS12" s="82">
        <f t="shared" si="3"/>
        <v>0.38461538461538464</v>
      </c>
      <c r="BT12" s="101">
        <f t="shared" si="4"/>
        <v>1.56</v>
      </c>
      <c r="BU12" s="81">
        <f t="shared" si="5"/>
        <v>1</v>
      </c>
      <c r="BV12" s="82">
        <f t="shared" si="6"/>
        <v>1.5384615384615385E-2</v>
      </c>
    </row>
    <row r="13" spans="1:75" x14ac:dyDescent="0.25">
      <c r="A13" s="52" t="s">
        <v>595</v>
      </c>
      <c r="B13" s="42" t="s">
        <v>631</v>
      </c>
      <c r="C13" s="72" t="s">
        <v>289</v>
      </c>
      <c r="D13" s="72" t="s">
        <v>289</v>
      </c>
      <c r="E13" s="72" t="s">
        <v>289</v>
      </c>
      <c r="F13" s="72" t="s">
        <v>289</v>
      </c>
      <c r="G13" s="72" t="s">
        <v>289</v>
      </c>
      <c r="H13" s="72" t="s">
        <v>289</v>
      </c>
      <c r="I13" s="72" t="s">
        <v>289</v>
      </c>
      <c r="J13" s="72" t="s">
        <v>290</v>
      </c>
      <c r="K13" s="72" t="s">
        <v>289</v>
      </c>
      <c r="L13" s="72" t="s">
        <v>289</v>
      </c>
      <c r="M13" s="72" t="s">
        <v>290</v>
      </c>
      <c r="N13" s="72" t="s">
        <v>290</v>
      </c>
      <c r="O13" s="72" t="s">
        <v>289</v>
      </c>
      <c r="P13" s="72" t="s">
        <v>290</v>
      </c>
      <c r="Q13" s="72" t="s">
        <v>290</v>
      </c>
      <c r="R13" s="72" t="s">
        <v>289</v>
      </c>
      <c r="S13" s="72" t="s">
        <v>289</v>
      </c>
      <c r="T13" s="72" t="s">
        <v>289</v>
      </c>
      <c r="U13" s="72" t="s">
        <v>289</v>
      </c>
      <c r="V13" s="72" t="s">
        <v>289</v>
      </c>
      <c r="W13" s="72" t="s">
        <v>289</v>
      </c>
      <c r="X13" s="72" t="s">
        <v>289</v>
      </c>
      <c r="Y13" s="72" t="s">
        <v>289</v>
      </c>
      <c r="Z13" s="72" t="s">
        <v>290</v>
      </c>
      <c r="AA13" s="72" t="s">
        <v>290</v>
      </c>
      <c r="AB13" s="72" t="s">
        <v>290</v>
      </c>
      <c r="AC13" s="72" t="s">
        <v>290</v>
      </c>
      <c r="AD13" s="72" t="s">
        <v>290</v>
      </c>
      <c r="AE13" s="72" t="s">
        <v>289</v>
      </c>
      <c r="AF13" s="72" t="s">
        <v>289</v>
      </c>
      <c r="AG13" s="72" t="s">
        <v>449</v>
      </c>
      <c r="AH13" s="72" t="s">
        <v>289</v>
      </c>
      <c r="AI13" s="72" t="s">
        <v>289</v>
      </c>
      <c r="AJ13" s="72" t="s">
        <v>289</v>
      </c>
      <c r="AK13" s="72" t="s">
        <v>289</v>
      </c>
      <c r="AL13" s="72" t="s">
        <v>289</v>
      </c>
      <c r="AM13" s="92" t="s">
        <v>289</v>
      </c>
      <c r="AN13" s="72" t="s">
        <v>290</v>
      </c>
      <c r="AO13" s="72" t="s">
        <v>290</v>
      </c>
      <c r="AP13" s="72" t="s">
        <v>290</v>
      </c>
      <c r="AQ13" s="72" t="s">
        <v>289</v>
      </c>
      <c r="AR13" s="72" t="s">
        <v>290</v>
      </c>
      <c r="AS13" s="72" t="s">
        <v>290</v>
      </c>
      <c r="AT13" s="72" t="s">
        <v>290</v>
      </c>
      <c r="AU13" s="72" t="s">
        <v>290</v>
      </c>
      <c r="AV13" s="72" t="s">
        <v>290</v>
      </c>
      <c r="AW13" s="72" t="s">
        <v>290</v>
      </c>
      <c r="AX13" s="72" t="s">
        <v>289</v>
      </c>
      <c r="AY13" s="72" t="s">
        <v>290</v>
      </c>
      <c r="AZ13" s="72" t="s">
        <v>290</v>
      </c>
      <c r="BA13" s="72" t="s">
        <v>290</v>
      </c>
      <c r="BB13" s="72" t="s">
        <v>289</v>
      </c>
      <c r="BC13" s="72" t="s">
        <v>289</v>
      </c>
      <c r="BD13" s="72" t="s">
        <v>289</v>
      </c>
      <c r="BE13" s="72" t="s">
        <v>289</v>
      </c>
      <c r="BF13" s="72" t="s">
        <v>290</v>
      </c>
      <c r="BG13" s="72" t="s">
        <v>290</v>
      </c>
      <c r="BH13" s="72" t="s">
        <v>289</v>
      </c>
      <c r="BI13" s="72" t="s">
        <v>290</v>
      </c>
      <c r="BJ13" s="72" t="s">
        <v>289</v>
      </c>
      <c r="BK13" s="72" t="s">
        <v>289</v>
      </c>
      <c r="BL13" s="72" t="s">
        <v>289</v>
      </c>
      <c r="BM13" s="72" t="s">
        <v>289</v>
      </c>
      <c r="BN13" s="72" t="s">
        <v>289</v>
      </c>
      <c r="BO13" s="72" t="s">
        <v>289</v>
      </c>
      <c r="BP13" s="81">
        <f t="shared" si="0"/>
        <v>39</v>
      </c>
      <c r="BQ13" s="82">
        <f t="shared" si="1"/>
        <v>0.6</v>
      </c>
      <c r="BR13" s="81">
        <f t="shared" si="2"/>
        <v>25</v>
      </c>
      <c r="BS13" s="82">
        <f t="shared" si="3"/>
        <v>0.38461538461538464</v>
      </c>
      <c r="BT13" s="101">
        <f t="shared" si="4"/>
        <v>1.56</v>
      </c>
      <c r="BU13" s="81">
        <f t="shared" si="5"/>
        <v>1</v>
      </c>
      <c r="BV13" s="82">
        <f t="shared" si="6"/>
        <v>1.5384615384615385E-2</v>
      </c>
    </row>
    <row r="14" spans="1:75" x14ac:dyDescent="0.25">
      <c r="A14" s="52" t="s">
        <v>596</v>
      </c>
      <c r="B14" s="42" t="s">
        <v>632</v>
      </c>
      <c r="C14" s="72" t="s">
        <v>289</v>
      </c>
      <c r="D14" s="72" t="s">
        <v>289</v>
      </c>
      <c r="E14" s="72" t="s">
        <v>289</v>
      </c>
      <c r="F14" s="72" t="s">
        <v>289</v>
      </c>
      <c r="G14" s="72" t="s">
        <v>289</v>
      </c>
      <c r="H14" s="72" t="s">
        <v>289</v>
      </c>
      <c r="I14" s="72" t="s">
        <v>289</v>
      </c>
      <c r="J14" s="72" t="s">
        <v>290</v>
      </c>
      <c r="K14" s="72" t="s">
        <v>289</v>
      </c>
      <c r="L14" s="72" t="s">
        <v>289</v>
      </c>
      <c r="M14" s="72" t="s">
        <v>290</v>
      </c>
      <c r="N14" s="72" t="s">
        <v>290</v>
      </c>
      <c r="O14" s="72" t="s">
        <v>289</v>
      </c>
      <c r="P14" s="72" t="s">
        <v>290</v>
      </c>
      <c r="Q14" s="72" t="s">
        <v>290</v>
      </c>
      <c r="R14" s="72" t="s">
        <v>449</v>
      </c>
      <c r="S14" s="72" t="s">
        <v>289</v>
      </c>
      <c r="T14" s="72" t="s">
        <v>289</v>
      </c>
      <c r="U14" s="72" t="s">
        <v>289</v>
      </c>
      <c r="V14" s="72" t="s">
        <v>289</v>
      </c>
      <c r="W14" s="72" t="s">
        <v>289</v>
      </c>
      <c r="X14" s="72" t="s">
        <v>289</v>
      </c>
      <c r="Y14" s="72" t="s">
        <v>289</v>
      </c>
      <c r="Z14" s="72" t="s">
        <v>290</v>
      </c>
      <c r="AA14" s="72" t="s">
        <v>290</v>
      </c>
      <c r="AB14" s="72" t="s">
        <v>290</v>
      </c>
      <c r="AC14" s="72" t="s">
        <v>290</v>
      </c>
      <c r="AD14" s="72" t="s">
        <v>290</v>
      </c>
      <c r="AE14" s="72" t="s">
        <v>289</v>
      </c>
      <c r="AF14" s="72" t="s">
        <v>289</v>
      </c>
      <c r="AG14" s="72" t="s">
        <v>449</v>
      </c>
      <c r="AH14" s="72" t="s">
        <v>289</v>
      </c>
      <c r="AI14" s="72" t="s">
        <v>449</v>
      </c>
      <c r="AJ14" s="72" t="s">
        <v>289</v>
      </c>
      <c r="AK14" s="72" t="s">
        <v>289</v>
      </c>
      <c r="AL14" s="72" t="s">
        <v>289</v>
      </c>
      <c r="AM14" s="92" t="s">
        <v>289</v>
      </c>
      <c r="AN14" s="72" t="s">
        <v>290</v>
      </c>
      <c r="AO14" s="72" t="s">
        <v>290</v>
      </c>
      <c r="AP14" s="72" t="s">
        <v>290</v>
      </c>
      <c r="AQ14" s="72" t="s">
        <v>289</v>
      </c>
      <c r="AR14" s="72" t="s">
        <v>290</v>
      </c>
      <c r="AS14" s="72" t="s">
        <v>290</v>
      </c>
      <c r="AT14" s="72" t="s">
        <v>290</v>
      </c>
      <c r="AU14" s="72" t="s">
        <v>290</v>
      </c>
      <c r="AV14" s="72" t="s">
        <v>290</v>
      </c>
      <c r="AW14" s="72" t="s">
        <v>290</v>
      </c>
      <c r="AX14" s="72" t="s">
        <v>289</v>
      </c>
      <c r="AY14" s="72" t="s">
        <v>290</v>
      </c>
      <c r="AZ14" s="72" t="s">
        <v>290</v>
      </c>
      <c r="BA14" s="72" t="s">
        <v>290</v>
      </c>
      <c r="BB14" s="72" t="s">
        <v>289</v>
      </c>
      <c r="BC14" s="72" t="s">
        <v>289</v>
      </c>
      <c r="BD14" s="72" t="s">
        <v>289</v>
      </c>
      <c r="BE14" s="72" t="s">
        <v>289</v>
      </c>
      <c r="BF14" s="72" t="s">
        <v>290</v>
      </c>
      <c r="BG14" s="72" t="s">
        <v>290</v>
      </c>
      <c r="BH14" s="72" t="s">
        <v>289</v>
      </c>
      <c r="BI14" s="72" t="s">
        <v>290</v>
      </c>
      <c r="BJ14" s="72" t="s">
        <v>289</v>
      </c>
      <c r="BK14" s="72" t="s">
        <v>289</v>
      </c>
      <c r="BL14" s="72" t="s">
        <v>289</v>
      </c>
      <c r="BM14" s="72" t="s">
        <v>289</v>
      </c>
      <c r="BN14" s="72" t="s">
        <v>289</v>
      </c>
      <c r="BO14" s="72" t="s">
        <v>289</v>
      </c>
      <c r="BP14" s="81">
        <f t="shared" si="0"/>
        <v>37</v>
      </c>
      <c r="BQ14" s="82">
        <f t="shared" si="1"/>
        <v>0.56923076923076921</v>
      </c>
      <c r="BR14" s="81">
        <f t="shared" si="2"/>
        <v>25</v>
      </c>
      <c r="BS14" s="82">
        <f t="shared" si="3"/>
        <v>0.38461538461538464</v>
      </c>
      <c r="BT14" s="101">
        <f t="shared" si="4"/>
        <v>1.48</v>
      </c>
      <c r="BU14" s="81">
        <f t="shared" si="5"/>
        <v>3</v>
      </c>
      <c r="BV14" s="82">
        <f t="shared" si="6"/>
        <v>4.6153846153846156E-2</v>
      </c>
    </row>
    <row r="15" spans="1:75" x14ac:dyDescent="0.25">
      <c r="A15" s="111" t="s">
        <v>597</v>
      </c>
      <c r="B15" s="112" t="s">
        <v>633</v>
      </c>
      <c r="C15" s="72" t="s">
        <v>289</v>
      </c>
      <c r="D15" s="72" t="s">
        <v>289</v>
      </c>
      <c r="E15" s="72" t="s">
        <v>289</v>
      </c>
      <c r="F15" s="72" t="s">
        <v>289</v>
      </c>
      <c r="G15" s="72" t="s">
        <v>289</v>
      </c>
      <c r="H15" s="72" t="s">
        <v>289</v>
      </c>
      <c r="I15" s="72" t="s">
        <v>289</v>
      </c>
      <c r="J15" s="72" t="s">
        <v>290</v>
      </c>
      <c r="K15" s="72" t="s">
        <v>289</v>
      </c>
      <c r="L15" s="72" t="s">
        <v>289</v>
      </c>
      <c r="M15" s="72" t="s">
        <v>290</v>
      </c>
      <c r="N15" s="72" t="s">
        <v>290</v>
      </c>
      <c r="O15" s="72" t="s">
        <v>289</v>
      </c>
      <c r="P15" s="72" t="s">
        <v>290</v>
      </c>
      <c r="Q15" s="72" t="s">
        <v>290</v>
      </c>
      <c r="R15" s="72" t="s">
        <v>289</v>
      </c>
      <c r="S15" s="72" t="s">
        <v>289</v>
      </c>
      <c r="T15" s="72" t="s">
        <v>289</v>
      </c>
      <c r="U15" s="72" t="s">
        <v>289</v>
      </c>
      <c r="V15" s="72" t="s">
        <v>289</v>
      </c>
      <c r="W15" s="72" t="s">
        <v>289</v>
      </c>
      <c r="X15" s="72" t="s">
        <v>289</v>
      </c>
      <c r="Y15" s="72" t="s">
        <v>289</v>
      </c>
      <c r="Z15" s="72" t="s">
        <v>290</v>
      </c>
      <c r="AA15" s="72" t="s">
        <v>290</v>
      </c>
      <c r="AB15" s="72" t="s">
        <v>290</v>
      </c>
      <c r="AC15" s="72" t="s">
        <v>290</v>
      </c>
      <c r="AD15" s="72" t="s">
        <v>290</v>
      </c>
      <c r="AE15" s="72" t="s">
        <v>289</v>
      </c>
      <c r="AF15" s="72" t="s">
        <v>289</v>
      </c>
      <c r="AG15" s="72" t="s">
        <v>449</v>
      </c>
      <c r="AH15" s="72" t="s">
        <v>289</v>
      </c>
      <c r="AI15" s="72" t="s">
        <v>289</v>
      </c>
      <c r="AJ15" s="72" t="s">
        <v>289</v>
      </c>
      <c r="AK15" s="72" t="s">
        <v>289</v>
      </c>
      <c r="AL15" s="72" t="s">
        <v>289</v>
      </c>
      <c r="AM15" s="92" t="s">
        <v>289</v>
      </c>
      <c r="AN15" s="72" t="s">
        <v>290</v>
      </c>
      <c r="AO15" s="72" t="s">
        <v>290</v>
      </c>
      <c r="AP15" s="72" t="s">
        <v>290</v>
      </c>
      <c r="AQ15" s="72" t="s">
        <v>289</v>
      </c>
      <c r="AR15" s="72" t="s">
        <v>290</v>
      </c>
      <c r="AS15" s="72" t="s">
        <v>290</v>
      </c>
      <c r="AT15" s="72" t="s">
        <v>290</v>
      </c>
      <c r="AU15" s="72" t="s">
        <v>290</v>
      </c>
      <c r="AV15" s="72" t="s">
        <v>290</v>
      </c>
      <c r="AW15" s="72" t="s">
        <v>290</v>
      </c>
      <c r="AX15" s="72" t="s">
        <v>289</v>
      </c>
      <c r="AY15" s="72" t="s">
        <v>290</v>
      </c>
      <c r="AZ15" s="72" t="s">
        <v>290</v>
      </c>
      <c r="BA15" s="72" t="s">
        <v>290</v>
      </c>
      <c r="BB15" s="72" t="s">
        <v>289</v>
      </c>
      <c r="BC15" s="72" t="s">
        <v>289</v>
      </c>
      <c r="BD15" s="72" t="s">
        <v>289</v>
      </c>
      <c r="BE15" s="72" t="s">
        <v>289</v>
      </c>
      <c r="BF15" s="72" t="s">
        <v>290</v>
      </c>
      <c r="BG15" s="72" t="s">
        <v>290</v>
      </c>
      <c r="BH15" s="72" t="s">
        <v>289</v>
      </c>
      <c r="BI15" s="72" t="s">
        <v>290</v>
      </c>
      <c r="BJ15" s="72" t="s">
        <v>289</v>
      </c>
      <c r="BK15" s="72" t="s">
        <v>289</v>
      </c>
      <c r="BL15" s="72" t="s">
        <v>289</v>
      </c>
      <c r="BM15" s="72" t="s">
        <v>289</v>
      </c>
      <c r="BN15" s="72" t="s">
        <v>289</v>
      </c>
      <c r="BO15" s="72" t="s">
        <v>289</v>
      </c>
      <c r="BP15" s="81">
        <f t="shared" si="0"/>
        <v>39</v>
      </c>
      <c r="BQ15" s="82">
        <f t="shared" si="1"/>
        <v>0.6</v>
      </c>
      <c r="BR15" s="81">
        <f t="shared" si="2"/>
        <v>25</v>
      </c>
      <c r="BS15" s="82">
        <f t="shared" si="3"/>
        <v>0.38461538461538464</v>
      </c>
      <c r="BT15" s="101">
        <f t="shared" si="4"/>
        <v>1.56</v>
      </c>
      <c r="BU15" s="81">
        <f t="shared" si="5"/>
        <v>1</v>
      </c>
      <c r="BV15" s="82">
        <f t="shared" si="6"/>
        <v>1.5384615384615385E-2</v>
      </c>
    </row>
    <row r="16" spans="1:75" x14ac:dyDescent="0.25">
      <c r="A16" s="52" t="s">
        <v>598</v>
      </c>
      <c r="B16" s="42" t="s">
        <v>634</v>
      </c>
      <c r="C16" s="72" t="s">
        <v>289</v>
      </c>
      <c r="D16" s="72" t="s">
        <v>289</v>
      </c>
      <c r="E16" s="72" t="s">
        <v>289</v>
      </c>
      <c r="F16" s="72" t="s">
        <v>289</v>
      </c>
      <c r="G16" s="72" t="s">
        <v>289</v>
      </c>
      <c r="H16" s="72" t="s">
        <v>289</v>
      </c>
      <c r="I16" s="72" t="s">
        <v>449</v>
      </c>
      <c r="J16" s="72" t="s">
        <v>290</v>
      </c>
      <c r="K16" s="72" t="s">
        <v>289</v>
      </c>
      <c r="L16" s="72" t="s">
        <v>289</v>
      </c>
      <c r="M16" s="72" t="s">
        <v>290</v>
      </c>
      <c r="N16" s="72" t="s">
        <v>290</v>
      </c>
      <c r="O16" s="72" t="s">
        <v>289</v>
      </c>
      <c r="P16" s="72" t="s">
        <v>290</v>
      </c>
      <c r="Q16" s="72" t="s">
        <v>290</v>
      </c>
      <c r="R16" s="72" t="s">
        <v>289</v>
      </c>
      <c r="S16" s="72" t="s">
        <v>289</v>
      </c>
      <c r="T16" s="72" t="s">
        <v>289</v>
      </c>
      <c r="U16" s="72" t="s">
        <v>289</v>
      </c>
      <c r="V16" s="72" t="s">
        <v>290</v>
      </c>
      <c r="W16" s="72" t="s">
        <v>290</v>
      </c>
      <c r="X16" s="72" t="s">
        <v>289</v>
      </c>
      <c r="Y16" s="72" t="s">
        <v>289</v>
      </c>
      <c r="Z16" s="72" t="s">
        <v>449</v>
      </c>
      <c r="AA16" s="72" t="s">
        <v>290</v>
      </c>
      <c r="AB16" s="72" t="s">
        <v>290</v>
      </c>
      <c r="AC16" s="72" t="s">
        <v>290</v>
      </c>
      <c r="AD16" s="72" t="s">
        <v>290</v>
      </c>
      <c r="AE16" s="72" t="s">
        <v>290</v>
      </c>
      <c r="AF16" s="72" t="s">
        <v>289</v>
      </c>
      <c r="AG16" s="72" t="s">
        <v>289</v>
      </c>
      <c r="AH16" s="72" t="s">
        <v>290</v>
      </c>
      <c r="AI16" s="72" t="s">
        <v>290</v>
      </c>
      <c r="AJ16" s="72" t="s">
        <v>289</v>
      </c>
      <c r="AK16" s="72" t="s">
        <v>289</v>
      </c>
      <c r="AL16" s="72" t="s">
        <v>290</v>
      </c>
      <c r="AM16" s="92" t="s">
        <v>449</v>
      </c>
      <c r="AN16" s="72" t="s">
        <v>290</v>
      </c>
      <c r="AO16" s="72" t="s">
        <v>449</v>
      </c>
      <c r="AP16" s="72" t="s">
        <v>290</v>
      </c>
      <c r="AQ16" s="72" t="s">
        <v>290</v>
      </c>
      <c r="AR16" s="72" t="s">
        <v>290</v>
      </c>
      <c r="AS16" s="72" t="s">
        <v>290</v>
      </c>
      <c r="AT16" s="72" t="s">
        <v>290</v>
      </c>
      <c r="AU16" s="72" t="s">
        <v>290</v>
      </c>
      <c r="AV16" s="72" t="s">
        <v>290</v>
      </c>
      <c r="AW16" s="72" t="s">
        <v>290</v>
      </c>
      <c r="AX16" s="72" t="s">
        <v>289</v>
      </c>
      <c r="AY16" s="72" t="s">
        <v>290</v>
      </c>
      <c r="AZ16" s="72" t="s">
        <v>290</v>
      </c>
      <c r="BA16" s="72" t="s">
        <v>449</v>
      </c>
      <c r="BB16" s="72" t="s">
        <v>289</v>
      </c>
      <c r="BC16" s="72" t="s">
        <v>289</v>
      </c>
      <c r="BD16" s="72" t="s">
        <v>289</v>
      </c>
      <c r="BE16" s="72" t="s">
        <v>289</v>
      </c>
      <c r="BF16" s="72" t="s">
        <v>289</v>
      </c>
      <c r="BG16" s="72" t="s">
        <v>290</v>
      </c>
      <c r="BH16" s="72" t="s">
        <v>289</v>
      </c>
      <c r="BI16" s="72" t="s">
        <v>290</v>
      </c>
      <c r="BJ16" s="72" t="s">
        <v>289</v>
      </c>
      <c r="BK16" s="72" t="s">
        <v>289</v>
      </c>
      <c r="BL16" s="72" t="s">
        <v>289</v>
      </c>
      <c r="BM16" s="72" t="s">
        <v>289</v>
      </c>
      <c r="BN16" s="72" t="s">
        <v>289</v>
      </c>
      <c r="BO16" s="72" t="s">
        <v>289</v>
      </c>
      <c r="BP16" s="81">
        <f t="shared" si="0"/>
        <v>32</v>
      </c>
      <c r="BQ16" s="82">
        <f t="shared" si="1"/>
        <v>0.49230769230769234</v>
      </c>
      <c r="BR16" s="81">
        <f t="shared" si="2"/>
        <v>28</v>
      </c>
      <c r="BS16" s="82">
        <f t="shared" si="3"/>
        <v>0.43076923076923079</v>
      </c>
      <c r="BT16" s="101">
        <f t="shared" ref="BT16" si="8">BP16/BR16</f>
        <v>1.1428571428571428</v>
      </c>
      <c r="BU16" s="81">
        <f t="shared" si="5"/>
        <v>5</v>
      </c>
      <c r="BV16" s="82">
        <f t="shared" si="6"/>
        <v>7.6923076923076927E-2</v>
      </c>
    </row>
    <row r="17" spans="1:74" x14ac:dyDescent="0.25">
      <c r="A17" s="52" t="s">
        <v>599</v>
      </c>
      <c r="B17" s="42" t="s">
        <v>635</v>
      </c>
      <c r="C17" s="72" t="s">
        <v>289</v>
      </c>
      <c r="D17" s="72" t="s">
        <v>289</v>
      </c>
      <c r="E17" s="72" t="s">
        <v>289</v>
      </c>
      <c r="F17" s="72" t="s">
        <v>289</v>
      </c>
      <c r="G17" s="72" t="s">
        <v>289</v>
      </c>
      <c r="H17" s="72" t="s">
        <v>289</v>
      </c>
      <c r="I17" s="72" t="s">
        <v>449</v>
      </c>
      <c r="J17" s="72" t="s">
        <v>290</v>
      </c>
      <c r="K17" s="72" t="s">
        <v>289</v>
      </c>
      <c r="L17" s="72" t="s">
        <v>289</v>
      </c>
      <c r="M17" s="72" t="s">
        <v>290</v>
      </c>
      <c r="N17" s="72" t="s">
        <v>290</v>
      </c>
      <c r="O17" s="72" t="s">
        <v>289</v>
      </c>
      <c r="P17" s="72" t="s">
        <v>290</v>
      </c>
      <c r="Q17" s="72" t="s">
        <v>290</v>
      </c>
      <c r="R17" s="72" t="s">
        <v>289</v>
      </c>
      <c r="S17" s="72" t="s">
        <v>289</v>
      </c>
      <c r="T17" s="72" t="s">
        <v>289</v>
      </c>
      <c r="U17" s="72" t="s">
        <v>289</v>
      </c>
      <c r="V17" s="72" t="s">
        <v>290</v>
      </c>
      <c r="W17" s="72" t="s">
        <v>290</v>
      </c>
      <c r="X17" s="72" t="s">
        <v>289</v>
      </c>
      <c r="Y17" s="72" t="s">
        <v>289</v>
      </c>
      <c r="Z17" s="72" t="s">
        <v>449</v>
      </c>
      <c r="AA17" s="72" t="s">
        <v>290</v>
      </c>
      <c r="AB17" s="72" t="s">
        <v>290</v>
      </c>
      <c r="AC17" s="72" t="s">
        <v>290</v>
      </c>
      <c r="AD17" s="72" t="s">
        <v>290</v>
      </c>
      <c r="AE17" s="72" t="s">
        <v>290</v>
      </c>
      <c r="AF17" s="72" t="s">
        <v>289</v>
      </c>
      <c r="AG17" s="72" t="s">
        <v>289</v>
      </c>
      <c r="AH17" s="72" t="s">
        <v>290</v>
      </c>
      <c r="AI17" s="72" t="s">
        <v>290</v>
      </c>
      <c r="AJ17" s="72" t="s">
        <v>289</v>
      </c>
      <c r="AK17" s="72" t="s">
        <v>289</v>
      </c>
      <c r="AL17" s="72" t="s">
        <v>290</v>
      </c>
      <c r="AM17" s="92" t="s">
        <v>449</v>
      </c>
      <c r="AN17" s="72" t="s">
        <v>290</v>
      </c>
      <c r="AO17" s="72" t="s">
        <v>449</v>
      </c>
      <c r="AP17" s="72" t="s">
        <v>290</v>
      </c>
      <c r="AQ17" s="72" t="s">
        <v>290</v>
      </c>
      <c r="AR17" s="72" t="s">
        <v>290</v>
      </c>
      <c r="AS17" s="72" t="s">
        <v>290</v>
      </c>
      <c r="AT17" s="72" t="s">
        <v>290</v>
      </c>
      <c r="AU17" s="72" t="s">
        <v>290</v>
      </c>
      <c r="AV17" s="72" t="s">
        <v>289</v>
      </c>
      <c r="AW17" s="72" t="s">
        <v>290</v>
      </c>
      <c r="AX17" s="72" t="s">
        <v>289</v>
      </c>
      <c r="AY17" s="72" t="s">
        <v>290</v>
      </c>
      <c r="AZ17" s="72" t="s">
        <v>290</v>
      </c>
      <c r="BA17" s="72" t="s">
        <v>449</v>
      </c>
      <c r="BB17" s="72" t="s">
        <v>289</v>
      </c>
      <c r="BC17" s="72" t="s">
        <v>289</v>
      </c>
      <c r="BD17" s="72" t="s">
        <v>289</v>
      </c>
      <c r="BE17" s="72" t="s">
        <v>289</v>
      </c>
      <c r="BF17" s="72" t="s">
        <v>289</v>
      </c>
      <c r="BG17" s="72" t="s">
        <v>290</v>
      </c>
      <c r="BH17" s="72" t="s">
        <v>289</v>
      </c>
      <c r="BI17" s="72" t="s">
        <v>290</v>
      </c>
      <c r="BJ17" s="72" t="s">
        <v>289</v>
      </c>
      <c r="BK17" s="72" t="s">
        <v>289</v>
      </c>
      <c r="BL17" s="72" t="s">
        <v>289</v>
      </c>
      <c r="BM17" s="72" t="s">
        <v>289</v>
      </c>
      <c r="BN17" s="72" t="s">
        <v>289</v>
      </c>
      <c r="BO17" s="72" t="s">
        <v>289</v>
      </c>
      <c r="BP17" s="81">
        <f t="shared" si="0"/>
        <v>33</v>
      </c>
      <c r="BQ17" s="82">
        <f t="shared" si="1"/>
        <v>0.50769230769230766</v>
      </c>
      <c r="BR17" s="81">
        <f t="shared" si="2"/>
        <v>27</v>
      </c>
      <c r="BS17" s="82">
        <f t="shared" si="3"/>
        <v>0.41538461538461541</v>
      </c>
      <c r="BT17" s="101">
        <f t="shared" si="4"/>
        <v>1.2222222222222223</v>
      </c>
      <c r="BU17" s="81">
        <f t="shared" si="5"/>
        <v>5</v>
      </c>
      <c r="BV17" s="82">
        <f t="shared" si="6"/>
        <v>7.6923076923076927E-2</v>
      </c>
    </row>
    <row r="18" spans="1:74" x14ac:dyDescent="0.25">
      <c r="A18" s="52" t="s">
        <v>600</v>
      </c>
      <c r="B18" s="42" t="s">
        <v>646</v>
      </c>
      <c r="C18" s="72" t="s">
        <v>289</v>
      </c>
      <c r="D18" s="72" t="s">
        <v>289</v>
      </c>
      <c r="E18" s="72" t="s">
        <v>289</v>
      </c>
      <c r="F18" s="72" t="s">
        <v>289</v>
      </c>
      <c r="G18" s="72" t="s">
        <v>289</v>
      </c>
      <c r="H18" s="72" t="s">
        <v>289</v>
      </c>
      <c r="I18" s="72" t="s">
        <v>449</v>
      </c>
      <c r="J18" s="72" t="s">
        <v>290</v>
      </c>
      <c r="K18" s="72" t="s">
        <v>289</v>
      </c>
      <c r="L18" s="72" t="s">
        <v>289</v>
      </c>
      <c r="M18" s="72" t="s">
        <v>290</v>
      </c>
      <c r="N18" s="72" t="s">
        <v>290</v>
      </c>
      <c r="O18" s="72" t="s">
        <v>289</v>
      </c>
      <c r="P18" s="72" t="s">
        <v>290</v>
      </c>
      <c r="Q18" s="72" t="s">
        <v>290</v>
      </c>
      <c r="R18" s="72" t="s">
        <v>289</v>
      </c>
      <c r="S18" s="72" t="s">
        <v>289</v>
      </c>
      <c r="T18" s="72" t="s">
        <v>289</v>
      </c>
      <c r="U18" s="72" t="s">
        <v>289</v>
      </c>
      <c r="V18" s="72" t="s">
        <v>290</v>
      </c>
      <c r="W18" s="72" t="s">
        <v>290</v>
      </c>
      <c r="X18" s="72" t="s">
        <v>289</v>
      </c>
      <c r="Y18" s="72" t="s">
        <v>289</v>
      </c>
      <c r="Z18" s="72" t="s">
        <v>449</v>
      </c>
      <c r="AA18" s="72" t="s">
        <v>290</v>
      </c>
      <c r="AB18" s="72" t="s">
        <v>290</v>
      </c>
      <c r="AC18" s="72" t="s">
        <v>290</v>
      </c>
      <c r="AD18" s="72" t="s">
        <v>290</v>
      </c>
      <c r="AE18" s="72" t="s">
        <v>290</v>
      </c>
      <c r="AF18" s="72" t="s">
        <v>289</v>
      </c>
      <c r="AG18" s="72" t="s">
        <v>289</v>
      </c>
      <c r="AH18" s="72" t="s">
        <v>290</v>
      </c>
      <c r="AI18" s="72" t="s">
        <v>290</v>
      </c>
      <c r="AJ18" s="72" t="s">
        <v>289</v>
      </c>
      <c r="AK18" s="72" t="s">
        <v>289</v>
      </c>
      <c r="AL18" s="72" t="s">
        <v>290</v>
      </c>
      <c r="AM18" s="92" t="s">
        <v>449</v>
      </c>
      <c r="AN18" s="72" t="s">
        <v>290</v>
      </c>
      <c r="AO18" s="72" t="s">
        <v>449</v>
      </c>
      <c r="AP18" s="72" t="s">
        <v>290</v>
      </c>
      <c r="AQ18" s="72" t="s">
        <v>290</v>
      </c>
      <c r="AR18" s="72" t="s">
        <v>290</v>
      </c>
      <c r="AS18" s="72" t="s">
        <v>290</v>
      </c>
      <c r="AT18" s="72" t="s">
        <v>290</v>
      </c>
      <c r="AU18" s="72" t="s">
        <v>290</v>
      </c>
      <c r="AV18" s="72" t="s">
        <v>290</v>
      </c>
      <c r="AW18" s="72" t="s">
        <v>290</v>
      </c>
      <c r="AX18" s="72" t="s">
        <v>289</v>
      </c>
      <c r="AY18" s="72" t="s">
        <v>290</v>
      </c>
      <c r="AZ18" s="72" t="s">
        <v>290</v>
      </c>
      <c r="BA18" s="72" t="s">
        <v>449</v>
      </c>
      <c r="BB18" s="72" t="s">
        <v>289</v>
      </c>
      <c r="BC18" s="72" t="s">
        <v>289</v>
      </c>
      <c r="BD18" s="72" t="s">
        <v>289</v>
      </c>
      <c r="BE18" s="72" t="s">
        <v>289</v>
      </c>
      <c r="BF18" s="72" t="s">
        <v>289</v>
      </c>
      <c r="BG18" s="72" t="s">
        <v>290</v>
      </c>
      <c r="BH18" s="72" t="s">
        <v>289</v>
      </c>
      <c r="BI18" s="72" t="s">
        <v>290</v>
      </c>
      <c r="BJ18" s="72" t="s">
        <v>289</v>
      </c>
      <c r="BK18" s="72" t="s">
        <v>289</v>
      </c>
      <c r="BL18" s="72" t="s">
        <v>289</v>
      </c>
      <c r="BM18" s="72" t="s">
        <v>289</v>
      </c>
      <c r="BN18" s="72" t="s">
        <v>289</v>
      </c>
      <c r="BO18" s="72" t="s">
        <v>289</v>
      </c>
      <c r="BP18" s="81">
        <f t="shared" si="0"/>
        <v>32</v>
      </c>
      <c r="BQ18" s="82">
        <f t="shared" si="1"/>
        <v>0.49230769230769234</v>
      </c>
      <c r="BR18" s="81">
        <f t="shared" si="2"/>
        <v>28</v>
      </c>
      <c r="BS18" s="82">
        <f t="shared" si="3"/>
        <v>0.43076923076923079</v>
      </c>
      <c r="BT18" s="101">
        <f t="shared" si="4"/>
        <v>1.1428571428571428</v>
      </c>
      <c r="BU18" s="81">
        <f t="shared" si="5"/>
        <v>5</v>
      </c>
      <c r="BV18" s="82">
        <f t="shared" si="6"/>
        <v>7.6923076923076927E-2</v>
      </c>
    </row>
    <row r="19" spans="1:74" x14ac:dyDescent="0.25">
      <c r="A19" s="52" t="s">
        <v>601</v>
      </c>
      <c r="B19" s="42" t="s">
        <v>638</v>
      </c>
      <c r="C19" s="72" t="s">
        <v>289</v>
      </c>
      <c r="D19" s="72" t="s">
        <v>289</v>
      </c>
      <c r="E19" s="72" t="s">
        <v>289</v>
      </c>
      <c r="F19" s="72" t="s">
        <v>289</v>
      </c>
      <c r="G19" s="72" t="s">
        <v>289</v>
      </c>
      <c r="H19" s="72" t="s">
        <v>289</v>
      </c>
      <c r="I19" s="72" t="s">
        <v>449</v>
      </c>
      <c r="J19" s="72" t="s">
        <v>290</v>
      </c>
      <c r="K19" s="72" t="s">
        <v>289</v>
      </c>
      <c r="L19" s="72" t="s">
        <v>289</v>
      </c>
      <c r="M19" s="72" t="s">
        <v>290</v>
      </c>
      <c r="N19" s="72" t="s">
        <v>290</v>
      </c>
      <c r="O19" s="72" t="s">
        <v>289</v>
      </c>
      <c r="P19" s="72" t="s">
        <v>290</v>
      </c>
      <c r="Q19" s="72" t="s">
        <v>290</v>
      </c>
      <c r="R19" s="72" t="s">
        <v>289</v>
      </c>
      <c r="S19" s="72" t="s">
        <v>289</v>
      </c>
      <c r="T19" s="72" t="s">
        <v>289</v>
      </c>
      <c r="U19" s="72" t="s">
        <v>289</v>
      </c>
      <c r="V19" s="72" t="s">
        <v>290</v>
      </c>
      <c r="W19" s="72" t="s">
        <v>290</v>
      </c>
      <c r="X19" s="72" t="s">
        <v>289</v>
      </c>
      <c r="Y19" s="72" t="s">
        <v>289</v>
      </c>
      <c r="Z19" s="72" t="s">
        <v>449</v>
      </c>
      <c r="AA19" s="72" t="s">
        <v>290</v>
      </c>
      <c r="AB19" s="72" t="s">
        <v>290</v>
      </c>
      <c r="AC19" s="72" t="s">
        <v>290</v>
      </c>
      <c r="AD19" s="72" t="s">
        <v>290</v>
      </c>
      <c r="AE19" s="72" t="s">
        <v>290</v>
      </c>
      <c r="AF19" s="72" t="s">
        <v>289</v>
      </c>
      <c r="AG19" s="72" t="s">
        <v>289</v>
      </c>
      <c r="AH19" s="72" t="s">
        <v>290</v>
      </c>
      <c r="AI19" s="72" t="s">
        <v>290</v>
      </c>
      <c r="AJ19" s="72" t="s">
        <v>289</v>
      </c>
      <c r="AK19" s="72" t="s">
        <v>289</v>
      </c>
      <c r="AL19" s="72" t="s">
        <v>290</v>
      </c>
      <c r="AM19" s="92" t="s">
        <v>449</v>
      </c>
      <c r="AN19" s="72" t="s">
        <v>290</v>
      </c>
      <c r="AO19" s="72" t="s">
        <v>449</v>
      </c>
      <c r="AP19" s="72" t="s">
        <v>290</v>
      </c>
      <c r="AQ19" s="72" t="s">
        <v>290</v>
      </c>
      <c r="AR19" s="72" t="s">
        <v>290</v>
      </c>
      <c r="AS19" s="72" t="s">
        <v>290</v>
      </c>
      <c r="AT19" s="72" t="s">
        <v>290</v>
      </c>
      <c r="AU19" s="72" t="s">
        <v>290</v>
      </c>
      <c r="AV19" s="72" t="s">
        <v>290</v>
      </c>
      <c r="AW19" s="72" t="s">
        <v>290</v>
      </c>
      <c r="AX19" s="72" t="s">
        <v>289</v>
      </c>
      <c r="AY19" s="72" t="s">
        <v>290</v>
      </c>
      <c r="AZ19" s="72" t="s">
        <v>290</v>
      </c>
      <c r="BA19" s="72" t="s">
        <v>449</v>
      </c>
      <c r="BB19" s="72" t="s">
        <v>289</v>
      </c>
      <c r="BC19" s="72" t="s">
        <v>289</v>
      </c>
      <c r="BD19" s="72" t="s">
        <v>289</v>
      </c>
      <c r="BE19" s="72" t="s">
        <v>289</v>
      </c>
      <c r="BF19" s="72" t="s">
        <v>289</v>
      </c>
      <c r="BG19" s="72" t="s">
        <v>290</v>
      </c>
      <c r="BH19" s="72" t="s">
        <v>289</v>
      </c>
      <c r="BI19" s="72" t="s">
        <v>290</v>
      </c>
      <c r="BJ19" s="72" t="s">
        <v>289</v>
      </c>
      <c r="BK19" s="72" t="s">
        <v>289</v>
      </c>
      <c r="BL19" s="72" t="s">
        <v>289</v>
      </c>
      <c r="BM19" s="72" t="s">
        <v>289</v>
      </c>
      <c r="BN19" s="72" t="s">
        <v>289</v>
      </c>
      <c r="BO19" s="72" t="s">
        <v>289</v>
      </c>
      <c r="BP19" s="81">
        <f t="shared" si="0"/>
        <v>32</v>
      </c>
      <c r="BQ19" s="82">
        <f t="shared" si="1"/>
        <v>0.49230769230769234</v>
      </c>
      <c r="BR19" s="81">
        <f t="shared" si="2"/>
        <v>28</v>
      </c>
      <c r="BS19" s="82">
        <f t="shared" si="3"/>
        <v>0.43076923076923079</v>
      </c>
      <c r="BT19" s="101">
        <f t="shared" si="4"/>
        <v>1.1428571428571428</v>
      </c>
      <c r="BU19" s="81">
        <f t="shared" si="5"/>
        <v>5</v>
      </c>
      <c r="BV19" s="82">
        <f t="shared" si="6"/>
        <v>7.6923076923076927E-2</v>
      </c>
    </row>
    <row r="20" spans="1:74" x14ac:dyDescent="0.25">
      <c r="A20" s="52" t="s">
        <v>602</v>
      </c>
      <c r="B20" s="42" t="s">
        <v>743</v>
      </c>
      <c r="C20" s="72" t="s">
        <v>289</v>
      </c>
      <c r="D20" s="72" t="s">
        <v>289</v>
      </c>
      <c r="E20" s="72" t="s">
        <v>289</v>
      </c>
      <c r="F20" s="72" t="s">
        <v>289</v>
      </c>
      <c r="G20" s="72" t="s">
        <v>289</v>
      </c>
      <c r="H20" s="72" t="s">
        <v>289</v>
      </c>
      <c r="I20" s="72" t="s">
        <v>449</v>
      </c>
      <c r="J20" s="72" t="s">
        <v>290</v>
      </c>
      <c r="K20" s="72" t="s">
        <v>289</v>
      </c>
      <c r="L20" s="72" t="s">
        <v>449</v>
      </c>
      <c r="M20" s="72" t="s">
        <v>290</v>
      </c>
      <c r="N20" s="72" t="s">
        <v>290</v>
      </c>
      <c r="O20" s="72" t="s">
        <v>289</v>
      </c>
      <c r="P20" s="72" t="s">
        <v>290</v>
      </c>
      <c r="Q20" s="72" t="s">
        <v>290</v>
      </c>
      <c r="R20" s="72" t="s">
        <v>289</v>
      </c>
      <c r="S20" s="72" t="s">
        <v>289</v>
      </c>
      <c r="T20" s="72" t="s">
        <v>289</v>
      </c>
      <c r="U20" s="72" t="s">
        <v>289</v>
      </c>
      <c r="V20" s="72" t="s">
        <v>290</v>
      </c>
      <c r="W20" s="72" t="s">
        <v>290</v>
      </c>
      <c r="X20" s="72" t="s">
        <v>289</v>
      </c>
      <c r="Y20" s="72" t="s">
        <v>289</v>
      </c>
      <c r="Z20" s="72" t="s">
        <v>449</v>
      </c>
      <c r="AA20" s="72" t="s">
        <v>290</v>
      </c>
      <c r="AB20" s="72" t="s">
        <v>290</v>
      </c>
      <c r="AC20" s="72" t="s">
        <v>290</v>
      </c>
      <c r="AD20" s="72" t="s">
        <v>290</v>
      </c>
      <c r="AE20" s="72" t="s">
        <v>290</v>
      </c>
      <c r="AF20" s="72" t="s">
        <v>289</v>
      </c>
      <c r="AG20" s="72" t="s">
        <v>289</v>
      </c>
      <c r="AH20" s="72" t="s">
        <v>290</v>
      </c>
      <c r="AI20" s="72" t="s">
        <v>290</v>
      </c>
      <c r="AJ20" s="72" t="s">
        <v>289</v>
      </c>
      <c r="AK20" s="72" t="s">
        <v>289</v>
      </c>
      <c r="AL20" s="72" t="s">
        <v>290</v>
      </c>
      <c r="AM20" s="92" t="s">
        <v>449</v>
      </c>
      <c r="AN20" s="72" t="s">
        <v>290</v>
      </c>
      <c r="AO20" s="72" t="s">
        <v>449</v>
      </c>
      <c r="AP20" s="72" t="s">
        <v>290</v>
      </c>
      <c r="AQ20" s="72" t="s">
        <v>290</v>
      </c>
      <c r="AR20" s="72" t="s">
        <v>290</v>
      </c>
      <c r="AS20" s="72" t="s">
        <v>290</v>
      </c>
      <c r="AT20" s="72" t="s">
        <v>290</v>
      </c>
      <c r="AU20" s="72" t="s">
        <v>290</v>
      </c>
      <c r="AV20" s="72" t="s">
        <v>290</v>
      </c>
      <c r="AW20" s="72" t="s">
        <v>290</v>
      </c>
      <c r="AX20" s="72" t="s">
        <v>289</v>
      </c>
      <c r="AY20" s="72" t="s">
        <v>290</v>
      </c>
      <c r="AZ20" s="72" t="s">
        <v>290</v>
      </c>
      <c r="BA20" s="72" t="s">
        <v>449</v>
      </c>
      <c r="BB20" s="72" t="s">
        <v>289</v>
      </c>
      <c r="BC20" s="72" t="s">
        <v>289</v>
      </c>
      <c r="BD20" s="72" t="s">
        <v>289</v>
      </c>
      <c r="BE20" s="124" t="s">
        <v>449</v>
      </c>
      <c r="BF20" s="124" t="s">
        <v>449</v>
      </c>
      <c r="BG20" s="72" t="s">
        <v>290</v>
      </c>
      <c r="BH20" s="72" t="s">
        <v>289</v>
      </c>
      <c r="BI20" s="72" t="s">
        <v>290</v>
      </c>
      <c r="BJ20" s="72" t="s">
        <v>289</v>
      </c>
      <c r="BK20" s="72" t="s">
        <v>289</v>
      </c>
      <c r="BL20" s="72" t="s">
        <v>289</v>
      </c>
      <c r="BM20" s="72" t="s">
        <v>289</v>
      </c>
      <c r="BN20" s="72" t="s">
        <v>289</v>
      </c>
      <c r="BO20" s="72" t="s">
        <v>289</v>
      </c>
      <c r="BP20" s="81">
        <f t="shared" si="0"/>
        <v>29</v>
      </c>
      <c r="BQ20" s="82">
        <f t="shared" si="1"/>
        <v>0.44615384615384618</v>
      </c>
      <c r="BR20" s="81">
        <f t="shared" si="2"/>
        <v>28</v>
      </c>
      <c r="BS20" s="82">
        <f t="shared" si="3"/>
        <v>0.43076923076923079</v>
      </c>
      <c r="BT20" s="101">
        <f t="shared" si="4"/>
        <v>1.0357142857142858</v>
      </c>
      <c r="BU20" s="81">
        <f t="shared" si="5"/>
        <v>8</v>
      </c>
      <c r="BV20" s="82">
        <f t="shared" si="6"/>
        <v>0.12307692307692308</v>
      </c>
    </row>
    <row r="21" spans="1:74" x14ac:dyDescent="0.25">
      <c r="A21" s="52" t="s">
        <v>603</v>
      </c>
      <c r="B21" s="42" t="s">
        <v>639</v>
      </c>
      <c r="C21" s="72" t="s">
        <v>289</v>
      </c>
      <c r="D21" s="72" t="s">
        <v>289</v>
      </c>
      <c r="E21" s="72" t="s">
        <v>289</v>
      </c>
      <c r="F21" s="72" t="s">
        <v>289</v>
      </c>
      <c r="G21" s="72" t="s">
        <v>289</v>
      </c>
      <c r="H21" s="72" t="s">
        <v>289</v>
      </c>
      <c r="I21" s="72" t="s">
        <v>449</v>
      </c>
      <c r="J21" s="72" t="s">
        <v>290</v>
      </c>
      <c r="K21" s="72" t="s">
        <v>289</v>
      </c>
      <c r="L21" s="72" t="s">
        <v>289</v>
      </c>
      <c r="M21" s="72" t="s">
        <v>290</v>
      </c>
      <c r="N21" s="72" t="s">
        <v>290</v>
      </c>
      <c r="O21" s="72" t="s">
        <v>289</v>
      </c>
      <c r="P21" s="72" t="s">
        <v>290</v>
      </c>
      <c r="Q21" s="72" t="s">
        <v>290</v>
      </c>
      <c r="R21" s="72" t="s">
        <v>289</v>
      </c>
      <c r="S21" s="72" t="s">
        <v>289</v>
      </c>
      <c r="T21" s="72" t="s">
        <v>289</v>
      </c>
      <c r="U21" s="72" t="s">
        <v>289</v>
      </c>
      <c r="V21" s="72" t="s">
        <v>290</v>
      </c>
      <c r="W21" s="72" t="s">
        <v>290</v>
      </c>
      <c r="X21" s="72" t="s">
        <v>289</v>
      </c>
      <c r="Y21" s="72" t="s">
        <v>289</v>
      </c>
      <c r="Z21" s="72" t="s">
        <v>449</v>
      </c>
      <c r="AA21" s="72" t="s">
        <v>290</v>
      </c>
      <c r="AB21" s="72" t="s">
        <v>290</v>
      </c>
      <c r="AC21" s="72" t="s">
        <v>290</v>
      </c>
      <c r="AD21" s="72" t="s">
        <v>290</v>
      </c>
      <c r="AE21" s="72" t="s">
        <v>290</v>
      </c>
      <c r="AF21" s="72" t="s">
        <v>289</v>
      </c>
      <c r="AG21" s="72" t="s">
        <v>289</v>
      </c>
      <c r="AH21" s="72" t="s">
        <v>290</v>
      </c>
      <c r="AI21" s="72" t="s">
        <v>290</v>
      </c>
      <c r="AJ21" s="72" t="s">
        <v>289</v>
      </c>
      <c r="AK21" s="72" t="s">
        <v>289</v>
      </c>
      <c r="AL21" s="72" t="s">
        <v>290</v>
      </c>
      <c r="AM21" s="92" t="s">
        <v>449</v>
      </c>
      <c r="AN21" s="72" t="s">
        <v>290</v>
      </c>
      <c r="AO21" s="72" t="s">
        <v>449</v>
      </c>
      <c r="AP21" s="72" t="s">
        <v>290</v>
      </c>
      <c r="AQ21" s="72" t="s">
        <v>290</v>
      </c>
      <c r="AR21" s="72" t="s">
        <v>290</v>
      </c>
      <c r="AS21" s="72" t="s">
        <v>290</v>
      </c>
      <c r="AT21" s="72" t="s">
        <v>290</v>
      </c>
      <c r="AU21" s="72" t="s">
        <v>290</v>
      </c>
      <c r="AV21" s="72" t="s">
        <v>290</v>
      </c>
      <c r="AW21" s="72" t="s">
        <v>290</v>
      </c>
      <c r="AX21" s="72" t="s">
        <v>289</v>
      </c>
      <c r="AY21" s="72" t="s">
        <v>290</v>
      </c>
      <c r="AZ21" s="72" t="s">
        <v>290</v>
      </c>
      <c r="BA21" s="72" t="s">
        <v>449</v>
      </c>
      <c r="BB21" s="72" t="s">
        <v>289</v>
      </c>
      <c r="BC21" s="72" t="s">
        <v>289</v>
      </c>
      <c r="BD21" s="72" t="s">
        <v>289</v>
      </c>
      <c r="BE21" s="72" t="s">
        <v>289</v>
      </c>
      <c r="BF21" s="72" t="s">
        <v>289</v>
      </c>
      <c r="BG21" s="72" t="s">
        <v>290</v>
      </c>
      <c r="BH21" s="72" t="s">
        <v>289</v>
      </c>
      <c r="BI21" s="72" t="s">
        <v>290</v>
      </c>
      <c r="BJ21" s="72" t="s">
        <v>289</v>
      </c>
      <c r="BK21" s="72" t="s">
        <v>289</v>
      </c>
      <c r="BL21" s="72" t="s">
        <v>289</v>
      </c>
      <c r="BM21" s="72" t="s">
        <v>289</v>
      </c>
      <c r="BN21" s="72" t="s">
        <v>289</v>
      </c>
      <c r="BO21" s="72" t="s">
        <v>289</v>
      </c>
      <c r="BP21" s="81">
        <f t="shared" si="0"/>
        <v>32</v>
      </c>
      <c r="BQ21" s="82">
        <f t="shared" si="1"/>
        <v>0.49230769230769234</v>
      </c>
      <c r="BR21" s="81">
        <f t="shared" si="2"/>
        <v>28</v>
      </c>
      <c r="BS21" s="82">
        <f t="shared" si="3"/>
        <v>0.43076923076923079</v>
      </c>
      <c r="BT21" s="101">
        <f t="shared" si="4"/>
        <v>1.1428571428571428</v>
      </c>
      <c r="BU21" s="81">
        <f t="shared" si="5"/>
        <v>5</v>
      </c>
      <c r="BV21" s="82">
        <f t="shared" si="6"/>
        <v>7.6923076923076927E-2</v>
      </c>
    </row>
    <row r="22" spans="1:74" x14ac:dyDescent="0.25">
      <c r="A22" s="52" t="s">
        <v>604</v>
      </c>
      <c r="B22" s="42" t="s">
        <v>644</v>
      </c>
      <c r="C22" s="72" t="s">
        <v>289</v>
      </c>
      <c r="D22" s="72" t="s">
        <v>289</v>
      </c>
      <c r="E22" s="72" t="s">
        <v>289</v>
      </c>
      <c r="F22" s="72" t="s">
        <v>289</v>
      </c>
      <c r="G22" s="72" t="s">
        <v>289</v>
      </c>
      <c r="H22" s="72" t="s">
        <v>289</v>
      </c>
      <c r="I22" s="72" t="s">
        <v>449</v>
      </c>
      <c r="J22" s="72" t="s">
        <v>290</v>
      </c>
      <c r="K22" s="72" t="s">
        <v>289</v>
      </c>
      <c r="L22" s="72" t="s">
        <v>289</v>
      </c>
      <c r="M22" s="72" t="s">
        <v>290</v>
      </c>
      <c r="N22" s="72" t="s">
        <v>290</v>
      </c>
      <c r="O22" s="72" t="s">
        <v>289</v>
      </c>
      <c r="P22" s="72" t="s">
        <v>290</v>
      </c>
      <c r="Q22" s="72" t="s">
        <v>290</v>
      </c>
      <c r="R22" s="72" t="s">
        <v>289</v>
      </c>
      <c r="S22" s="72" t="s">
        <v>289</v>
      </c>
      <c r="T22" s="72" t="s">
        <v>289</v>
      </c>
      <c r="U22" s="72" t="s">
        <v>289</v>
      </c>
      <c r="V22" s="72" t="s">
        <v>290</v>
      </c>
      <c r="W22" s="72" t="s">
        <v>290</v>
      </c>
      <c r="X22" s="72" t="s">
        <v>289</v>
      </c>
      <c r="Y22" s="72" t="s">
        <v>289</v>
      </c>
      <c r="Z22" s="72" t="s">
        <v>449</v>
      </c>
      <c r="AA22" s="72" t="s">
        <v>290</v>
      </c>
      <c r="AB22" s="72" t="s">
        <v>290</v>
      </c>
      <c r="AC22" s="72" t="s">
        <v>290</v>
      </c>
      <c r="AD22" s="72" t="s">
        <v>290</v>
      </c>
      <c r="AE22" s="72" t="s">
        <v>290</v>
      </c>
      <c r="AF22" s="72" t="s">
        <v>289</v>
      </c>
      <c r="AG22" s="72" t="s">
        <v>289</v>
      </c>
      <c r="AH22" s="72" t="s">
        <v>290</v>
      </c>
      <c r="AI22" s="72" t="s">
        <v>290</v>
      </c>
      <c r="AJ22" s="72" t="s">
        <v>289</v>
      </c>
      <c r="AK22" s="72" t="s">
        <v>289</v>
      </c>
      <c r="AL22" s="72" t="s">
        <v>290</v>
      </c>
      <c r="AM22" s="92" t="s">
        <v>449</v>
      </c>
      <c r="AN22" s="72" t="s">
        <v>290</v>
      </c>
      <c r="AO22" s="72" t="s">
        <v>449</v>
      </c>
      <c r="AP22" s="72" t="s">
        <v>290</v>
      </c>
      <c r="AQ22" s="72" t="s">
        <v>290</v>
      </c>
      <c r="AR22" s="72" t="s">
        <v>290</v>
      </c>
      <c r="AS22" s="72" t="s">
        <v>290</v>
      </c>
      <c r="AT22" s="72" t="s">
        <v>290</v>
      </c>
      <c r="AU22" s="72" t="s">
        <v>290</v>
      </c>
      <c r="AV22" s="72" t="s">
        <v>290</v>
      </c>
      <c r="AW22" s="72" t="s">
        <v>290</v>
      </c>
      <c r="AX22" s="72" t="s">
        <v>289</v>
      </c>
      <c r="AY22" s="72" t="s">
        <v>290</v>
      </c>
      <c r="AZ22" s="72" t="s">
        <v>290</v>
      </c>
      <c r="BA22" s="72" t="s">
        <v>449</v>
      </c>
      <c r="BB22" s="72" t="s">
        <v>289</v>
      </c>
      <c r="BC22" s="72" t="s">
        <v>289</v>
      </c>
      <c r="BD22" s="72" t="s">
        <v>289</v>
      </c>
      <c r="BE22" s="72" t="s">
        <v>289</v>
      </c>
      <c r="BF22" s="72" t="s">
        <v>289</v>
      </c>
      <c r="BG22" s="72" t="s">
        <v>290</v>
      </c>
      <c r="BH22" s="72" t="s">
        <v>289</v>
      </c>
      <c r="BI22" s="72" t="s">
        <v>290</v>
      </c>
      <c r="BJ22" s="72" t="s">
        <v>289</v>
      </c>
      <c r="BK22" s="72" t="s">
        <v>289</v>
      </c>
      <c r="BL22" s="72" t="s">
        <v>289</v>
      </c>
      <c r="BM22" s="72" t="s">
        <v>289</v>
      </c>
      <c r="BN22" s="72" t="s">
        <v>289</v>
      </c>
      <c r="BO22" s="72" t="s">
        <v>289</v>
      </c>
      <c r="BP22" s="81">
        <f t="shared" si="0"/>
        <v>32</v>
      </c>
      <c r="BQ22" s="82">
        <f t="shared" si="1"/>
        <v>0.49230769230769234</v>
      </c>
      <c r="BR22" s="81">
        <f t="shared" si="2"/>
        <v>28</v>
      </c>
      <c r="BS22" s="82">
        <f t="shared" si="3"/>
        <v>0.43076923076923079</v>
      </c>
      <c r="BT22" s="101">
        <f t="shared" ref="BT22:BT30" si="9">BP22/BR22</f>
        <v>1.1428571428571428</v>
      </c>
      <c r="BU22" s="81">
        <f t="shared" si="5"/>
        <v>5</v>
      </c>
      <c r="BV22" s="82">
        <f t="shared" si="6"/>
        <v>7.6923076923076927E-2</v>
      </c>
    </row>
    <row r="23" spans="1:74" x14ac:dyDescent="0.25">
      <c r="A23" s="52" t="s">
        <v>605</v>
      </c>
      <c r="B23" s="42" t="s">
        <v>641</v>
      </c>
      <c r="C23" s="72" t="s">
        <v>289</v>
      </c>
      <c r="D23" s="72" t="s">
        <v>289</v>
      </c>
      <c r="E23" s="72" t="s">
        <v>289</v>
      </c>
      <c r="F23" s="72" t="s">
        <v>289</v>
      </c>
      <c r="G23" s="72" t="s">
        <v>289</v>
      </c>
      <c r="H23" s="72" t="s">
        <v>289</v>
      </c>
      <c r="I23" s="72" t="s">
        <v>449</v>
      </c>
      <c r="J23" s="72" t="s">
        <v>290</v>
      </c>
      <c r="K23" s="72" t="s">
        <v>289</v>
      </c>
      <c r="L23" s="72" t="s">
        <v>289</v>
      </c>
      <c r="M23" s="72" t="s">
        <v>290</v>
      </c>
      <c r="N23" s="72" t="s">
        <v>290</v>
      </c>
      <c r="O23" s="72" t="s">
        <v>289</v>
      </c>
      <c r="P23" s="72" t="s">
        <v>290</v>
      </c>
      <c r="Q23" s="72" t="s">
        <v>290</v>
      </c>
      <c r="R23" s="72" t="s">
        <v>289</v>
      </c>
      <c r="S23" s="72" t="s">
        <v>289</v>
      </c>
      <c r="T23" s="72" t="s">
        <v>289</v>
      </c>
      <c r="U23" s="72" t="s">
        <v>289</v>
      </c>
      <c r="V23" s="72" t="s">
        <v>290</v>
      </c>
      <c r="W23" s="72" t="s">
        <v>290</v>
      </c>
      <c r="X23" s="72" t="s">
        <v>289</v>
      </c>
      <c r="Y23" s="72" t="s">
        <v>289</v>
      </c>
      <c r="Z23" s="72" t="s">
        <v>449</v>
      </c>
      <c r="AA23" s="72" t="s">
        <v>290</v>
      </c>
      <c r="AB23" s="72" t="s">
        <v>290</v>
      </c>
      <c r="AC23" s="72" t="s">
        <v>290</v>
      </c>
      <c r="AD23" s="72" t="s">
        <v>290</v>
      </c>
      <c r="AE23" s="72" t="s">
        <v>290</v>
      </c>
      <c r="AF23" s="72" t="s">
        <v>289</v>
      </c>
      <c r="AG23" s="72" t="s">
        <v>289</v>
      </c>
      <c r="AH23" s="72" t="s">
        <v>290</v>
      </c>
      <c r="AI23" s="72" t="s">
        <v>290</v>
      </c>
      <c r="AJ23" s="72" t="s">
        <v>289</v>
      </c>
      <c r="AK23" s="72" t="s">
        <v>289</v>
      </c>
      <c r="AL23" s="72" t="s">
        <v>290</v>
      </c>
      <c r="AM23" s="92" t="s">
        <v>449</v>
      </c>
      <c r="AN23" s="72" t="s">
        <v>290</v>
      </c>
      <c r="AO23" s="72" t="s">
        <v>449</v>
      </c>
      <c r="AP23" s="72" t="s">
        <v>290</v>
      </c>
      <c r="AQ23" s="72" t="s">
        <v>290</v>
      </c>
      <c r="AR23" s="72" t="s">
        <v>290</v>
      </c>
      <c r="AS23" s="72" t="s">
        <v>290</v>
      </c>
      <c r="AT23" s="72" t="s">
        <v>290</v>
      </c>
      <c r="AU23" s="72" t="s">
        <v>290</v>
      </c>
      <c r="AV23" s="72" t="s">
        <v>290</v>
      </c>
      <c r="AW23" s="72" t="s">
        <v>290</v>
      </c>
      <c r="AX23" s="72" t="s">
        <v>289</v>
      </c>
      <c r="AY23" s="72" t="s">
        <v>290</v>
      </c>
      <c r="AZ23" s="72" t="s">
        <v>290</v>
      </c>
      <c r="BA23" s="72" t="s">
        <v>449</v>
      </c>
      <c r="BB23" s="72" t="s">
        <v>289</v>
      </c>
      <c r="BC23" s="72" t="s">
        <v>289</v>
      </c>
      <c r="BD23" s="72" t="s">
        <v>289</v>
      </c>
      <c r="BE23" s="72" t="s">
        <v>289</v>
      </c>
      <c r="BF23" s="72" t="s">
        <v>289</v>
      </c>
      <c r="BG23" s="72" t="s">
        <v>290</v>
      </c>
      <c r="BH23" s="72" t="s">
        <v>289</v>
      </c>
      <c r="BI23" s="72" t="s">
        <v>290</v>
      </c>
      <c r="BJ23" s="72" t="s">
        <v>289</v>
      </c>
      <c r="BK23" s="72" t="s">
        <v>289</v>
      </c>
      <c r="BL23" s="72" t="s">
        <v>289</v>
      </c>
      <c r="BM23" s="72" t="s">
        <v>289</v>
      </c>
      <c r="BN23" s="72" t="s">
        <v>289</v>
      </c>
      <c r="BO23" s="72" t="s">
        <v>289</v>
      </c>
      <c r="BP23" s="81">
        <f t="shared" si="0"/>
        <v>32</v>
      </c>
      <c r="BQ23" s="82">
        <f t="shared" si="1"/>
        <v>0.49230769230769234</v>
      </c>
      <c r="BR23" s="81">
        <f t="shared" si="2"/>
        <v>28</v>
      </c>
      <c r="BS23" s="82">
        <f t="shared" si="3"/>
        <v>0.43076923076923079</v>
      </c>
      <c r="BT23" s="101">
        <f t="shared" si="9"/>
        <v>1.1428571428571428</v>
      </c>
      <c r="BU23" s="81">
        <f t="shared" si="5"/>
        <v>5</v>
      </c>
      <c r="BV23" s="82">
        <f t="shared" si="6"/>
        <v>7.6923076923076927E-2</v>
      </c>
    </row>
    <row r="24" spans="1:74" x14ac:dyDescent="0.25">
      <c r="A24" s="52" t="s">
        <v>606</v>
      </c>
      <c r="B24" s="42" t="s">
        <v>643</v>
      </c>
      <c r="C24" s="72" t="s">
        <v>289</v>
      </c>
      <c r="D24" s="72" t="s">
        <v>289</v>
      </c>
      <c r="E24" s="72" t="s">
        <v>289</v>
      </c>
      <c r="F24" s="72" t="s">
        <v>289</v>
      </c>
      <c r="G24" s="72" t="s">
        <v>289</v>
      </c>
      <c r="H24" s="72" t="s">
        <v>289</v>
      </c>
      <c r="I24" s="72" t="s">
        <v>449</v>
      </c>
      <c r="J24" s="72" t="s">
        <v>290</v>
      </c>
      <c r="K24" s="72" t="s">
        <v>289</v>
      </c>
      <c r="L24" s="72" t="s">
        <v>289</v>
      </c>
      <c r="M24" s="72" t="s">
        <v>290</v>
      </c>
      <c r="N24" s="72" t="s">
        <v>290</v>
      </c>
      <c r="O24" s="72" t="s">
        <v>289</v>
      </c>
      <c r="P24" s="72" t="s">
        <v>290</v>
      </c>
      <c r="Q24" s="72" t="s">
        <v>290</v>
      </c>
      <c r="R24" s="72" t="s">
        <v>289</v>
      </c>
      <c r="S24" s="72" t="s">
        <v>289</v>
      </c>
      <c r="T24" s="72" t="s">
        <v>289</v>
      </c>
      <c r="U24" s="72" t="s">
        <v>289</v>
      </c>
      <c r="V24" s="72" t="s">
        <v>290</v>
      </c>
      <c r="W24" s="72" t="s">
        <v>290</v>
      </c>
      <c r="X24" s="72" t="s">
        <v>289</v>
      </c>
      <c r="Y24" s="72" t="s">
        <v>289</v>
      </c>
      <c r="Z24" s="72" t="s">
        <v>449</v>
      </c>
      <c r="AA24" s="72" t="s">
        <v>290</v>
      </c>
      <c r="AB24" s="72" t="s">
        <v>290</v>
      </c>
      <c r="AC24" s="72" t="s">
        <v>290</v>
      </c>
      <c r="AD24" s="72" t="s">
        <v>290</v>
      </c>
      <c r="AE24" s="72" t="s">
        <v>290</v>
      </c>
      <c r="AF24" s="72" t="s">
        <v>289</v>
      </c>
      <c r="AG24" s="72" t="s">
        <v>289</v>
      </c>
      <c r="AH24" s="72" t="s">
        <v>290</v>
      </c>
      <c r="AI24" s="72" t="s">
        <v>290</v>
      </c>
      <c r="AJ24" s="72" t="s">
        <v>289</v>
      </c>
      <c r="AK24" s="72" t="s">
        <v>289</v>
      </c>
      <c r="AL24" s="72" t="s">
        <v>290</v>
      </c>
      <c r="AM24" s="92" t="s">
        <v>449</v>
      </c>
      <c r="AN24" s="72" t="s">
        <v>290</v>
      </c>
      <c r="AO24" s="72" t="s">
        <v>449</v>
      </c>
      <c r="AP24" s="72" t="s">
        <v>290</v>
      </c>
      <c r="AQ24" s="72" t="s">
        <v>290</v>
      </c>
      <c r="AR24" s="72" t="s">
        <v>290</v>
      </c>
      <c r="AS24" s="72" t="s">
        <v>290</v>
      </c>
      <c r="AT24" s="72" t="s">
        <v>290</v>
      </c>
      <c r="AU24" s="72" t="s">
        <v>290</v>
      </c>
      <c r="AV24" s="72" t="s">
        <v>290</v>
      </c>
      <c r="AW24" s="72" t="s">
        <v>290</v>
      </c>
      <c r="AX24" s="72" t="s">
        <v>289</v>
      </c>
      <c r="AY24" s="72" t="s">
        <v>290</v>
      </c>
      <c r="AZ24" s="72" t="s">
        <v>290</v>
      </c>
      <c r="BA24" s="72" t="s">
        <v>449</v>
      </c>
      <c r="BB24" s="72" t="s">
        <v>289</v>
      </c>
      <c r="BC24" s="72" t="s">
        <v>289</v>
      </c>
      <c r="BD24" s="72" t="s">
        <v>289</v>
      </c>
      <c r="BE24" s="72" t="s">
        <v>289</v>
      </c>
      <c r="BF24" s="72" t="s">
        <v>289</v>
      </c>
      <c r="BG24" s="72" t="s">
        <v>290</v>
      </c>
      <c r="BH24" s="72" t="s">
        <v>289</v>
      </c>
      <c r="BI24" s="72" t="s">
        <v>290</v>
      </c>
      <c r="BJ24" s="72" t="s">
        <v>289</v>
      </c>
      <c r="BK24" s="72" t="s">
        <v>289</v>
      </c>
      <c r="BL24" s="72" t="s">
        <v>289</v>
      </c>
      <c r="BM24" s="72" t="s">
        <v>289</v>
      </c>
      <c r="BN24" s="72" t="s">
        <v>289</v>
      </c>
      <c r="BO24" s="72" t="s">
        <v>289</v>
      </c>
      <c r="BP24" s="81">
        <f t="shared" si="0"/>
        <v>32</v>
      </c>
      <c r="BQ24" s="82">
        <f t="shared" si="1"/>
        <v>0.49230769230769234</v>
      </c>
      <c r="BR24" s="81">
        <f t="shared" si="2"/>
        <v>28</v>
      </c>
      <c r="BS24" s="82">
        <f t="shared" si="3"/>
        <v>0.43076923076923079</v>
      </c>
      <c r="BT24" s="101">
        <f t="shared" si="9"/>
        <v>1.1428571428571428</v>
      </c>
      <c r="BU24" s="81">
        <f t="shared" si="5"/>
        <v>5</v>
      </c>
      <c r="BV24" s="82">
        <f t="shared" si="6"/>
        <v>7.6923076923076927E-2</v>
      </c>
    </row>
    <row r="25" spans="1:74" x14ac:dyDescent="0.25">
      <c r="A25" s="52" t="s">
        <v>607</v>
      </c>
      <c r="B25" s="42" t="s">
        <v>636</v>
      </c>
      <c r="C25" s="72" t="s">
        <v>289</v>
      </c>
      <c r="D25" s="72" t="s">
        <v>289</v>
      </c>
      <c r="E25" s="72" t="s">
        <v>289</v>
      </c>
      <c r="F25" s="72" t="s">
        <v>289</v>
      </c>
      <c r="G25" s="72" t="s">
        <v>289</v>
      </c>
      <c r="H25" s="72" t="s">
        <v>289</v>
      </c>
      <c r="I25" s="72" t="s">
        <v>449</v>
      </c>
      <c r="J25" s="72" t="s">
        <v>290</v>
      </c>
      <c r="K25" s="72" t="s">
        <v>289</v>
      </c>
      <c r="L25" s="72" t="s">
        <v>289</v>
      </c>
      <c r="M25" s="72" t="s">
        <v>290</v>
      </c>
      <c r="N25" s="72" t="s">
        <v>290</v>
      </c>
      <c r="O25" s="72" t="s">
        <v>289</v>
      </c>
      <c r="P25" s="72" t="s">
        <v>290</v>
      </c>
      <c r="Q25" s="72" t="s">
        <v>290</v>
      </c>
      <c r="R25" s="72" t="s">
        <v>289</v>
      </c>
      <c r="S25" s="72" t="s">
        <v>289</v>
      </c>
      <c r="T25" s="72" t="s">
        <v>289</v>
      </c>
      <c r="U25" s="72" t="s">
        <v>289</v>
      </c>
      <c r="V25" s="72" t="s">
        <v>290</v>
      </c>
      <c r="W25" s="72" t="s">
        <v>290</v>
      </c>
      <c r="X25" s="72" t="s">
        <v>289</v>
      </c>
      <c r="Y25" s="72" t="s">
        <v>289</v>
      </c>
      <c r="Z25" s="72" t="s">
        <v>449</v>
      </c>
      <c r="AA25" s="72" t="s">
        <v>290</v>
      </c>
      <c r="AB25" s="72" t="s">
        <v>290</v>
      </c>
      <c r="AC25" s="72" t="s">
        <v>290</v>
      </c>
      <c r="AD25" s="72" t="s">
        <v>290</v>
      </c>
      <c r="AE25" s="72" t="s">
        <v>290</v>
      </c>
      <c r="AF25" s="72" t="s">
        <v>289</v>
      </c>
      <c r="AG25" s="72" t="s">
        <v>289</v>
      </c>
      <c r="AH25" s="72" t="s">
        <v>290</v>
      </c>
      <c r="AI25" s="72" t="s">
        <v>290</v>
      </c>
      <c r="AJ25" s="72" t="s">
        <v>289</v>
      </c>
      <c r="AK25" s="72" t="s">
        <v>289</v>
      </c>
      <c r="AL25" s="72" t="s">
        <v>290</v>
      </c>
      <c r="AM25" s="92" t="s">
        <v>449</v>
      </c>
      <c r="AN25" s="72" t="s">
        <v>290</v>
      </c>
      <c r="AO25" s="72" t="s">
        <v>449</v>
      </c>
      <c r="AP25" s="72" t="s">
        <v>290</v>
      </c>
      <c r="AQ25" s="72" t="s">
        <v>290</v>
      </c>
      <c r="AR25" s="72" t="s">
        <v>290</v>
      </c>
      <c r="AS25" s="72" t="s">
        <v>290</v>
      </c>
      <c r="AT25" s="72" t="s">
        <v>290</v>
      </c>
      <c r="AU25" s="72" t="s">
        <v>290</v>
      </c>
      <c r="AV25" s="72" t="s">
        <v>290</v>
      </c>
      <c r="AW25" s="72" t="s">
        <v>290</v>
      </c>
      <c r="AX25" s="72" t="s">
        <v>289</v>
      </c>
      <c r="AY25" s="72" t="s">
        <v>290</v>
      </c>
      <c r="AZ25" s="72" t="s">
        <v>290</v>
      </c>
      <c r="BA25" s="72" t="s">
        <v>449</v>
      </c>
      <c r="BB25" s="72" t="s">
        <v>289</v>
      </c>
      <c r="BC25" s="72" t="s">
        <v>289</v>
      </c>
      <c r="BD25" s="72" t="s">
        <v>289</v>
      </c>
      <c r="BE25" s="72" t="s">
        <v>289</v>
      </c>
      <c r="BF25" s="72" t="s">
        <v>289</v>
      </c>
      <c r="BG25" s="72" t="s">
        <v>290</v>
      </c>
      <c r="BH25" s="72" t="s">
        <v>289</v>
      </c>
      <c r="BI25" s="72" t="s">
        <v>290</v>
      </c>
      <c r="BJ25" s="72" t="s">
        <v>289</v>
      </c>
      <c r="BK25" s="72" t="s">
        <v>289</v>
      </c>
      <c r="BL25" s="72" t="s">
        <v>289</v>
      </c>
      <c r="BM25" s="72" t="s">
        <v>289</v>
      </c>
      <c r="BN25" s="72" t="s">
        <v>289</v>
      </c>
      <c r="BO25" s="72" t="s">
        <v>289</v>
      </c>
      <c r="BP25" s="81">
        <f t="shared" si="0"/>
        <v>32</v>
      </c>
      <c r="BQ25" s="82">
        <f t="shared" si="1"/>
        <v>0.49230769230769234</v>
      </c>
      <c r="BR25" s="81">
        <f t="shared" si="2"/>
        <v>28</v>
      </c>
      <c r="BS25" s="82">
        <f t="shared" si="3"/>
        <v>0.43076923076923079</v>
      </c>
      <c r="BT25" s="101">
        <f t="shared" si="9"/>
        <v>1.1428571428571428</v>
      </c>
      <c r="BU25" s="81">
        <f t="shared" si="5"/>
        <v>5</v>
      </c>
      <c r="BV25" s="82">
        <f t="shared" si="6"/>
        <v>7.6923076923076927E-2</v>
      </c>
    </row>
    <row r="26" spans="1:74" x14ac:dyDescent="0.25">
      <c r="A26" s="52" t="s">
        <v>608</v>
      </c>
      <c r="B26" s="42" t="s">
        <v>642</v>
      </c>
      <c r="C26" s="72" t="s">
        <v>289</v>
      </c>
      <c r="D26" s="72" t="s">
        <v>289</v>
      </c>
      <c r="E26" s="72" t="s">
        <v>289</v>
      </c>
      <c r="F26" s="72" t="s">
        <v>289</v>
      </c>
      <c r="G26" s="72" t="s">
        <v>289</v>
      </c>
      <c r="H26" s="72" t="s">
        <v>289</v>
      </c>
      <c r="I26" s="72" t="s">
        <v>449</v>
      </c>
      <c r="J26" s="72" t="s">
        <v>290</v>
      </c>
      <c r="K26" s="72" t="s">
        <v>289</v>
      </c>
      <c r="L26" s="72" t="s">
        <v>289</v>
      </c>
      <c r="M26" s="72" t="s">
        <v>290</v>
      </c>
      <c r="N26" s="72" t="s">
        <v>290</v>
      </c>
      <c r="O26" s="72" t="s">
        <v>289</v>
      </c>
      <c r="P26" s="72" t="s">
        <v>290</v>
      </c>
      <c r="Q26" s="72" t="s">
        <v>290</v>
      </c>
      <c r="R26" s="72" t="s">
        <v>289</v>
      </c>
      <c r="S26" s="72" t="s">
        <v>289</v>
      </c>
      <c r="T26" s="72" t="s">
        <v>289</v>
      </c>
      <c r="U26" s="72" t="s">
        <v>289</v>
      </c>
      <c r="V26" s="72" t="s">
        <v>290</v>
      </c>
      <c r="W26" s="72" t="s">
        <v>290</v>
      </c>
      <c r="X26" s="72" t="s">
        <v>289</v>
      </c>
      <c r="Y26" s="72" t="s">
        <v>289</v>
      </c>
      <c r="Z26" s="72" t="s">
        <v>449</v>
      </c>
      <c r="AA26" s="72" t="s">
        <v>290</v>
      </c>
      <c r="AB26" s="72" t="s">
        <v>290</v>
      </c>
      <c r="AC26" s="72" t="s">
        <v>290</v>
      </c>
      <c r="AD26" s="72" t="s">
        <v>290</v>
      </c>
      <c r="AE26" s="72" t="s">
        <v>290</v>
      </c>
      <c r="AF26" s="72" t="s">
        <v>289</v>
      </c>
      <c r="AG26" s="72" t="s">
        <v>289</v>
      </c>
      <c r="AH26" s="72" t="s">
        <v>290</v>
      </c>
      <c r="AI26" s="72" t="s">
        <v>290</v>
      </c>
      <c r="AJ26" s="72" t="s">
        <v>289</v>
      </c>
      <c r="AK26" s="72" t="s">
        <v>289</v>
      </c>
      <c r="AL26" s="72" t="s">
        <v>290</v>
      </c>
      <c r="AM26" s="92" t="s">
        <v>449</v>
      </c>
      <c r="AN26" s="72" t="s">
        <v>290</v>
      </c>
      <c r="AO26" s="72" t="s">
        <v>449</v>
      </c>
      <c r="AP26" s="72" t="s">
        <v>290</v>
      </c>
      <c r="AQ26" s="72" t="s">
        <v>290</v>
      </c>
      <c r="AR26" s="72" t="s">
        <v>290</v>
      </c>
      <c r="AS26" s="72" t="s">
        <v>290</v>
      </c>
      <c r="AT26" s="72" t="s">
        <v>290</v>
      </c>
      <c r="AU26" s="72" t="s">
        <v>290</v>
      </c>
      <c r="AV26" s="72" t="s">
        <v>290</v>
      </c>
      <c r="AW26" s="72" t="s">
        <v>290</v>
      </c>
      <c r="AX26" s="72" t="s">
        <v>289</v>
      </c>
      <c r="AY26" s="72" t="s">
        <v>290</v>
      </c>
      <c r="AZ26" s="72" t="s">
        <v>290</v>
      </c>
      <c r="BA26" s="72" t="s">
        <v>449</v>
      </c>
      <c r="BB26" s="72" t="s">
        <v>289</v>
      </c>
      <c r="BC26" s="72" t="s">
        <v>289</v>
      </c>
      <c r="BD26" s="72" t="s">
        <v>289</v>
      </c>
      <c r="BE26" s="72" t="s">
        <v>289</v>
      </c>
      <c r="BF26" s="72" t="s">
        <v>289</v>
      </c>
      <c r="BG26" s="72" t="s">
        <v>290</v>
      </c>
      <c r="BH26" s="72" t="s">
        <v>289</v>
      </c>
      <c r="BI26" s="72" t="s">
        <v>290</v>
      </c>
      <c r="BJ26" s="72" t="s">
        <v>289</v>
      </c>
      <c r="BK26" s="72" t="s">
        <v>289</v>
      </c>
      <c r="BL26" s="72" t="s">
        <v>289</v>
      </c>
      <c r="BM26" s="72" t="s">
        <v>289</v>
      </c>
      <c r="BN26" s="72" t="s">
        <v>289</v>
      </c>
      <c r="BO26" s="72" t="s">
        <v>289</v>
      </c>
      <c r="BP26" s="81">
        <f t="shared" si="0"/>
        <v>32</v>
      </c>
      <c r="BQ26" s="82">
        <f t="shared" si="1"/>
        <v>0.49230769230769234</v>
      </c>
      <c r="BR26" s="81">
        <f t="shared" si="2"/>
        <v>28</v>
      </c>
      <c r="BS26" s="82">
        <f t="shared" si="3"/>
        <v>0.43076923076923079</v>
      </c>
      <c r="BT26" s="101">
        <f t="shared" si="9"/>
        <v>1.1428571428571428</v>
      </c>
      <c r="BU26" s="81">
        <f t="shared" si="5"/>
        <v>5</v>
      </c>
      <c r="BV26" s="82">
        <f t="shared" si="6"/>
        <v>7.6923076923076927E-2</v>
      </c>
    </row>
    <row r="27" spans="1:74" x14ac:dyDescent="0.25">
      <c r="A27" s="52" t="s">
        <v>609</v>
      </c>
      <c r="B27" s="42" t="s">
        <v>645</v>
      </c>
      <c r="C27" s="72" t="s">
        <v>289</v>
      </c>
      <c r="D27" s="72" t="s">
        <v>289</v>
      </c>
      <c r="E27" s="72" t="s">
        <v>289</v>
      </c>
      <c r="F27" s="72" t="s">
        <v>289</v>
      </c>
      <c r="G27" s="72" t="s">
        <v>289</v>
      </c>
      <c r="H27" s="72" t="s">
        <v>289</v>
      </c>
      <c r="I27" s="72" t="s">
        <v>449</v>
      </c>
      <c r="J27" s="72" t="s">
        <v>290</v>
      </c>
      <c r="K27" s="72" t="s">
        <v>289</v>
      </c>
      <c r="L27" s="72" t="s">
        <v>289</v>
      </c>
      <c r="M27" s="72" t="s">
        <v>290</v>
      </c>
      <c r="N27" s="72" t="s">
        <v>290</v>
      </c>
      <c r="O27" s="72" t="s">
        <v>449</v>
      </c>
      <c r="P27" s="72" t="s">
        <v>290</v>
      </c>
      <c r="Q27" s="72" t="s">
        <v>290</v>
      </c>
      <c r="R27" s="72" t="s">
        <v>289</v>
      </c>
      <c r="S27" s="72" t="s">
        <v>289</v>
      </c>
      <c r="T27" s="72" t="s">
        <v>289</v>
      </c>
      <c r="U27" s="72" t="s">
        <v>289</v>
      </c>
      <c r="V27" s="72" t="s">
        <v>290</v>
      </c>
      <c r="W27" s="72" t="s">
        <v>290</v>
      </c>
      <c r="X27" s="72" t="s">
        <v>289</v>
      </c>
      <c r="Y27" s="72" t="s">
        <v>289</v>
      </c>
      <c r="Z27" s="72" t="s">
        <v>449</v>
      </c>
      <c r="AA27" s="72" t="s">
        <v>290</v>
      </c>
      <c r="AB27" s="72" t="s">
        <v>290</v>
      </c>
      <c r="AC27" s="72" t="s">
        <v>290</v>
      </c>
      <c r="AD27" s="72" t="s">
        <v>290</v>
      </c>
      <c r="AE27" s="72" t="s">
        <v>290</v>
      </c>
      <c r="AF27" s="72" t="s">
        <v>289</v>
      </c>
      <c r="AG27" s="72" t="s">
        <v>289</v>
      </c>
      <c r="AH27" s="72" t="s">
        <v>290</v>
      </c>
      <c r="AI27" s="72" t="s">
        <v>290</v>
      </c>
      <c r="AJ27" s="72" t="s">
        <v>289</v>
      </c>
      <c r="AK27" s="72" t="s">
        <v>289</v>
      </c>
      <c r="AL27" s="72" t="s">
        <v>290</v>
      </c>
      <c r="AM27" s="92" t="s">
        <v>449</v>
      </c>
      <c r="AN27" s="72" t="s">
        <v>290</v>
      </c>
      <c r="AO27" s="72" t="s">
        <v>449</v>
      </c>
      <c r="AP27" s="72" t="s">
        <v>290</v>
      </c>
      <c r="AQ27" s="72" t="s">
        <v>290</v>
      </c>
      <c r="AR27" s="72" t="s">
        <v>290</v>
      </c>
      <c r="AS27" s="72" t="s">
        <v>290</v>
      </c>
      <c r="AT27" s="72" t="s">
        <v>290</v>
      </c>
      <c r="AU27" s="72" t="s">
        <v>290</v>
      </c>
      <c r="AV27" s="72" t="s">
        <v>289</v>
      </c>
      <c r="AW27" s="72" t="s">
        <v>290</v>
      </c>
      <c r="AX27" s="72" t="s">
        <v>289</v>
      </c>
      <c r="AY27" s="72" t="s">
        <v>290</v>
      </c>
      <c r="AZ27" s="72" t="s">
        <v>290</v>
      </c>
      <c r="BA27" s="72" t="s">
        <v>449</v>
      </c>
      <c r="BB27" s="72" t="s">
        <v>289</v>
      </c>
      <c r="BC27" s="72" t="s">
        <v>289</v>
      </c>
      <c r="BD27" s="72" t="s">
        <v>289</v>
      </c>
      <c r="BE27" s="72" t="s">
        <v>289</v>
      </c>
      <c r="BF27" s="72" t="s">
        <v>289</v>
      </c>
      <c r="BG27" s="72" t="s">
        <v>290</v>
      </c>
      <c r="BH27" s="72" t="s">
        <v>289</v>
      </c>
      <c r="BI27" s="72" t="s">
        <v>290</v>
      </c>
      <c r="BJ27" s="72" t="s">
        <v>289</v>
      </c>
      <c r="BK27" s="72" t="s">
        <v>289</v>
      </c>
      <c r="BL27" s="72" t="s">
        <v>289</v>
      </c>
      <c r="BM27" s="72" t="s">
        <v>289</v>
      </c>
      <c r="BN27" s="72" t="s">
        <v>289</v>
      </c>
      <c r="BO27" s="72" t="s">
        <v>289</v>
      </c>
      <c r="BP27" s="81">
        <f t="shared" si="0"/>
        <v>32</v>
      </c>
      <c r="BQ27" s="82">
        <f t="shared" si="1"/>
        <v>0.49230769230769234</v>
      </c>
      <c r="BR27" s="81">
        <f t="shared" si="2"/>
        <v>27</v>
      </c>
      <c r="BS27" s="82">
        <f t="shared" si="3"/>
        <v>0.41538461538461541</v>
      </c>
      <c r="BT27" s="101">
        <f t="shared" si="9"/>
        <v>1.1851851851851851</v>
      </c>
      <c r="BU27" s="81">
        <f t="shared" si="5"/>
        <v>6</v>
      </c>
      <c r="BV27" s="82">
        <f t="shared" si="6"/>
        <v>9.2307692307692313E-2</v>
      </c>
    </row>
    <row r="28" spans="1:74" x14ac:dyDescent="0.25">
      <c r="A28" s="52" t="s">
        <v>610</v>
      </c>
      <c r="B28" s="42" t="s">
        <v>640</v>
      </c>
      <c r="C28" s="72" t="s">
        <v>289</v>
      </c>
      <c r="D28" s="72" t="s">
        <v>289</v>
      </c>
      <c r="E28" s="72" t="s">
        <v>289</v>
      </c>
      <c r="F28" s="72" t="s">
        <v>289</v>
      </c>
      <c r="G28" s="72" t="s">
        <v>289</v>
      </c>
      <c r="H28" s="72" t="s">
        <v>289</v>
      </c>
      <c r="I28" s="72" t="s">
        <v>449</v>
      </c>
      <c r="J28" s="72" t="s">
        <v>290</v>
      </c>
      <c r="K28" s="72" t="s">
        <v>289</v>
      </c>
      <c r="L28" s="72" t="s">
        <v>289</v>
      </c>
      <c r="M28" s="72" t="s">
        <v>290</v>
      </c>
      <c r="N28" s="72" t="s">
        <v>290</v>
      </c>
      <c r="O28" s="72" t="s">
        <v>289</v>
      </c>
      <c r="P28" s="72" t="s">
        <v>290</v>
      </c>
      <c r="Q28" s="72" t="s">
        <v>290</v>
      </c>
      <c r="R28" s="72" t="s">
        <v>289</v>
      </c>
      <c r="S28" s="72" t="s">
        <v>289</v>
      </c>
      <c r="T28" s="72" t="s">
        <v>289</v>
      </c>
      <c r="U28" s="72" t="s">
        <v>289</v>
      </c>
      <c r="V28" s="72" t="s">
        <v>290</v>
      </c>
      <c r="W28" s="72" t="s">
        <v>290</v>
      </c>
      <c r="X28" s="72" t="s">
        <v>289</v>
      </c>
      <c r="Y28" s="72" t="s">
        <v>289</v>
      </c>
      <c r="Z28" s="72" t="s">
        <v>449</v>
      </c>
      <c r="AA28" s="72" t="s">
        <v>290</v>
      </c>
      <c r="AB28" s="72" t="s">
        <v>290</v>
      </c>
      <c r="AC28" s="72" t="s">
        <v>290</v>
      </c>
      <c r="AD28" s="72" t="s">
        <v>290</v>
      </c>
      <c r="AE28" s="72" t="s">
        <v>290</v>
      </c>
      <c r="AF28" s="72" t="s">
        <v>289</v>
      </c>
      <c r="AG28" s="72" t="s">
        <v>289</v>
      </c>
      <c r="AH28" s="72" t="s">
        <v>290</v>
      </c>
      <c r="AI28" s="72" t="s">
        <v>290</v>
      </c>
      <c r="AJ28" s="72" t="s">
        <v>289</v>
      </c>
      <c r="AK28" s="72" t="s">
        <v>289</v>
      </c>
      <c r="AL28" s="72" t="s">
        <v>290</v>
      </c>
      <c r="AM28" s="92" t="s">
        <v>449</v>
      </c>
      <c r="AN28" s="72" t="s">
        <v>290</v>
      </c>
      <c r="AO28" s="72" t="s">
        <v>449</v>
      </c>
      <c r="AP28" s="72" t="s">
        <v>290</v>
      </c>
      <c r="AQ28" s="72" t="s">
        <v>290</v>
      </c>
      <c r="AR28" s="72" t="s">
        <v>290</v>
      </c>
      <c r="AS28" s="72" t="s">
        <v>290</v>
      </c>
      <c r="AT28" s="72" t="s">
        <v>290</v>
      </c>
      <c r="AU28" s="72" t="s">
        <v>290</v>
      </c>
      <c r="AV28" s="72" t="s">
        <v>290</v>
      </c>
      <c r="AW28" s="72" t="s">
        <v>290</v>
      </c>
      <c r="AX28" s="72" t="s">
        <v>289</v>
      </c>
      <c r="AY28" s="72" t="s">
        <v>290</v>
      </c>
      <c r="AZ28" s="72" t="s">
        <v>290</v>
      </c>
      <c r="BA28" s="72" t="s">
        <v>449</v>
      </c>
      <c r="BB28" s="72" t="s">
        <v>289</v>
      </c>
      <c r="BC28" s="72" t="s">
        <v>289</v>
      </c>
      <c r="BD28" s="72" t="s">
        <v>289</v>
      </c>
      <c r="BE28" s="72" t="s">
        <v>289</v>
      </c>
      <c r="BF28" s="72" t="s">
        <v>289</v>
      </c>
      <c r="BG28" s="72" t="s">
        <v>290</v>
      </c>
      <c r="BH28" s="72" t="s">
        <v>289</v>
      </c>
      <c r="BI28" s="72" t="s">
        <v>290</v>
      </c>
      <c r="BJ28" s="72" t="s">
        <v>289</v>
      </c>
      <c r="BK28" s="72" t="s">
        <v>289</v>
      </c>
      <c r="BL28" s="72" t="s">
        <v>289</v>
      </c>
      <c r="BM28" s="72" t="s">
        <v>289</v>
      </c>
      <c r="BN28" s="72" t="s">
        <v>289</v>
      </c>
      <c r="BO28" s="72" t="s">
        <v>289</v>
      </c>
      <c r="BP28" s="81">
        <f t="shared" si="0"/>
        <v>32</v>
      </c>
      <c r="BQ28" s="82">
        <f t="shared" si="1"/>
        <v>0.49230769230769234</v>
      </c>
      <c r="BR28" s="81">
        <f t="shared" si="2"/>
        <v>28</v>
      </c>
      <c r="BS28" s="82">
        <f t="shared" si="3"/>
        <v>0.43076923076923079</v>
      </c>
      <c r="BT28" s="101">
        <f t="shared" si="9"/>
        <v>1.1428571428571428</v>
      </c>
      <c r="BU28" s="81">
        <f t="shared" si="5"/>
        <v>5</v>
      </c>
      <c r="BV28" s="82">
        <f t="shared" si="6"/>
        <v>7.6923076923076927E-2</v>
      </c>
    </row>
    <row r="29" spans="1:74" x14ac:dyDescent="0.25">
      <c r="A29" s="111" t="s">
        <v>611</v>
      </c>
      <c r="B29" s="112" t="s">
        <v>637</v>
      </c>
      <c r="C29" s="72" t="s">
        <v>289</v>
      </c>
      <c r="D29" s="72" t="s">
        <v>289</v>
      </c>
      <c r="E29" s="72" t="s">
        <v>289</v>
      </c>
      <c r="F29" s="72" t="s">
        <v>289</v>
      </c>
      <c r="G29" s="72" t="s">
        <v>289</v>
      </c>
      <c r="H29" s="72" t="s">
        <v>289</v>
      </c>
      <c r="I29" s="72" t="s">
        <v>449</v>
      </c>
      <c r="J29" s="72" t="s">
        <v>290</v>
      </c>
      <c r="K29" s="72" t="s">
        <v>289</v>
      </c>
      <c r="L29" s="72" t="s">
        <v>289</v>
      </c>
      <c r="M29" s="72" t="s">
        <v>290</v>
      </c>
      <c r="N29" s="72" t="s">
        <v>290</v>
      </c>
      <c r="O29" s="72" t="s">
        <v>289</v>
      </c>
      <c r="P29" s="72" t="s">
        <v>290</v>
      </c>
      <c r="Q29" s="72" t="s">
        <v>290</v>
      </c>
      <c r="R29" s="72" t="s">
        <v>289</v>
      </c>
      <c r="S29" s="72" t="s">
        <v>289</v>
      </c>
      <c r="T29" s="72" t="s">
        <v>289</v>
      </c>
      <c r="U29" s="72" t="s">
        <v>289</v>
      </c>
      <c r="V29" s="72" t="s">
        <v>290</v>
      </c>
      <c r="W29" s="72" t="s">
        <v>290</v>
      </c>
      <c r="X29" s="72" t="s">
        <v>289</v>
      </c>
      <c r="Y29" s="72" t="s">
        <v>289</v>
      </c>
      <c r="Z29" s="72" t="s">
        <v>449</v>
      </c>
      <c r="AA29" s="72" t="s">
        <v>290</v>
      </c>
      <c r="AB29" s="72" t="s">
        <v>290</v>
      </c>
      <c r="AC29" s="72" t="s">
        <v>290</v>
      </c>
      <c r="AD29" s="72" t="s">
        <v>290</v>
      </c>
      <c r="AE29" s="72" t="s">
        <v>290</v>
      </c>
      <c r="AF29" s="72" t="s">
        <v>289</v>
      </c>
      <c r="AG29" s="72" t="s">
        <v>289</v>
      </c>
      <c r="AH29" s="72" t="s">
        <v>290</v>
      </c>
      <c r="AI29" s="72" t="s">
        <v>290</v>
      </c>
      <c r="AJ29" s="72" t="s">
        <v>289</v>
      </c>
      <c r="AK29" s="72" t="s">
        <v>289</v>
      </c>
      <c r="AL29" s="72" t="s">
        <v>290</v>
      </c>
      <c r="AM29" s="92" t="s">
        <v>449</v>
      </c>
      <c r="AN29" s="72" t="s">
        <v>290</v>
      </c>
      <c r="AO29" s="72" t="s">
        <v>449</v>
      </c>
      <c r="AP29" s="72" t="s">
        <v>290</v>
      </c>
      <c r="AQ29" s="72" t="s">
        <v>290</v>
      </c>
      <c r="AR29" s="72" t="s">
        <v>290</v>
      </c>
      <c r="AS29" s="72" t="s">
        <v>290</v>
      </c>
      <c r="AT29" s="72" t="s">
        <v>290</v>
      </c>
      <c r="AU29" s="72" t="s">
        <v>290</v>
      </c>
      <c r="AV29" s="72" t="s">
        <v>290</v>
      </c>
      <c r="AW29" s="72" t="s">
        <v>290</v>
      </c>
      <c r="AX29" s="72" t="s">
        <v>289</v>
      </c>
      <c r="AY29" s="72" t="s">
        <v>290</v>
      </c>
      <c r="AZ29" s="72" t="s">
        <v>290</v>
      </c>
      <c r="BA29" s="72" t="s">
        <v>449</v>
      </c>
      <c r="BB29" s="72" t="s">
        <v>289</v>
      </c>
      <c r="BC29" s="72" t="s">
        <v>289</v>
      </c>
      <c r="BD29" s="72" t="s">
        <v>289</v>
      </c>
      <c r="BE29" s="72" t="s">
        <v>289</v>
      </c>
      <c r="BF29" s="72" t="s">
        <v>289</v>
      </c>
      <c r="BG29" s="72" t="s">
        <v>290</v>
      </c>
      <c r="BH29" s="72" t="s">
        <v>289</v>
      </c>
      <c r="BI29" s="72" t="s">
        <v>290</v>
      </c>
      <c r="BJ29" s="72" t="s">
        <v>289</v>
      </c>
      <c r="BK29" s="72" t="s">
        <v>289</v>
      </c>
      <c r="BL29" s="72" t="s">
        <v>289</v>
      </c>
      <c r="BM29" s="72" t="s">
        <v>289</v>
      </c>
      <c r="BN29" s="72" t="s">
        <v>289</v>
      </c>
      <c r="BO29" s="72" t="s">
        <v>289</v>
      </c>
      <c r="BP29" s="81">
        <f t="shared" si="0"/>
        <v>32</v>
      </c>
      <c r="BQ29" s="82">
        <f t="shared" si="1"/>
        <v>0.49230769230769234</v>
      </c>
      <c r="BR29" s="81">
        <f t="shared" si="2"/>
        <v>28</v>
      </c>
      <c r="BS29" s="82">
        <f t="shared" si="3"/>
        <v>0.43076923076923079</v>
      </c>
      <c r="BT29" s="101">
        <f t="shared" si="9"/>
        <v>1.1428571428571428</v>
      </c>
      <c r="BU29" s="81">
        <f t="shared" si="5"/>
        <v>5</v>
      </c>
      <c r="BV29" s="82">
        <f t="shared" si="6"/>
        <v>7.6923076923076927E-2</v>
      </c>
    </row>
    <row r="30" spans="1:74" x14ac:dyDescent="0.25">
      <c r="A30" s="52" t="s">
        <v>612</v>
      </c>
      <c r="B30" s="42" t="s">
        <v>647</v>
      </c>
      <c r="C30" s="72" t="s">
        <v>289</v>
      </c>
      <c r="D30" s="72" t="s">
        <v>289</v>
      </c>
      <c r="E30" s="72" t="s">
        <v>289</v>
      </c>
      <c r="F30" s="72" t="s">
        <v>289</v>
      </c>
      <c r="G30" s="72" t="s">
        <v>289</v>
      </c>
      <c r="H30" s="72" t="s">
        <v>289</v>
      </c>
      <c r="I30" s="72" t="s">
        <v>289</v>
      </c>
      <c r="J30" s="72" t="s">
        <v>290</v>
      </c>
      <c r="K30" s="72" t="s">
        <v>289</v>
      </c>
      <c r="L30" s="72" t="s">
        <v>289</v>
      </c>
      <c r="M30" s="72" t="s">
        <v>290</v>
      </c>
      <c r="N30" s="72" t="s">
        <v>290</v>
      </c>
      <c r="O30" s="72" t="s">
        <v>289</v>
      </c>
      <c r="P30" s="72" t="s">
        <v>290</v>
      </c>
      <c r="Q30" s="72" t="s">
        <v>290</v>
      </c>
      <c r="R30" s="72" t="s">
        <v>289</v>
      </c>
      <c r="S30" s="72" t="s">
        <v>290</v>
      </c>
      <c r="T30" s="72" t="s">
        <v>289</v>
      </c>
      <c r="U30" s="72" t="s">
        <v>289</v>
      </c>
      <c r="V30" s="72" t="s">
        <v>289</v>
      </c>
      <c r="W30" s="72" t="s">
        <v>289</v>
      </c>
      <c r="X30" s="72" t="s">
        <v>289</v>
      </c>
      <c r="Y30" s="72" t="s">
        <v>289</v>
      </c>
      <c r="Z30" s="72" t="s">
        <v>289</v>
      </c>
      <c r="AA30" s="72" t="s">
        <v>290</v>
      </c>
      <c r="AB30" s="72" t="s">
        <v>290</v>
      </c>
      <c r="AC30" s="72" t="s">
        <v>290</v>
      </c>
      <c r="AD30" s="72" t="s">
        <v>290</v>
      </c>
      <c r="AE30" s="72" t="s">
        <v>289</v>
      </c>
      <c r="AF30" s="72" t="s">
        <v>290</v>
      </c>
      <c r="AG30" s="72" t="s">
        <v>290</v>
      </c>
      <c r="AH30" s="72" t="s">
        <v>290</v>
      </c>
      <c r="AI30" s="72" t="s">
        <v>289</v>
      </c>
      <c r="AJ30" s="72" t="s">
        <v>290</v>
      </c>
      <c r="AK30" s="72" t="s">
        <v>289</v>
      </c>
      <c r="AL30" s="72" t="s">
        <v>289</v>
      </c>
      <c r="AM30" s="92" t="s">
        <v>289</v>
      </c>
      <c r="AN30" s="72" t="s">
        <v>290</v>
      </c>
      <c r="AO30" s="72" t="s">
        <v>290</v>
      </c>
      <c r="AP30" s="72" t="s">
        <v>290</v>
      </c>
      <c r="AQ30" s="72" t="s">
        <v>289</v>
      </c>
      <c r="AR30" s="72" t="s">
        <v>290</v>
      </c>
      <c r="AS30" s="72" t="s">
        <v>289</v>
      </c>
      <c r="AT30" s="72" t="s">
        <v>289</v>
      </c>
      <c r="AU30" s="72" t="s">
        <v>290</v>
      </c>
      <c r="AV30" s="72" t="s">
        <v>289</v>
      </c>
      <c r="AW30" s="72" t="s">
        <v>290</v>
      </c>
      <c r="AX30" s="72" t="s">
        <v>289</v>
      </c>
      <c r="AY30" s="72" t="s">
        <v>290</v>
      </c>
      <c r="AZ30" s="72" t="s">
        <v>290</v>
      </c>
      <c r="BA30" s="72" t="s">
        <v>290</v>
      </c>
      <c r="BB30" s="72" t="s">
        <v>289</v>
      </c>
      <c r="BC30" s="72" t="s">
        <v>289</v>
      </c>
      <c r="BD30" s="72" t="s">
        <v>289</v>
      </c>
      <c r="BE30" s="72" t="s">
        <v>289</v>
      </c>
      <c r="BF30" s="72" t="s">
        <v>290</v>
      </c>
      <c r="BG30" s="72" t="s">
        <v>290</v>
      </c>
      <c r="BH30" s="72" t="s">
        <v>289</v>
      </c>
      <c r="BI30" s="72" t="s">
        <v>290</v>
      </c>
      <c r="BJ30" s="72" t="s">
        <v>289</v>
      </c>
      <c r="BK30" s="72" t="s">
        <v>289</v>
      </c>
      <c r="BL30" s="72" t="s">
        <v>289</v>
      </c>
      <c r="BM30" s="72" t="s">
        <v>289</v>
      </c>
      <c r="BN30" s="72" t="s">
        <v>289</v>
      </c>
      <c r="BO30" s="72" t="s">
        <v>289</v>
      </c>
      <c r="BP30" s="81">
        <f t="shared" si="0"/>
        <v>39</v>
      </c>
      <c r="BQ30" s="82">
        <f t="shared" si="1"/>
        <v>0.6</v>
      </c>
      <c r="BR30" s="81">
        <f t="shared" si="2"/>
        <v>26</v>
      </c>
      <c r="BS30" s="82">
        <f t="shared" si="3"/>
        <v>0.4</v>
      </c>
      <c r="BT30" s="101">
        <f t="shared" si="9"/>
        <v>1.5</v>
      </c>
      <c r="BU30" s="81">
        <f t="shared" si="5"/>
        <v>0</v>
      </c>
      <c r="BV30" s="82">
        <f t="shared" si="6"/>
        <v>0</v>
      </c>
    </row>
    <row r="31" spans="1:74" x14ac:dyDescent="0.25">
      <c r="A31" s="51" t="s">
        <v>613</v>
      </c>
      <c r="B31" s="108" t="s">
        <v>648</v>
      </c>
      <c r="C31" s="72" t="s">
        <v>289</v>
      </c>
      <c r="D31" s="72" t="s">
        <v>289</v>
      </c>
      <c r="E31" s="72" t="s">
        <v>289</v>
      </c>
      <c r="F31" s="72" t="s">
        <v>289</v>
      </c>
      <c r="G31" s="72" t="s">
        <v>289</v>
      </c>
      <c r="H31" s="72" t="s">
        <v>289</v>
      </c>
      <c r="I31" s="72" t="s">
        <v>289</v>
      </c>
      <c r="J31" s="72" t="s">
        <v>290</v>
      </c>
      <c r="K31" s="72" t="s">
        <v>289</v>
      </c>
      <c r="L31" s="72" t="s">
        <v>289</v>
      </c>
      <c r="M31" s="72" t="s">
        <v>290</v>
      </c>
      <c r="N31" s="72" t="s">
        <v>290</v>
      </c>
      <c r="O31" s="72" t="s">
        <v>289</v>
      </c>
      <c r="P31" s="72" t="s">
        <v>290</v>
      </c>
      <c r="Q31" s="72" t="s">
        <v>290</v>
      </c>
      <c r="R31" s="72" t="s">
        <v>290</v>
      </c>
      <c r="S31" s="72" t="s">
        <v>290</v>
      </c>
      <c r="T31" s="72" t="s">
        <v>289</v>
      </c>
      <c r="U31" s="72" t="s">
        <v>289</v>
      </c>
      <c r="V31" s="72" t="s">
        <v>289</v>
      </c>
      <c r="W31" s="72" t="s">
        <v>289</v>
      </c>
      <c r="X31" s="72" t="s">
        <v>289</v>
      </c>
      <c r="Y31" s="72" t="s">
        <v>289</v>
      </c>
      <c r="Z31" s="72" t="s">
        <v>289</v>
      </c>
      <c r="AA31" s="72" t="s">
        <v>290</v>
      </c>
      <c r="AB31" s="72" t="s">
        <v>290</v>
      </c>
      <c r="AC31" s="72" t="s">
        <v>290</v>
      </c>
      <c r="AD31" s="72" t="s">
        <v>290</v>
      </c>
      <c r="AE31" s="72" t="s">
        <v>289</v>
      </c>
      <c r="AF31" s="72" t="s">
        <v>290</v>
      </c>
      <c r="AG31" s="72" t="s">
        <v>290</v>
      </c>
      <c r="AH31" s="72" t="s">
        <v>290</v>
      </c>
      <c r="AI31" s="72" t="s">
        <v>289</v>
      </c>
      <c r="AJ31" s="72" t="s">
        <v>290</v>
      </c>
      <c r="AK31" s="72" t="s">
        <v>289</v>
      </c>
      <c r="AL31" s="72" t="s">
        <v>289</v>
      </c>
      <c r="AM31" s="92" t="s">
        <v>289</v>
      </c>
      <c r="AN31" s="72" t="s">
        <v>290</v>
      </c>
      <c r="AO31" s="72" t="s">
        <v>290</v>
      </c>
      <c r="AP31" s="72" t="s">
        <v>290</v>
      </c>
      <c r="AQ31" s="72" t="s">
        <v>289</v>
      </c>
      <c r="AR31" s="72" t="s">
        <v>290</v>
      </c>
      <c r="AS31" s="72" t="s">
        <v>289</v>
      </c>
      <c r="AT31" s="72" t="s">
        <v>289</v>
      </c>
      <c r="AU31" s="72" t="s">
        <v>290</v>
      </c>
      <c r="AV31" s="72" t="s">
        <v>289</v>
      </c>
      <c r="AW31" s="72" t="s">
        <v>290</v>
      </c>
      <c r="AX31" s="72" t="s">
        <v>289</v>
      </c>
      <c r="AY31" s="72" t="s">
        <v>290</v>
      </c>
      <c r="AZ31" s="72" t="s">
        <v>290</v>
      </c>
      <c r="BA31" s="72" t="s">
        <v>290</v>
      </c>
      <c r="BB31" s="72" t="s">
        <v>289</v>
      </c>
      <c r="BC31" s="72" t="s">
        <v>289</v>
      </c>
      <c r="BD31" s="72" t="s">
        <v>289</v>
      </c>
      <c r="BE31" s="72" t="s">
        <v>289</v>
      </c>
      <c r="BF31" s="72" t="s">
        <v>290</v>
      </c>
      <c r="BG31" s="72" t="s">
        <v>290</v>
      </c>
      <c r="BH31" s="72" t="s">
        <v>289</v>
      </c>
      <c r="BI31" s="72" t="s">
        <v>290</v>
      </c>
      <c r="BJ31" s="72" t="s">
        <v>289</v>
      </c>
      <c r="BK31" s="72" t="s">
        <v>289</v>
      </c>
      <c r="BL31" s="72" t="s">
        <v>289</v>
      </c>
      <c r="BM31" s="72" t="s">
        <v>289</v>
      </c>
      <c r="BN31" s="72" t="s">
        <v>289</v>
      </c>
      <c r="BO31" s="72" t="s">
        <v>289</v>
      </c>
      <c r="BP31" s="81">
        <f t="shared" si="0"/>
        <v>38</v>
      </c>
      <c r="BQ31" s="82">
        <f t="shared" si="1"/>
        <v>0.58461538461538465</v>
      </c>
      <c r="BR31" s="81">
        <f t="shared" si="2"/>
        <v>27</v>
      </c>
      <c r="BS31" s="82">
        <f t="shared" si="3"/>
        <v>0.41538461538461541</v>
      </c>
      <c r="BT31" s="101">
        <f t="shared" si="4"/>
        <v>1.4074074074074074</v>
      </c>
      <c r="BU31" s="81">
        <f t="shared" si="5"/>
        <v>0</v>
      </c>
      <c r="BV31" s="82">
        <f t="shared" si="6"/>
        <v>0</v>
      </c>
    </row>
    <row r="32" spans="1:74" x14ac:dyDescent="0.25">
      <c r="A32" s="51" t="s">
        <v>614</v>
      </c>
      <c r="B32" s="108" t="s">
        <v>649</v>
      </c>
      <c r="C32" s="72" t="s">
        <v>289</v>
      </c>
      <c r="D32" s="72" t="s">
        <v>289</v>
      </c>
      <c r="E32" s="72" t="s">
        <v>289</v>
      </c>
      <c r="F32" s="72" t="s">
        <v>289</v>
      </c>
      <c r="G32" s="72" t="s">
        <v>289</v>
      </c>
      <c r="H32" s="72" t="s">
        <v>289</v>
      </c>
      <c r="I32" s="72" t="s">
        <v>289</v>
      </c>
      <c r="J32" s="72" t="s">
        <v>290</v>
      </c>
      <c r="K32" s="72" t="s">
        <v>289</v>
      </c>
      <c r="L32" s="72" t="s">
        <v>289</v>
      </c>
      <c r="M32" s="72" t="s">
        <v>290</v>
      </c>
      <c r="N32" s="72" t="s">
        <v>290</v>
      </c>
      <c r="O32" s="72" t="s">
        <v>289</v>
      </c>
      <c r="P32" s="72" t="s">
        <v>290</v>
      </c>
      <c r="Q32" s="72" t="s">
        <v>290</v>
      </c>
      <c r="R32" s="72" t="s">
        <v>290</v>
      </c>
      <c r="S32" s="72" t="s">
        <v>290</v>
      </c>
      <c r="T32" s="72" t="s">
        <v>289</v>
      </c>
      <c r="U32" s="72" t="s">
        <v>289</v>
      </c>
      <c r="V32" s="72" t="s">
        <v>289</v>
      </c>
      <c r="W32" s="72" t="s">
        <v>289</v>
      </c>
      <c r="X32" s="72" t="s">
        <v>289</v>
      </c>
      <c r="Y32" s="72" t="s">
        <v>289</v>
      </c>
      <c r="Z32" s="72" t="s">
        <v>289</v>
      </c>
      <c r="AA32" s="72" t="s">
        <v>290</v>
      </c>
      <c r="AB32" s="72" t="s">
        <v>290</v>
      </c>
      <c r="AC32" s="72" t="s">
        <v>290</v>
      </c>
      <c r="AD32" s="72" t="s">
        <v>290</v>
      </c>
      <c r="AE32" s="72" t="s">
        <v>289</v>
      </c>
      <c r="AF32" s="72" t="s">
        <v>290</v>
      </c>
      <c r="AG32" s="72" t="s">
        <v>290</v>
      </c>
      <c r="AH32" s="72" t="s">
        <v>290</v>
      </c>
      <c r="AI32" s="72" t="s">
        <v>289</v>
      </c>
      <c r="AJ32" s="72" t="s">
        <v>290</v>
      </c>
      <c r="AK32" s="72" t="s">
        <v>289</v>
      </c>
      <c r="AL32" s="72" t="s">
        <v>289</v>
      </c>
      <c r="AM32" s="92" t="s">
        <v>289</v>
      </c>
      <c r="AN32" s="72" t="s">
        <v>290</v>
      </c>
      <c r="AO32" s="72" t="s">
        <v>290</v>
      </c>
      <c r="AP32" s="72" t="s">
        <v>290</v>
      </c>
      <c r="AQ32" s="72" t="s">
        <v>289</v>
      </c>
      <c r="AR32" s="72" t="s">
        <v>290</v>
      </c>
      <c r="AS32" s="72" t="s">
        <v>289</v>
      </c>
      <c r="AT32" s="72" t="s">
        <v>289</v>
      </c>
      <c r="AU32" s="72" t="s">
        <v>290</v>
      </c>
      <c r="AV32" s="72" t="s">
        <v>289</v>
      </c>
      <c r="AW32" s="72" t="s">
        <v>290</v>
      </c>
      <c r="AX32" s="72" t="s">
        <v>289</v>
      </c>
      <c r="AY32" s="72" t="s">
        <v>290</v>
      </c>
      <c r="AZ32" s="72" t="s">
        <v>290</v>
      </c>
      <c r="BA32" s="72" t="s">
        <v>290</v>
      </c>
      <c r="BB32" s="72" t="s">
        <v>289</v>
      </c>
      <c r="BC32" s="72" t="s">
        <v>289</v>
      </c>
      <c r="BD32" s="72" t="s">
        <v>289</v>
      </c>
      <c r="BE32" s="72" t="s">
        <v>289</v>
      </c>
      <c r="BF32" s="72" t="s">
        <v>290</v>
      </c>
      <c r="BG32" s="72" t="s">
        <v>290</v>
      </c>
      <c r="BH32" s="72" t="s">
        <v>289</v>
      </c>
      <c r="BI32" s="72" t="s">
        <v>290</v>
      </c>
      <c r="BJ32" s="72" t="s">
        <v>289</v>
      </c>
      <c r="BK32" s="72" t="s">
        <v>289</v>
      </c>
      <c r="BL32" s="72" t="s">
        <v>289</v>
      </c>
      <c r="BM32" s="72" t="s">
        <v>289</v>
      </c>
      <c r="BN32" s="72" t="s">
        <v>289</v>
      </c>
      <c r="BO32" s="72" t="s">
        <v>289</v>
      </c>
      <c r="BP32" s="81">
        <f t="shared" si="0"/>
        <v>38</v>
      </c>
      <c r="BQ32" s="82">
        <f t="shared" si="1"/>
        <v>0.58461538461538465</v>
      </c>
      <c r="BR32" s="81">
        <f t="shared" si="2"/>
        <v>27</v>
      </c>
      <c r="BS32" s="82">
        <f t="shared" si="3"/>
        <v>0.41538461538461541</v>
      </c>
      <c r="BT32" s="101">
        <f t="shared" si="4"/>
        <v>1.4074074074074074</v>
      </c>
      <c r="BU32" s="81">
        <f t="shared" si="5"/>
        <v>0</v>
      </c>
      <c r="BV32" s="82">
        <f t="shared" si="6"/>
        <v>0</v>
      </c>
    </row>
    <row r="33" spans="1:75" x14ac:dyDescent="0.25">
      <c r="A33" s="51" t="s">
        <v>615</v>
      </c>
      <c r="B33" s="108" t="s">
        <v>650</v>
      </c>
      <c r="C33" s="72" t="s">
        <v>289</v>
      </c>
      <c r="D33" s="72" t="s">
        <v>289</v>
      </c>
      <c r="E33" s="72" t="s">
        <v>289</v>
      </c>
      <c r="F33" s="72" t="s">
        <v>289</v>
      </c>
      <c r="G33" s="72" t="s">
        <v>289</v>
      </c>
      <c r="H33" s="72" t="s">
        <v>289</v>
      </c>
      <c r="I33" s="72" t="s">
        <v>289</v>
      </c>
      <c r="J33" s="72" t="s">
        <v>290</v>
      </c>
      <c r="K33" s="72" t="s">
        <v>289</v>
      </c>
      <c r="L33" s="72" t="s">
        <v>289</v>
      </c>
      <c r="M33" s="72" t="s">
        <v>290</v>
      </c>
      <c r="N33" s="72" t="s">
        <v>290</v>
      </c>
      <c r="O33" s="72" t="s">
        <v>289</v>
      </c>
      <c r="P33" s="72" t="s">
        <v>290</v>
      </c>
      <c r="Q33" s="72" t="s">
        <v>290</v>
      </c>
      <c r="R33" s="72" t="s">
        <v>290</v>
      </c>
      <c r="S33" s="72" t="s">
        <v>290</v>
      </c>
      <c r="T33" s="72" t="s">
        <v>289</v>
      </c>
      <c r="U33" s="72" t="s">
        <v>289</v>
      </c>
      <c r="V33" s="72" t="s">
        <v>289</v>
      </c>
      <c r="W33" s="72" t="s">
        <v>289</v>
      </c>
      <c r="X33" s="72" t="s">
        <v>289</v>
      </c>
      <c r="Y33" s="72" t="s">
        <v>289</v>
      </c>
      <c r="Z33" s="72" t="s">
        <v>289</v>
      </c>
      <c r="AA33" s="72" t="s">
        <v>290</v>
      </c>
      <c r="AB33" s="72" t="s">
        <v>290</v>
      </c>
      <c r="AC33" s="72" t="s">
        <v>290</v>
      </c>
      <c r="AD33" s="72" t="s">
        <v>290</v>
      </c>
      <c r="AE33" s="72" t="s">
        <v>289</v>
      </c>
      <c r="AF33" s="72" t="s">
        <v>290</v>
      </c>
      <c r="AG33" s="72" t="s">
        <v>290</v>
      </c>
      <c r="AH33" s="72" t="s">
        <v>290</v>
      </c>
      <c r="AI33" s="72" t="s">
        <v>289</v>
      </c>
      <c r="AJ33" s="72" t="s">
        <v>290</v>
      </c>
      <c r="AK33" s="72" t="s">
        <v>289</v>
      </c>
      <c r="AL33" s="72" t="s">
        <v>289</v>
      </c>
      <c r="AM33" s="92" t="s">
        <v>289</v>
      </c>
      <c r="AN33" s="72" t="s">
        <v>290</v>
      </c>
      <c r="AO33" s="72" t="s">
        <v>290</v>
      </c>
      <c r="AP33" s="72" t="s">
        <v>290</v>
      </c>
      <c r="AQ33" s="72" t="s">
        <v>289</v>
      </c>
      <c r="AR33" s="72" t="s">
        <v>290</v>
      </c>
      <c r="AS33" s="72" t="s">
        <v>289</v>
      </c>
      <c r="AT33" s="72" t="s">
        <v>289</v>
      </c>
      <c r="AU33" s="72" t="s">
        <v>290</v>
      </c>
      <c r="AV33" s="72" t="s">
        <v>289</v>
      </c>
      <c r="AW33" s="72" t="s">
        <v>290</v>
      </c>
      <c r="AX33" s="72" t="s">
        <v>289</v>
      </c>
      <c r="AY33" s="72" t="s">
        <v>290</v>
      </c>
      <c r="AZ33" s="72" t="s">
        <v>290</v>
      </c>
      <c r="BA33" s="72" t="s">
        <v>290</v>
      </c>
      <c r="BB33" s="72" t="s">
        <v>289</v>
      </c>
      <c r="BC33" s="72" t="s">
        <v>289</v>
      </c>
      <c r="BD33" s="72" t="s">
        <v>289</v>
      </c>
      <c r="BE33" s="72" t="s">
        <v>289</v>
      </c>
      <c r="BF33" s="72" t="s">
        <v>290</v>
      </c>
      <c r="BG33" s="72" t="s">
        <v>290</v>
      </c>
      <c r="BH33" s="72" t="s">
        <v>289</v>
      </c>
      <c r="BI33" s="72" t="s">
        <v>290</v>
      </c>
      <c r="BJ33" s="72" t="s">
        <v>289</v>
      </c>
      <c r="BK33" s="72" t="s">
        <v>289</v>
      </c>
      <c r="BL33" s="72" t="s">
        <v>289</v>
      </c>
      <c r="BM33" s="72" t="s">
        <v>289</v>
      </c>
      <c r="BN33" s="72" t="s">
        <v>289</v>
      </c>
      <c r="BO33" s="72" t="s">
        <v>289</v>
      </c>
      <c r="BP33" s="81">
        <f t="shared" si="0"/>
        <v>38</v>
      </c>
      <c r="BQ33" s="82">
        <f t="shared" si="1"/>
        <v>0.58461538461538465</v>
      </c>
      <c r="BR33" s="81">
        <f t="shared" si="2"/>
        <v>27</v>
      </c>
      <c r="BS33" s="82">
        <f t="shared" si="3"/>
        <v>0.41538461538461541</v>
      </c>
      <c r="BT33" s="101">
        <f t="shared" si="4"/>
        <v>1.4074074074074074</v>
      </c>
      <c r="BU33" s="81">
        <f t="shared" si="5"/>
        <v>0</v>
      </c>
      <c r="BV33" s="82">
        <f t="shared" si="6"/>
        <v>0</v>
      </c>
    </row>
    <row r="34" spans="1:75" x14ac:dyDescent="0.25">
      <c r="A34" s="51" t="s">
        <v>616</v>
      </c>
      <c r="B34" s="108" t="s">
        <v>651</v>
      </c>
      <c r="C34" s="72" t="s">
        <v>289</v>
      </c>
      <c r="D34" s="72" t="s">
        <v>289</v>
      </c>
      <c r="E34" s="72" t="s">
        <v>289</v>
      </c>
      <c r="F34" s="72" t="s">
        <v>289</v>
      </c>
      <c r="G34" s="72" t="s">
        <v>289</v>
      </c>
      <c r="H34" s="72" t="s">
        <v>289</v>
      </c>
      <c r="I34" s="72" t="s">
        <v>289</v>
      </c>
      <c r="J34" s="72" t="s">
        <v>290</v>
      </c>
      <c r="K34" s="72" t="s">
        <v>289</v>
      </c>
      <c r="L34" s="72" t="s">
        <v>289</v>
      </c>
      <c r="M34" s="72" t="s">
        <v>290</v>
      </c>
      <c r="N34" s="72" t="s">
        <v>290</v>
      </c>
      <c r="O34" s="72" t="s">
        <v>289</v>
      </c>
      <c r="P34" s="72" t="s">
        <v>290</v>
      </c>
      <c r="Q34" s="72" t="s">
        <v>290</v>
      </c>
      <c r="R34" s="72" t="s">
        <v>290</v>
      </c>
      <c r="S34" s="72" t="s">
        <v>290</v>
      </c>
      <c r="T34" s="72" t="s">
        <v>289</v>
      </c>
      <c r="U34" s="72" t="s">
        <v>289</v>
      </c>
      <c r="V34" s="72" t="s">
        <v>289</v>
      </c>
      <c r="W34" s="72" t="s">
        <v>289</v>
      </c>
      <c r="X34" s="72" t="s">
        <v>289</v>
      </c>
      <c r="Y34" s="72" t="s">
        <v>289</v>
      </c>
      <c r="Z34" s="72" t="s">
        <v>289</v>
      </c>
      <c r="AA34" s="72" t="s">
        <v>290</v>
      </c>
      <c r="AB34" s="72" t="s">
        <v>290</v>
      </c>
      <c r="AC34" s="72" t="s">
        <v>290</v>
      </c>
      <c r="AD34" s="72" t="s">
        <v>290</v>
      </c>
      <c r="AE34" s="72" t="s">
        <v>289</v>
      </c>
      <c r="AF34" s="72" t="s">
        <v>290</v>
      </c>
      <c r="AG34" s="72" t="s">
        <v>290</v>
      </c>
      <c r="AH34" s="72" t="s">
        <v>290</v>
      </c>
      <c r="AI34" s="72" t="s">
        <v>289</v>
      </c>
      <c r="AJ34" s="72" t="s">
        <v>290</v>
      </c>
      <c r="AK34" s="72" t="s">
        <v>289</v>
      </c>
      <c r="AL34" s="72" t="s">
        <v>289</v>
      </c>
      <c r="AM34" s="92" t="s">
        <v>289</v>
      </c>
      <c r="AN34" s="72" t="s">
        <v>290</v>
      </c>
      <c r="AO34" s="72" t="s">
        <v>290</v>
      </c>
      <c r="AP34" s="72" t="s">
        <v>290</v>
      </c>
      <c r="AQ34" s="72" t="s">
        <v>289</v>
      </c>
      <c r="AR34" s="72" t="s">
        <v>290</v>
      </c>
      <c r="AS34" s="72" t="s">
        <v>289</v>
      </c>
      <c r="AT34" s="72" t="s">
        <v>289</v>
      </c>
      <c r="AU34" s="72" t="s">
        <v>290</v>
      </c>
      <c r="AV34" s="72" t="s">
        <v>289</v>
      </c>
      <c r="AW34" s="72" t="s">
        <v>290</v>
      </c>
      <c r="AX34" s="72" t="s">
        <v>289</v>
      </c>
      <c r="AY34" s="72" t="s">
        <v>290</v>
      </c>
      <c r="AZ34" s="72" t="s">
        <v>290</v>
      </c>
      <c r="BA34" s="72" t="s">
        <v>290</v>
      </c>
      <c r="BB34" s="72" t="s">
        <v>289</v>
      </c>
      <c r="BC34" s="72" t="s">
        <v>289</v>
      </c>
      <c r="BD34" s="72" t="s">
        <v>289</v>
      </c>
      <c r="BE34" s="72" t="s">
        <v>289</v>
      </c>
      <c r="BF34" s="72" t="s">
        <v>290</v>
      </c>
      <c r="BG34" s="72" t="s">
        <v>290</v>
      </c>
      <c r="BH34" s="72" t="s">
        <v>289</v>
      </c>
      <c r="BI34" s="72" t="s">
        <v>290</v>
      </c>
      <c r="BJ34" s="72" t="s">
        <v>289</v>
      </c>
      <c r="BK34" s="72" t="s">
        <v>289</v>
      </c>
      <c r="BL34" s="72" t="s">
        <v>289</v>
      </c>
      <c r="BM34" s="72" t="s">
        <v>289</v>
      </c>
      <c r="BN34" s="72" t="s">
        <v>289</v>
      </c>
      <c r="BO34" s="72" t="s">
        <v>289</v>
      </c>
      <c r="BP34" s="81">
        <f t="shared" si="0"/>
        <v>38</v>
      </c>
      <c r="BQ34" s="82">
        <f t="shared" si="1"/>
        <v>0.58461538461538465</v>
      </c>
      <c r="BR34" s="81">
        <f t="shared" si="2"/>
        <v>27</v>
      </c>
      <c r="BS34" s="82">
        <f t="shared" si="3"/>
        <v>0.41538461538461541</v>
      </c>
      <c r="BT34" s="101">
        <f t="shared" si="4"/>
        <v>1.4074074074074074</v>
      </c>
      <c r="BU34" s="81">
        <f t="shared" si="5"/>
        <v>0</v>
      </c>
      <c r="BV34" s="82">
        <f t="shared" si="6"/>
        <v>0</v>
      </c>
    </row>
    <row r="35" spans="1:75" x14ac:dyDescent="0.25">
      <c r="A35" s="51" t="s">
        <v>617</v>
      </c>
      <c r="B35" s="108" t="s">
        <v>652</v>
      </c>
      <c r="C35" s="72" t="s">
        <v>289</v>
      </c>
      <c r="D35" s="72" t="s">
        <v>289</v>
      </c>
      <c r="E35" s="72" t="s">
        <v>289</v>
      </c>
      <c r="F35" s="72" t="s">
        <v>289</v>
      </c>
      <c r="G35" s="72" t="s">
        <v>289</v>
      </c>
      <c r="H35" s="72" t="s">
        <v>289</v>
      </c>
      <c r="I35" s="72" t="s">
        <v>289</v>
      </c>
      <c r="J35" s="72" t="s">
        <v>290</v>
      </c>
      <c r="K35" s="72" t="s">
        <v>289</v>
      </c>
      <c r="L35" s="72" t="s">
        <v>289</v>
      </c>
      <c r="M35" s="72" t="s">
        <v>290</v>
      </c>
      <c r="N35" s="72" t="s">
        <v>290</v>
      </c>
      <c r="O35" s="72" t="s">
        <v>289</v>
      </c>
      <c r="P35" s="72" t="s">
        <v>290</v>
      </c>
      <c r="Q35" s="72" t="s">
        <v>290</v>
      </c>
      <c r="R35" s="72" t="s">
        <v>290</v>
      </c>
      <c r="S35" s="72" t="s">
        <v>290</v>
      </c>
      <c r="T35" s="72" t="s">
        <v>289</v>
      </c>
      <c r="U35" s="72" t="s">
        <v>289</v>
      </c>
      <c r="V35" s="72" t="s">
        <v>289</v>
      </c>
      <c r="W35" s="72" t="s">
        <v>289</v>
      </c>
      <c r="X35" s="72" t="s">
        <v>289</v>
      </c>
      <c r="Y35" s="72" t="s">
        <v>289</v>
      </c>
      <c r="Z35" s="72" t="s">
        <v>289</v>
      </c>
      <c r="AA35" s="72" t="s">
        <v>290</v>
      </c>
      <c r="AB35" s="72" t="s">
        <v>290</v>
      </c>
      <c r="AC35" s="72" t="s">
        <v>290</v>
      </c>
      <c r="AD35" s="72" t="s">
        <v>290</v>
      </c>
      <c r="AE35" s="72" t="s">
        <v>289</v>
      </c>
      <c r="AF35" s="72" t="s">
        <v>290</v>
      </c>
      <c r="AG35" s="72" t="s">
        <v>290</v>
      </c>
      <c r="AH35" s="72" t="s">
        <v>290</v>
      </c>
      <c r="AI35" s="72" t="s">
        <v>289</v>
      </c>
      <c r="AJ35" s="72" t="s">
        <v>290</v>
      </c>
      <c r="AK35" s="72" t="s">
        <v>289</v>
      </c>
      <c r="AL35" s="72" t="s">
        <v>289</v>
      </c>
      <c r="AM35" s="92" t="s">
        <v>289</v>
      </c>
      <c r="AN35" s="72" t="s">
        <v>290</v>
      </c>
      <c r="AO35" s="72" t="s">
        <v>290</v>
      </c>
      <c r="AP35" s="72" t="s">
        <v>290</v>
      </c>
      <c r="AQ35" s="72" t="s">
        <v>289</v>
      </c>
      <c r="AR35" s="72" t="s">
        <v>290</v>
      </c>
      <c r="AS35" s="72" t="s">
        <v>289</v>
      </c>
      <c r="AT35" s="72" t="s">
        <v>289</v>
      </c>
      <c r="AU35" s="72" t="s">
        <v>290</v>
      </c>
      <c r="AV35" s="72" t="s">
        <v>289</v>
      </c>
      <c r="AW35" s="72" t="s">
        <v>290</v>
      </c>
      <c r="AX35" s="72" t="s">
        <v>289</v>
      </c>
      <c r="AY35" s="72" t="s">
        <v>290</v>
      </c>
      <c r="AZ35" s="72" t="s">
        <v>290</v>
      </c>
      <c r="BA35" s="72" t="s">
        <v>290</v>
      </c>
      <c r="BB35" s="72" t="s">
        <v>289</v>
      </c>
      <c r="BC35" s="72" t="s">
        <v>289</v>
      </c>
      <c r="BD35" s="72" t="s">
        <v>289</v>
      </c>
      <c r="BE35" s="72" t="s">
        <v>289</v>
      </c>
      <c r="BF35" s="72" t="s">
        <v>290</v>
      </c>
      <c r="BG35" s="72" t="s">
        <v>290</v>
      </c>
      <c r="BH35" s="72" t="s">
        <v>289</v>
      </c>
      <c r="BI35" s="72" t="s">
        <v>290</v>
      </c>
      <c r="BJ35" s="72" t="s">
        <v>289</v>
      </c>
      <c r="BK35" s="72" t="s">
        <v>289</v>
      </c>
      <c r="BL35" s="72" t="s">
        <v>289</v>
      </c>
      <c r="BM35" s="72" t="s">
        <v>289</v>
      </c>
      <c r="BN35" s="72" t="s">
        <v>289</v>
      </c>
      <c r="BO35" s="72" t="s">
        <v>289</v>
      </c>
      <c r="BP35" s="81">
        <f t="shared" si="0"/>
        <v>38</v>
      </c>
      <c r="BQ35" s="82">
        <f t="shared" si="1"/>
        <v>0.58461538461538465</v>
      </c>
      <c r="BR35" s="81">
        <f t="shared" si="2"/>
        <v>27</v>
      </c>
      <c r="BS35" s="82">
        <f t="shared" si="3"/>
        <v>0.41538461538461541</v>
      </c>
      <c r="BT35" s="101">
        <f t="shared" si="4"/>
        <v>1.4074074074074074</v>
      </c>
      <c r="BU35" s="81">
        <f t="shared" si="5"/>
        <v>0</v>
      </c>
      <c r="BV35" s="82">
        <f t="shared" si="6"/>
        <v>0</v>
      </c>
      <c r="BW35" s="133"/>
    </row>
    <row r="36" spans="1:75" x14ac:dyDescent="0.25">
      <c r="A36" s="51" t="s">
        <v>618</v>
      </c>
      <c r="B36" s="108" t="s">
        <v>653</v>
      </c>
      <c r="C36" s="72" t="s">
        <v>289</v>
      </c>
      <c r="D36" s="72" t="s">
        <v>289</v>
      </c>
      <c r="E36" s="72" t="s">
        <v>289</v>
      </c>
      <c r="F36" s="72" t="s">
        <v>289</v>
      </c>
      <c r="G36" s="72" t="s">
        <v>289</v>
      </c>
      <c r="H36" s="72" t="s">
        <v>289</v>
      </c>
      <c r="I36" s="72" t="s">
        <v>289</v>
      </c>
      <c r="J36" s="72" t="s">
        <v>290</v>
      </c>
      <c r="K36" s="72" t="s">
        <v>289</v>
      </c>
      <c r="L36" s="72" t="s">
        <v>289</v>
      </c>
      <c r="M36" s="72" t="s">
        <v>290</v>
      </c>
      <c r="N36" s="72" t="s">
        <v>290</v>
      </c>
      <c r="O36" s="72" t="s">
        <v>289</v>
      </c>
      <c r="P36" s="72" t="s">
        <v>290</v>
      </c>
      <c r="Q36" s="72" t="s">
        <v>290</v>
      </c>
      <c r="R36" s="72" t="s">
        <v>290</v>
      </c>
      <c r="S36" s="72" t="s">
        <v>290</v>
      </c>
      <c r="T36" s="72" t="s">
        <v>289</v>
      </c>
      <c r="U36" s="72" t="s">
        <v>289</v>
      </c>
      <c r="V36" s="72" t="s">
        <v>289</v>
      </c>
      <c r="W36" s="72" t="s">
        <v>289</v>
      </c>
      <c r="X36" s="72" t="s">
        <v>289</v>
      </c>
      <c r="Y36" s="72" t="s">
        <v>289</v>
      </c>
      <c r="Z36" s="72" t="s">
        <v>289</v>
      </c>
      <c r="AA36" s="72" t="s">
        <v>290</v>
      </c>
      <c r="AB36" s="72" t="s">
        <v>290</v>
      </c>
      <c r="AC36" s="72" t="s">
        <v>290</v>
      </c>
      <c r="AD36" s="72" t="s">
        <v>290</v>
      </c>
      <c r="AE36" s="72" t="s">
        <v>289</v>
      </c>
      <c r="AF36" s="72" t="s">
        <v>290</v>
      </c>
      <c r="AG36" s="72" t="s">
        <v>290</v>
      </c>
      <c r="AH36" s="72" t="s">
        <v>290</v>
      </c>
      <c r="AI36" s="72" t="s">
        <v>449</v>
      </c>
      <c r="AJ36" s="72" t="s">
        <v>290</v>
      </c>
      <c r="AK36" s="72" t="s">
        <v>289</v>
      </c>
      <c r="AL36" s="72" t="s">
        <v>289</v>
      </c>
      <c r="AM36" s="92" t="s">
        <v>289</v>
      </c>
      <c r="AN36" s="72" t="s">
        <v>290</v>
      </c>
      <c r="AO36" s="72" t="s">
        <v>290</v>
      </c>
      <c r="AP36" s="72" t="s">
        <v>290</v>
      </c>
      <c r="AQ36" s="72" t="s">
        <v>289</v>
      </c>
      <c r="AR36" s="72" t="s">
        <v>290</v>
      </c>
      <c r="AS36" s="72" t="s">
        <v>289</v>
      </c>
      <c r="AT36" s="72" t="s">
        <v>289</v>
      </c>
      <c r="AU36" s="72" t="s">
        <v>290</v>
      </c>
      <c r="AV36" s="72" t="s">
        <v>289</v>
      </c>
      <c r="AW36" s="72" t="s">
        <v>290</v>
      </c>
      <c r="AX36" s="72" t="s">
        <v>289</v>
      </c>
      <c r="AY36" s="72" t="s">
        <v>290</v>
      </c>
      <c r="AZ36" s="72" t="s">
        <v>290</v>
      </c>
      <c r="BA36" s="72" t="s">
        <v>449</v>
      </c>
      <c r="BB36" s="72" t="s">
        <v>289</v>
      </c>
      <c r="BC36" s="72" t="s">
        <v>289</v>
      </c>
      <c r="BD36" s="72" t="s">
        <v>289</v>
      </c>
      <c r="BE36" s="72" t="s">
        <v>289</v>
      </c>
      <c r="BF36" s="72" t="s">
        <v>290</v>
      </c>
      <c r="BG36" s="72" t="s">
        <v>290</v>
      </c>
      <c r="BH36" s="72" t="s">
        <v>289</v>
      </c>
      <c r="BI36" s="72" t="s">
        <v>290</v>
      </c>
      <c r="BJ36" s="72" t="s">
        <v>289</v>
      </c>
      <c r="BK36" s="72" t="s">
        <v>289</v>
      </c>
      <c r="BL36" s="72" t="s">
        <v>289</v>
      </c>
      <c r="BM36" s="72" t="s">
        <v>289</v>
      </c>
      <c r="BN36" s="72" t="s">
        <v>289</v>
      </c>
      <c r="BO36" s="72" t="s">
        <v>289</v>
      </c>
      <c r="BP36" s="81">
        <f t="shared" si="0"/>
        <v>37</v>
      </c>
      <c r="BQ36" s="82">
        <f t="shared" si="1"/>
        <v>0.56923076923076921</v>
      </c>
      <c r="BR36" s="81">
        <f t="shared" si="2"/>
        <v>26</v>
      </c>
      <c r="BS36" s="82">
        <f t="shared" si="3"/>
        <v>0.4</v>
      </c>
      <c r="BT36" s="101">
        <f t="shared" si="4"/>
        <v>1.4230769230769231</v>
      </c>
      <c r="BU36" s="81">
        <f t="shared" si="5"/>
        <v>2</v>
      </c>
      <c r="BV36" s="82">
        <f t="shared" si="6"/>
        <v>3.0769230769230771E-2</v>
      </c>
      <c r="BW36" s="133"/>
    </row>
    <row r="37" spans="1:75" x14ac:dyDescent="0.25">
      <c r="A37" s="51" t="s">
        <v>619</v>
      </c>
      <c r="B37" s="108" t="s">
        <v>654</v>
      </c>
      <c r="C37" s="72" t="s">
        <v>289</v>
      </c>
      <c r="D37" s="72" t="s">
        <v>289</v>
      </c>
      <c r="E37" s="72" t="s">
        <v>289</v>
      </c>
      <c r="F37" s="72" t="s">
        <v>289</v>
      </c>
      <c r="G37" s="72" t="s">
        <v>289</v>
      </c>
      <c r="H37" s="72" t="s">
        <v>289</v>
      </c>
      <c r="I37" s="72" t="s">
        <v>289</v>
      </c>
      <c r="J37" s="72" t="s">
        <v>290</v>
      </c>
      <c r="K37" s="72" t="s">
        <v>289</v>
      </c>
      <c r="L37" s="72" t="s">
        <v>289</v>
      </c>
      <c r="M37" s="72" t="s">
        <v>290</v>
      </c>
      <c r="N37" s="72" t="s">
        <v>290</v>
      </c>
      <c r="O37" s="72" t="s">
        <v>289</v>
      </c>
      <c r="P37" s="72" t="s">
        <v>290</v>
      </c>
      <c r="Q37" s="72" t="s">
        <v>290</v>
      </c>
      <c r="R37" s="72" t="s">
        <v>290</v>
      </c>
      <c r="S37" s="72" t="s">
        <v>290</v>
      </c>
      <c r="T37" s="72" t="s">
        <v>289</v>
      </c>
      <c r="U37" s="72" t="s">
        <v>289</v>
      </c>
      <c r="V37" s="72" t="s">
        <v>289</v>
      </c>
      <c r="W37" s="72" t="s">
        <v>289</v>
      </c>
      <c r="X37" s="72" t="s">
        <v>289</v>
      </c>
      <c r="Y37" s="72" t="s">
        <v>289</v>
      </c>
      <c r="Z37" s="72" t="s">
        <v>289</v>
      </c>
      <c r="AA37" s="72" t="s">
        <v>290</v>
      </c>
      <c r="AB37" s="72" t="s">
        <v>290</v>
      </c>
      <c r="AC37" s="72" t="s">
        <v>290</v>
      </c>
      <c r="AD37" s="72" t="s">
        <v>290</v>
      </c>
      <c r="AE37" s="72" t="s">
        <v>289</v>
      </c>
      <c r="AF37" s="72" t="s">
        <v>290</v>
      </c>
      <c r="AG37" s="72" t="s">
        <v>290</v>
      </c>
      <c r="AH37" s="72" t="s">
        <v>290</v>
      </c>
      <c r="AI37" s="72" t="s">
        <v>289</v>
      </c>
      <c r="AJ37" s="72" t="s">
        <v>290</v>
      </c>
      <c r="AK37" s="72" t="s">
        <v>289</v>
      </c>
      <c r="AL37" s="72" t="s">
        <v>289</v>
      </c>
      <c r="AM37" s="92" t="s">
        <v>289</v>
      </c>
      <c r="AN37" s="72" t="s">
        <v>290</v>
      </c>
      <c r="AO37" s="72" t="s">
        <v>290</v>
      </c>
      <c r="AP37" s="72" t="s">
        <v>290</v>
      </c>
      <c r="AQ37" s="72" t="s">
        <v>289</v>
      </c>
      <c r="AR37" s="72" t="s">
        <v>290</v>
      </c>
      <c r="AS37" s="72" t="s">
        <v>289</v>
      </c>
      <c r="AT37" s="72" t="s">
        <v>289</v>
      </c>
      <c r="AU37" s="72" t="s">
        <v>290</v>
      </c>
      <c r="AV37" s="72" t="s">
        <v>289</v>
      </c>
      <c r="AW37" s="72" t="s">
        <v>290</v>
      </c>
      <c r="AX37" s="72" t="s">
        <v>289</v>
      </c>
      <c r="AY37" s="72" t="s">
        <v>290</v>
      </c>
      <c r="AZ37" s="72" t="s">
        <v>290</v>
      </c>
      <c r="BA37" s="72" t="s">
        <v>449</v>
      </c>
      <c r="BB37" s="72" t="s">
        <v>289</v>
      </c>
      <c r="BC37" s="72" t="s">
        <v>289</v>
      </c>
      <c r="BD37" s="72" t="s">
        <v>289</v>
      </c>
      <c r="BE37" s="72" t="s">
        <v>289</v>
      </c>
      <c r="BF37" s="72" t="s">
        <v>290</v>
      </c>
      <c r="BG37" s="72" t="s">
        <v>290</v>
      </c>
      <c r="BH37" s="72" t="s">
        <v>289</v>
      </c>
      <c r="BI37" s="72" t="s">
        <v>290</v>
      </c>
      <c r="BJ37" s="72" t="s">
        <v>289</v>
      </c>
      <c r="BK37" s="72" t="s">
        <v>289</v>
      </c>
      <c r="BL37" s="72" t="s">
        <v>289</v>
      </c>
      <c r="BM37" s="72" t="s">
        <v>289</v>
      </c>
      <c r="BN37" s="72" t="s">
        <v>289</v>
      </c>
      <c r="BO37" s="72" t="s">
        <v>289</v>
      </c>
      <c r="BP37" s="81">
        <f t="shared" si="0"/>
        <v>38</v>
      </c>
      <c r="BQ37" s="82">
        <f t="shared" si="1"/>
        <v>0.58461538461538465</v>
      </c>
      <c r="BR37" s="81">
        <f t="shared" si="2"/>
        <v>26</v>
      </c>
      <c r="BS37" s="82">
        <f t="shared" si="3"/>
        <v>0.4</v>
      </c>
      <c r="BT37" s="101">
        <f t="shared" ref="BT37:BT40" si="10">BP37/BR37</f>
        <v>1.4615384615384615</v>
      </c>
      <c r="BU37" s="81">
        <f t="shared" si="5"/>
        <v>1</v>
      </c>
      <c r="BV37" s="82">
        <f t="shared" si="6"/>
        <v>1.5384615384615385E-2</v>
      </c>
    </row>
    <row r="38" spans="1:75" x14ac:dyDescent="0.25">
      <c r="A38" s="51" t="s">
        <v>620</v>
      </c>
      <c r="B38" s="108" t="s">
        <v>655</v>
      </c>
      <c r="C38" s="72" t="s">
        <v>289</v>
      </c>
      <c r="D38" s="72" t="s">
        <v>289</v>
      </c>
      <c r="E38" s="72" t="s">
        <v>289</v>
      </c>
      <c r="F38" s="72" t="s">
        <v>289</v>
      </c>
      <c r="G38" s="72" t="s">
        <v>289</v>
      </c>
      <c r="H38" s="72" t="s">
        <v>289</v>
      </c>
      <c r="I38" s="72" t="s">
        <v>289</v>
      </c>
      <c r="J38" s="72" t="s">
        <v>290</v>
      </c>
      <c r="K38" s="72" t="s">
        <v>289</v>
      </c>
      <c r="L38" s="72" t="s">
        <v>289</v>
      </c>
      <c r="M38" s="72" t="s">
        <v>290</v>
      </c>
      <c r="N38" s="72" t="s">
        <v>290</v>
      </c>
      <c r="O38" s="72" t="s">
        <v>289</v>
      </c>
      <c r="P38" s="72" t="s">
        <v>290</v>
      </c>
      <c r="Q38" s="72" t="s">
        <v>290</v>
      </c>
      <c r="R38" s="72" t="s">
        <v>290</v>
      </c>
      <c r="S38" s="72" t="s">
        <v>290</v>
      </c>
      <c r="T38" s="72" t="s">
        <v>289</v>
      </c>
      <c r="U38" s="72" t="s">
        <v>289</v>
      </c>
      <c r="V38" s="72" t="s">
        <v>289</v>
      </c>
      <c r="W38" s="72" t="s">
        <v>289</v>
      </c>
      <c r="X38" s="72" t="s">
        <v>289</v>
      </c>
      <c r="Y38" s="72" t="s">
        <v>289</v>
      </c>
      <c r="Z38" s="72" t="s">
        <v>289</v>
      </c>
      <c r="AA38" s="72" t="s">
        <v>290</v>
      </c>
      <c r="AB38" s="72" t="s">
        <v>290</v>
      </c>
      <c r="AC38" s="72" t="s">
        <v>290</v>
      </c>
      <c r="AD38" s="72" t="s">
        <v>290</v>
      </c>
      <c r="AE38" s="72" t="s">
        <v>289</v>
      </c>
      <c r="AF38" s="72" t="s">
        <v>290</v>
      </c>
      <c r="AG38" s="72" t="s">
        <v>290</v>
      </c>
      <c r="AH38" s="72" t="s">
        <v>290</v>
      </c>
      <c r="AI38" s="72" t="s">
        <v>289</v>
      </c>
      <c r="AJ38" s="72" t="s">
        <v>290</v>
      </c>
      <c r="AK38" s="72" t="s">
        <v>289</v>
      </c>
      <c r="AL38" s="72" t="s">
        <v>289</v>
      </c>
      <c r="AM38" s="92" t="s">
        <v>289</v>
      </c>
      <c r="AN38" s="72" t="s">
        <v>290</v>
      </c>
      <c r="AO38" s="72" t="s">
        <v>290</v>
      </c>
      <c r="AP38" s="72" t="s">
        <v>290</v>
      </c>
      <c r="AQ38" s="72" t="s">
        <v>289</v>
      </c>
      <c r="AR38" s="72" t="s">
        <v>290</v>
      </c>
      <c r="AS38" s="72" t="s">
        <v>289</v>
      </c>
      <c r="AT38" s="72" t="s">
        <v>289</v>
      </c>
      <c r="AU38" s="72" t="s">
        <v>290</v>
      </c>
      <c r="AV38" s="72" t="s">
        <v>289</v>
      </c>
      <c r="AW38" s="72" t="s">
        <v>290</v>
      </c>
      <c r="AX38" s="72" t="s">
        <v>289</v>
      </c>
      <c r="AY38" s="72" t="s">
        <v>290</v>
      </c>
      <c r="AZ38" s="72" t="s">
        <v>290</v>
      </c>
      <c r="BA38" s="72" t="s">
        <v>449</v>
      </c>
      <c r="BB38" s="72" t="s">
        <v>289</v>
      </c>
      <c r="BC38" s="72" t="s">
        <v>289</v>
      </c>
      <c r="BD38" s="72" t="s">
        <v>289</v>
      </c>
      <c r="BE38" s="72" t="s">
        <v>289</v>
      </c>
      <c r="BF38" s="72" t="s">
        <v>290</v>
      </c>
      <c r="BG38" s="72" t="s">
        <v>290</v>
      </c>
      <c r="BH38" s="72" t="s">
        <v>289</v>
      </c>
      <c r="BI38" s="72" t="s">
        <v>290</v>
      </c>
      <c r="BJ38" s="72" t="s">
        <v>289</v>
      </c>
      <c r="BK38" s="72" t="s">
        <v>289</v>
      </c>
      <c r="BL38" s="72" t="s">
        <v>289</v>
      </c>
      <c r="BM38" s="72" t="s">
        <v>289</v>
      </c>
      <c r="BN38" s="72" t="s">
        <v>289</v>
      </c>
      <c r="BO38" s="72" t="s">
        <v>289</v>
      </c>
      <c r="BP38" s="81">
        <f t="shared" si="0"/>
        <v>38</v>
      </c>
      <c r="BQ38" s="82">
        <f t="shared" si="1"/>
        <v>0.58461538461538465</v>
      </c>
      <c r="BR38" s="81">
        <f t="shared" si="2"/>
        <v>26</v>
      </c>
      <c r="BS38" s="82">
        <f t="shared" si="3"/>
        <v>0.4</v>
      </c>
      <c r="BT38" s="101">
        <f t="shared" si="10"/>
        <v>1.4615384615384615</v>
      </c>
      <c r="BU38" s="81">
        <f t="shared" si="5"/>
        <v>1</v>
      </c>
      <c r="BV38" s="82">
        <f t="shared" si="6"/>
        <v>1.5384615384615385E-2</v>
      </c>
    </row>
    <row r="39" spans="1:75" x14ac:dyDescent="0.25">
      <c r="A39" s="51" t="s">
        <v>621</v>
      </c>
      <c r="B39" s="108" t="s">
        <v>656</v>
      </c>
      <c r="C39" s="72" t="s">
        <v>289</v>
      </c>
      <c r="D39" s="72" t="s">
        <v>289</v>
      </c>
      <c r="E39" s="72" t="s">
        <v>289</v>
      </c>
      <c r="F39" s="72" t="s">
        <v>289</v>
      </c>
      <c r="G39" s="72" t="s">
        <v>289</v>
      </c>
      <c r="H39" s="72" t="s">
        <v>289</v>
      </c>
      <c r="I39" s="72" t="s">
        <v>289</v>
      </c>
      <c r="J39" s="72" t="s">
        <v>290</v>
      </c>
      <c r="K39" s="72" t="s">
        <v>289</v>
      </c>
      <c r="L39" s="72" t="s">
        <v>289</v>
      </c>
      <c r="M39" s="72" t="s">
        <v>290</v>
      </c>
      <c r="N39" s="72" t="s">
        <v>290</v>
      </c>
      <c r="O39" s="72" t="s">
        <v>289</v>
      </c>
      <c r="P39" s="72" t="s">
        <v>290</v>
      </c>
      <c r="Q39" s="72" t="s">
        <v>290</v>
      </c>
      <c r="R39" s="72" t="s">
        <v>290</v>
      </c>
      <c r="S39" s="72" t="s">
        <v>290</v>
      </c>
      <c r="T39" s="72" t="s">
        <v>289</v>
      </c>
      <c r="U39" s="72" t="s">
        <v>289</v>
      </c>
      <c r="V39" s="72" t="s">
        <v>289</v>
      </c>
      <c r="W39" s="72" t="s">
        <v>289</v>
      </c>
      <c r="X39" s="72" t="s">
        <v>289</v>
      </c>
      <c r="Y39" s="72" t="s">
        <v>289</v>
      </c>
      <c r="Z39" s="72" t="s">
        <v>289</v>
      </c>
      <c r="AA39" s="72" t="s">
        <v>290</v>
      </c>
      <c r="AB39" s="72" t="s">
        <v>290</v>
      </c>
      <c r="AC39" s="72" t="s">
        <v>290</v>
      </c>
      <c r="AD39" s="72" t="s">
        <v>290</v>
      </c>
      <c r="AE39" s="72" t="s">
        <v>289</v>
      </c>
      <c r="AF39" s="72" t="s">
        <v>290</v>
      </c>
      <c r="AG39" s="72" t="s">
        <v>290</v>
      </c>
      <c r="AH39" s="72" t="s">
        <v>290</v>
      </c>
      <c r="AI39" s="72" t="s">
        <v>289</v>
      </c>
      <c r="AJ39" s="72" t="s">
        <v>290</v>
      </c>
      <c r="AK39" s="72" t="s">
        <v>289</v>
      </c>
      <c r="AL39" s="72" t="s">
        <v>289</v>
      </c>
      <c r="AM39" s="92" t="s">
        <v>289</v>
      </c>
      <c r="AN39" s="72" t="s">
        <v>290</v>
      </c>
      <c r="AO39" s="72" t="s">
        <v>290</v>
      </c>
      <c r="AP39" s="72" t="s">
        <v>290</v>
      </c>
      <c r="AQ39" s="72" t="s">
        <v>289</v>
      </c>
      <c r="AR39" s="72" t="s">
        <v>290</v>
      </c>
      <c r="AS39" s="72" t="s">
        <v>289</v>
      </c>
      <c r="AT39" s="72" t="s">
        <v>289</v>
      </c>
      <c r="AU39" s="72" t="s">
        <v>290</v>
      </c>
      <c r="AV39" s="72" t="s">
        <v>289</v>
      </c>
      <c r="AW39" s="72" t="s">
        <v>290</v>
      </c>
      <c r="AX39" s="72" t="s">
        <v>289</v>
      </c>
      <c r="AY39" s="72" t="s">
        <v>290</v>
      </c>
      <c r="AZ39" s="72" t="s">
        <v>290</v>
      </c>
      <c r="BA39" s="72" t="s">
        <v>449</v>
      </c>
      <c r="BB39" s="72" t="s">
        <v>289</v>
      </c>
      <c r="BC39" s="72" t="s">
        <v>289</v>
      </c>
      <c r="BD39" s="72" t="s">
        <v>289</v>
      </c>
      <c r="BE39" s="72" t="s">
        <v>289</v>
      </c>
      <c r="BF39" s="72" t="s">
        <v>290</v>
      </c>
      <c r="BG39" s="72" t="s">
        <v>290</v>
      </c>
      <c r="BH39" s="72" t="s">
        <v>289</v>
      </c>
      <c r="BI39" s="72" t="s">
        <v>290</v>
      </c>
      <c r="BJ39" s="72" t="s">
        <v>289</v>
      </c>
      <c r="BK39" s="72" t="s">
        <v>289</v>
      </c>
      <c r="BL39" s="72" t="s">
        <v>289</v>
      </c>
      <c r="BM39" s="72" t="s">
        <v>289</v>
      </c>
      <c r="BN39" s="72" t="s">
        <v>289</v>
      </c>
      <c r="BO39" s="72" t="s">
        <v>289</v>
      </c>
      <c r="BP39" s="81">
        <f t="shared" si="0"/>
        <v>38</v>
      </c>
      <c r="BQ39" s="82">
        <f t="shared" si="1"/>
        <v>0.58461538461538465</v>
      </c>
      <c r="BR39" s="81">
        <f t="shared" si="2"/>
        <v>26</v>
      </c>
      <c r="BS39" s="82">
        <f t="shared" si="3"/>
        <v>0.4</v>
      </c>
      <c r="BT39" s="101">
        <f t="shared" si="10"/>
        <v>1.4615384615384615</v>
      </c>
      <c r="BU39" s="81">
        <f t="shared" si="5"/>
        <v>1</v>
      </c>
      <c r="BV39" s="82">
        <f t="shared" si="6"/>
        <v>1.5384615384615385E-2</v>
      </c>
    </row>
    <row r="40" spans="1:75" x14ac:dyDescent="0.25">
      <c r="A40" s="104" t="s">
        <v>622</v>
      </c>
      <c r="B40" s="109" t="s">
        <v>657</v>
      </c>
      <c r="C40" s="72" t="s">
        <v>289</v>
      </c>
      <c r="D40" s="72" t="s">
        <v>289</v>
      </c>
      <c r="E40" s="72" t="s">
        <v>289</v>
      </c>
      <c r="F40" s="72" t="s">
        <v>289</v>
      </c>
      <c r="G40" s="72" t="s">
        <v>289</v>
      </c>
      <c r="H40" s="72" t="s">
        <v>289</v>
      </c>
      <c r="I40" s="72" t="s">
        <v>289</v>
      </c>
      <c r="J40" s="72" t="s">
        <v>290</v>
      </c>
      <c r="K40" s="72" t="s">
        <v>289</v>
      </c>
      <c r="L40" s="72" t="s">
        <v>289</v>
      </c>
      <c r="M40" s="72" t="s">
        <v>290</v>
      </c>
      <c r="N40" s="72" t="s">
        <v>290</v>
      </c>
      <c r="O40" s="72" t="s">
        <v>289</v>
      </c>
      <c r="P40" s="72" t="s">
        <v>290</v>
      </c>
      <c r="Q40" s="72" t="s">
        <v>290</v>
      </c>
      <c r="R40" s="72" t="s">
        <v>290</v>
      </c>
      <c r="S40" s="72" t="s">
        <v>290</v>
      </c>
      <c r="T40" s="72" t="s">
        <v>289</v>
      </c>
      <c r="U40" s="72" t="s">
        <v>289</v>
      </c>
      <c r="V40" s="72" t="s">
        <v>289</v>
      </c>
      <c r="W40" s="72" t="s">
        <v>289</v>
      </c>
      <c r="X40" s="72" t="s">
        <v>289</v>
      </c>
      <c r="Y40" s="72" t="s">
        <v>289</v>
      </c>
      <c r="Z40" s="72" t="s">
        <v>289</v>
      </c>
      <c r="AA40" s="72" t="s">
        <v>290</v>
      </c>
      <c r="AB40" s="72" t="s">
        <v>290</v>
      </c>
      <c r="AC40" s="72" t="s">
        <v>290</v>
      </c>
      <c r="AD40" s="72" t="s">
        <v>290</v>
      </c>
      <c r="AE40" s="72" t="s">
        <v>289</v>
      </c>
      <c r="AF40" s="72" t="s">
        <v>290</v>
      </c>
      <c r="AG40" s="72" t="s">
        <v>290</v>
      </c>
      <c r="AH40" s="72" t="s">
        <v>290</v>
      </c>
      <c r="AI40" s="72" t="s">
        <v>289</v>
      </c>
      <c r="AJ40" s="72" t="s">
        <v>290</v>
      </c>
      <c r="AK40" s="72" t="s">
        <v>289</v>
      </c>
      <c r="AL40" s="72" t="s">
        <v>289</v>
      </c>
      <c r="AM40" s="92" t="s">
        <v>289</v>
      </c>
      <c r="AN40" s="72" t="s">
        <v>290</v>
      </c>
      <c r="AO40" s="72" t="s">
        <v>290</v>
      </c>
      <c r="AP40" s="72" t="s">
        <v>290</v>
      </c>
      <c r="AQ40" s="72" t="s">
        <v>289</v>
      </c>
      <c r="AR40" s="72" t="s">
        <v>290</v>
      </c>
      <c r="AS40" s="72" t="s">
        <v>289</v>
      </c>
      <c r="AT40" s="72" t="s">
        <v>289</v>
      </c>
      <c r="AU40" s="72" t="s">
        <v>290</v>
      </c>
      <c r="AV40" s="72" t="s">
        <v>289</v>
      </c>
      <c r="AW40" s="72" t="s">
        <v>290</v>
      </c>
      <c r="AX40" s="72" t="s">
        <v>289</v>
      </c>
      <c r="AY40" s="72" t="s">
        <v>290</v>
      </c>
      <c r="AZ40" s="72" t="s">
        <v>290</v>
      </c>
      <c r="BA40" s="72" t="s">
        <v>449</v>
      </c>
      <c r="BB40" s="72" t="s">
        <v>289</v>
      </c>
      <c r="BC40" s="72" t="s">
        <v>289</v>
      </c>
      <c r="BD40" s="72" t="s">
        <v>289</v>
      </c>
      <c r="BE40" s="72" t="s">
        <v>289</v>
      </c>
      <c r="BF40" s="72" t="s">
        <v>290</v>
      </c>
      <c r="BG40" s="72" t="s">
        <v>290</v>
      </c>
      <c r="BH40" s="72" t="s">
        <v>289</v>
      </c>
      <c r="BI40" s="72" t="s">
        <v>290</v>
      </c>
      <c r="BJ40" s="72" t="s">
        <v>289</v>
      </c>
      <c r="BK40" s="72" t="s">
        <v>289</v>
      </c>
      <c r="BL40" s="72" t="s">
        <v>289</v>
      </c>
      <c r="BM40" s="72" t="s">
        <v>289</v>
      </c>
      <c r="BN40" s="72" t="s">
        <v>289</v>
      </c>
      <c r="BO40" s="72" t="s">
        <v>289</v>
      </c>
      <c r="BP40" s="81">
        <f t="shared" si="0"/>
        <v>38</v>
      </c>
      <c r="BQ40" s="82">
        <f t="shared" si="1"/>
        <v>0.58461538461538465</v>
      </c>
      <c r="BR40" s="81">
        <f t="shared" si="2"/>
        <v>26</v>
      </c>
      <c r="BS40" s="82">
        <f t="shared" si="3"/>
        <v>0.4</v>
      </c>
      <c r="BT40" s="101">
        <f t="shared" si="10"/>
        <v>1.4615384615384615</v>
      </c>
      <c r="BU40" s="81">
        <f t="shared" si="5"/>
        <v>1</v>
      </c>
      <c r="BV40" s="82">
        <f t="shared" si="6"/>
        <v>1.5384615384615385E-2</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O39"/>
  <sheetViews>
    <sheetView showGridLines="0" zoomScale="89" zoomScaleNormal="89" workbookViewId="0">
      <pane xSplit="2" ySplit="3" topLeftCell="AR4" activePane="bottomRight" state="frozen"/>
      <selection pane="topRight" activeCell="C1" sqref="C1"/>
      <selection pane="bottomLeft" activeCell="A5" sqref="A5"/>
      <selection pane="bottomRight" activeCell="B15" sqref="B15:B28"/>
    </sheetView>
  </sheetViews>
  <sheetFormatPr defaultColWidth="9.140625" defaultRowHeight="15" x14ac:dyDescent="0.25"/>
  <cols>
    <col min="1" max="1" width="33.42578125" style="1" bestFit="1" customWidth="1"/>
    <col min="2" max="2" width="12.85546875" style="1" bestFit="1" customWidth="1"/>
    <col min="3" max="11" width="11.42578125" style="1" customWidth="1"/>
    <col min="12" max="12" width="7.42578125" style="1" bestFit="1" customWidth="1"/>
    <col min="13" max="38" width="11.42578125" style="1" customWidth="1"/>
    <col min="39" max="39" width="8.140625" style="81" bestFit="1" customWidth="1"/>
    <col min="40" max="47" width="11.42578125" style="1" customWidth="1"/>
    <col min="48" max="16384" width="9.140625" style="1"/>
  </cols>
  <sheetData>
    <row r="1" spans="1:67" x14ac:dyDescent="0.25">
      <c r="A1" s="219"/>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row>
    <row r="2" spans="1:67" s="86" customFormat="1" ht="121.5" customHeight="1" x14ac:dyDescent="0.2">
      <c r="A2" s="52" t="s">
        <v>260</v>
      </c>
      <c r="B2" s="42" t="s">
        <v>453</v>
      </c>
      <c r="C2" s="78" t="s">
        <v>226</v>
      </c>
      <c r="D2" s="78" t="s">
        <v>227</v>
      </c>
      <c r="E2" s="78" t="s">
        <v>262</v>
      </c>
      <c r="F2" s="78" t="s">
        <v>263</v>
      </c>
      <c r="G2" s="78" t="s">
        <v>261</v>
      </c>
      <c r="H2" s="78" t="s">
        <v>175</v>
      </c>
      <c r="I2" s="78" t="s">
        <v>37</v>
      </c>
      <c r="J2" s="78" t="s">
        <v>230</v>
      </c>
      <c r="K2" s="78" t="s">
        <v>231</v>
      </c>
      <c r="L2" s="78" t="s">
        <v>232</v>
      </c>
      <c r="M2" s="78" t="s">
        <v>158</v>
      </c>
      <c r="N2" s="78" t="s">
        <v>159</v>
      </c>
      <c r="O2" s="57" t="s">
        <v>233</v>
      </c>
      <c r="P2" s="57" t="s">
        <v>14</v>
      </c>
      <c r="Q2" s="57" t="s">
        <v>234</v>
      </c>
      <c r="R2" s="57" t="s">
        <v>235</v>
      </c>
      <c r="S2" s="57" t="s">
        <v>236</v>
      </c>
      <c r="T2" s="57" t="s">
        <v>237</v>
      </c>
      <c r="U2" s="57" t="s">
        <v>238</v>
      </c>
      <c r="V2" s="57" t="s">
        <v>239</v>
      </c>
      <c r="W2" s="57" t="s">
        <v>240</v>
      </c>
      <c r="X2" s="57" t="s">
        <v>241</v>
      </c>
      <c r="Y2" s="57" t="s">
        <v>242</v>
      </c>
      <c r="Z2" s="57" t="s">
        <v>65</v>
      </c>
      <c r="AA2" s="57" t="s">
        <v>69</v>
      </c>
      <c r="AB2" s="57" t="s">
        <v>70</v>
      </c>
      <c r="AC2" s="57" t="s">
        <v>70</v>
      </c>
      <c r="AD2" s="57" t="s">
        <v>243</v>
      </c>
      <c r="AE2" s="57" t="s">
        <v>705</v>
      </c>
      <c r="AF2" s="57" t="s">
        <v>244</v>
      </c>
      <c r="AG2" s="57" t="s">
        <v>245</v>
      </c>
      <c r="AH2" s="57" t="s">
        <v>246</v>
      </c>
      <c r="AI2" s="57" t="s">
        <v>247</v>
      </c>
      <c r="AJ2" s="57" t="s">
        <v>199</v>
      </c>
      <c r="AK2" s="57" t="s">
        <v>0</v>
      </c>
      <c r="AL2" s="57" t="s">
        <v>91</v>
      </c>
      <c r="AM2" s="57" t="s">
        <v>113</v>
      </c>
      <c r="AN2" s="57" t="s">
        <v>95</v>
      </c>
      <c r="AO2" s="57" t="s">
        <v>97</v>
      </c>
      <c r="AP2" s="57" t="s">
        <v>248</v>
      </c>
      <c r="AQ2" s="57" t="s">
        <v>709</v>
      </c>
      <c r="AR2" s="57" t="s">
        <v>505</v>
      </c>
      <c r="AS2" s="57" t="s">
        <v>507</v>
      </c>
      <c r="AT2" s="57" t="s">
        <v>506</v>
      </c>
      <c r="AU2" s="57" t="s">
        <v>574</v>
      </c>
      <c r="AV2" s="78" t="s">
        <v>249</v>
      </c>
      <c r="AW2" s="78" t="s">
        <v>250</v>
      </c>
      <c r="AX2" s="78" t="s">
        <v>251</v>
      </c>
      <c r="AY2" s="78" t="s">
        <v>301</v>
      </c>
      <c r="AZ2" s="78" t="s">
        <v>302</v>
      </c>
      <c r="BA2" s="78" t="s">
        <v>492</v>
      </c>
      <c r="BB2" s="78" t="s">
        <v>729</v>
      </c>
      <c r="BC2" s="78" t="s">
        <v>730</v>
      </c>
      <c r="BD2" s="78" t="s">
        <v>731</v>
      </c>
      <c r="BE2" s="78" t="s">
        <v>117</v>
      </c>
      <c r="BF2" s="78" t="s">
        <v>2</v>
      </c>
      <c r="BG2" s="78" t="s">
        <v>454</v>
      </c>
      <c r="BH2" s="78" t="s">
        <v>252</v>
      </c>
      <c r="BI2" s="78" t="s">
        <v>64</v>
      </c>
      <c r="BJ2" s="78" t="s">
        <v>690</v>
      </c>
      <c r="BK2" s="78" t="s">
        <v>696</v>
      </c>
      <c r="BL2" s="78" t="s">
        <v>700</v>
      </c>
      <c r="BM2" s="78" t="s">
        <v>253</v>
      </c>
      <c r="BN2" s="78" t="s">
        <v>254</v>
      </c>
      <c r="BO2" s="78" t="s">
        <v>676</v>
      </c>
    </row>
    <row r="3" spans="1:67" ht="25.5" x14ac:dyDescent="0.25">
      <c r="A3" s="53" t="s">
        <v>208</v>
      </c>
      <c r="B3" s="42"/>
      <c r="C3" s="43" t="s">
        <v>451</v>
      </c>
      <c r="D3" s="43" t="s">
        <v>451</v>
      </c>
      <c r="E3" s="43" t="s">
        <v>586</v>
      </c>
      <c r="F3" s="43" t="s">
        <v>586</v>
      </c>
      <c r="G3" s="43" t="s">
        <v>562</v>
      </c>
      <c r="H3" s="43" t="s">
        <v>661</v>
      </c>
      <c r="I3" s="43" t="s">
        <v>665</v>
      </c>
      <c r="J3" s="43">
        <v>2021</v>
      </c>
      <c r="K3" s="43">
        <v>2021</v>
      </c>
      <c r="L3" s="43">
        <v>2021</v>
      </c>
      <c r="M3" s="43">
        <v>2021</v>
      </c>
      <c r="N3" s="43">
        <v>2021</v>
      </c>
      <c r="O3" s="43">
        <v>2019</v>
      </c>
      <c r="P3" s="43">
        <v>2018</v>
      </c>
      <c r="Q3" s="43">
        <v>2020</v>
      </c>
      <c r="R3" s="43" t="s">
        <v>561</v>
      </c>
      <c r="S3" s="43" t="s">
        <v>561</v>
      </c>
      <c r="T3" s="43" t="s">
        <v>671</v>
      </c>
      <c r="U3" s="43" t="s">
        <v>671</v>
      </c>
      <c r="V3" s="43" t="s">
        <v>672</v>
      </c>
      <c r="W3" s="43" t="s">
        <v>672</v>
      </c>
      <c r="X3" s="43" t="s">
        <v>561</v>
      </c>
      <c r="Y3" s="43" t="s">
        <v>561</v>
      </c>
      <c r="Z3" s="43" t="s">
        <v>561</v>
      </c>
      <c r="AA3" s="43">
        <v>2021</v>
      </c>
      <c r="AB3" s="43">
        <v>2019</v>
      </c>
      <c r="AC3" s="43">
        <v>2020</v>
      </c>
      <c r="AD3" s="43">
        <v>2020</v>
      </c>
      <c r="AE3" s="43">
        <v>2021</v>
      </c>
      <c r="AF3" s="43" t="s">
        <v>561</v>
      </c>
      <c r="AG3" s="43" t="s">
        <v>561</v>
      </c>
      <c r="AH3" s="43" t="s">
        <v>561</v>
      </c>
      <c r="AI3" s="43" t="s">
        <v>561</v>
      </c>
      <c r="AJ3" s="43">
        <v>2020</v>
      </c>
      <c r="AK3" s="43" t="s">
        <v>561</v>
      </c>
      <c r="AL3" s="43" t="s">
        <v>558</v>
      </c>
      <c r="AM3" s="43" t="s">
        <v>450</v>
      </c>
      <c r="AN3" s="43" t="s">
        <v>450</v>
      </c>
      <c r="AO3" s="43" t="s">
        <v>450</v>
      </c>
      <c r="AP3" s="43" t="s">
        <v>451</v>
      </c>
      <c r="AQ3" s="327" t="s">
        <v>561</v>
      </c>
      <c r="AR3" s="43">
        <v>2021</v>
      </c>
      <c r="AS3" s="43">
        <v>2021</v>
      </c>
      <c r="AT3" s="43">
        <v>2021</v>
      </c>
      <c r="AU3" s="43">
        <v>2021</v>
      </c>
      <c r="AV3" s="327" t="s">
        <v>561</v>
      </c>
      <c r="AW3" s="43" t="s">
        <v>670</v>
      </c>
      <c r="AX3" s="327" t="s">
        <v>561</v>
      </c>
      <c r="AY3" s="43" t="s">
        <v>572</v>
      </c>
      <c r="AZ3" s="43" t="s">
        <v>572</v>
      </c>
      <c r="BA3" s="43">
        <v>2021</v>
      </c>
      <c r="BB3" s="43">
        <v>2022</v>
      </c>
      <c r="BC3" s="43">
        <v>2022</v>
      </c>
      <c r="BD3" s="43">
        <v>2022</v>
      </c>
      <c r="BE3" s="327" t="s">
        <v>561</v>
      </c>
      <c r="BF3" s="327" t="s">
        <v>674</v>
      </c>
      <c r="BG3" s="327" t="s">
        <v>558</v>
      </c>
      <c r="BH3" s="327">
        <v>2022</v>
      </c>
      <c r="BI3" s="327">
        <v>2019</v>
      </c>
      <c r="BJ3" s="327">
        <v>2021</v>
      </c>
      <c r="BK3" s="327">
        <v>2021</v>
      </c>
      <c r="BL3" s="327">
        <v>2021</v>
      </c>
      <c r="BM3" s="327">
        <v>2022</v>
      </c>
      <c r="BN3" s="327">
        <v>2021</v>
      </c>
      <c r="BO3" s="327">
        <v>2020</v>
      </c>
    </row>
    <row r="4" spans="1:67" x14ac:dyDescent="0.25">
      <c r="A4" s="51" t="s">
        <v>587</v>
      </c>
      <c r="B4" s="108" t="s">
        <v>623</v>
      </c>
      <c r="C4" s="62">
        <v>2020</v>
      </c>
      <c r="D4" s="62">
        <v>2020</v>
      </c>
      <c r="E4" s="62">
        <v>2020</v>
      </c>
      <c r="F4" s="62">
        <v>2020</v>
      </c>
      <c r="G4" s="62">
        <v>2020</v>
      </c>
      <c r="H4" s="62">
        <v>2021</v>
      </c>
      <c r="I4" s="72">
        <v>2022</v>
      </c>
      <c r="J4" s="63">
        <v>2021</v>
      </c>
      <c r="K4" s="63">
        <v>2021</v>
      </c>
      <c r="L4" s="72">
        <v>2021</v>
      </c>
      <c r="M4" s="63">
        <v>2021</v>
      </c>
      <c r="N4" s="63">
        <v>2021</v>
      </c>
      <c r="O4" s="63">
        <v>2019</v>
      </c>
      <c r="P4" s="63">
        <v>2018</v>
      </c>
      <c r="Q4" s="63">
        <v>2020</v>
      </c>
      <c r="R4" s="63">
        <v>2021</v>
      </c>
      <c r="S4" s="63">
        <v>2020</v>
      </c>
      <c r="T4" s="63">
        <v>2011</v>
      </c>
      <c r="U4" s="63">
        <v>2011</v>
      </c>
      <c r="V4" s="63">
        <v>2019</v>
      </c>
      <c r="W4" s="63">
        <v>2019</v>
      </c>
      <c r="X4" s="63">
        <v>2020</v>
      </c>
      <c r="Y4" s="63">
        <v>2020</v>
      </c>
      <c r="Z4" s="63">
        <v>2020</v>
      </c>
      <c r="AA4" s="63">
        <v>2021</v>
      </c>
      <c r="AB4" s="63">
        <v>2019</v>
      </c>
      <c r="AC4" s="63">
        <v>2020</v>
      </c>
      <c r="AD4" s="63">
        <v>2020</v>
      </c>
      <c r="AE4" s="63">
        <v>2021</v>
      </c>
      <c r="AF4" s="63">
        <v>2021</v>
      </c>
      <c r="AG4" s="88" t="s">
        <v>449</v>
      </c>
      <c r="AH4" s="63">
        <v>2021</v>
      </c>
      <c r="AI4" s="74">
        <v>2021</v>
      </c>
      <c r="AJ4" s="63">
        <v>2020</v>
      </c>
      <c r="AK4" s="63">
        <v>2020</v>
      </c>
      <c r="AL4" s="63">
        <v>2019</v>
      </c>
      <c r="AM4" s="88">
        <v>2021</v>
      </c>
      <c r="AN4" s="70">
        <v>2021</v>
      </c>
      <c r="AO4" s="70">
        <v>2021</v>
      </c>
      <c r="AP4" s="63">
        <v>2020</v>
      </c>
      <c r="AQ4" s="63">
        <v>2020</v>
      </c>
      <c r="AR4" s="63">
        <v>2021</v>
      </c>
      <c r="AS4" s="63">
        <v>2021</v>
      </c>
      <c r="AT4" s="63">
        <v>2021</v>
      </c>
      <c r="AU4" s="63">
        <v>2021</v>
      </c>
      <c r="AV4" s="63">
        <v>2021</v>
      </c>
      <c r="AW4" s="63">
        <v>2021</v>
      </c>
      <c r="AX4" s="63">
        <v>2021</v>
      </c>
      <c r="AY4" s="63">
        <v>2021</v>
      </c>
      <c r="AZ4" s="63">
        <v>2021</v>
      </c>
      <c r="BA4" s="63">
        <v>2021</v>
      </c>
      <c r="BB4" s="63">
        <v>2022</v>
      </c>
      <c r="BC4" s="63">
        <v>2022</v>
      </c>
      <c r="BD4" s="63">
        <v>2022</v>
      </c>
      <c r="BE4" s="63">
        <v>2020</v>
      </c>
      <c r="BF4" s="63">
        <v>2021</v>
      </c>
      <c r="BG4" s="63">
        <v>2020</v>
      </c>
      <c r="BH4" s="63">
        <v>2022</v>
      </c>
      <c r="BI4" s="63">
        <v>2019</v>
      </c>
      <c r="BJ4" s="63">
        <v>2021</v>
      </c>
      <c r="BK4" s="63">
        <v>2021</v>
      </c>
      <c r="BL4" s="63">
        <v>2021</v>
      </c>
      <c r="BM4" s="63">
        <v>2022</v>
      </c>
      <c r="BN4" s="63">
        <v>2021</v>
      </c>
      <c r="BO4" s="63">
        <v>2020</v>
      </c>
    </row>
    <row r="5" spans="1:67" x14ac:dyDescent="0.25">
      <c r="A5" s="51" t="s">
        <v>588</v>
      </c>
      <c r="B5" s="108" t="s">
        <v>624</v>
      </c>
      <c r="C5" s="62">
        <v>2020</v>
      </c>
      <c r="D5" s="62">
        <v>2020</v>
      </c>
      <c r="E5" s="62">
        <v>2020</v>
      </c>
      <c r="F5" s="62">
        <v>2020</v>
      </c>
      <c r="G5" s="62">
        <v>2020</v>
      </c>
      <c r="H5" s="62">
        <v>2021</v>
      </c>
      <c r="I5" s="72">
        <v>2022</v>
      </c>
      <c r="J5" s="63">
        <v>2021</v>
      </c>
      <c r="K5" s="63">
        <v>2021</v>
      </c>
      <c r="L5" s="72">
        <v>2021</v>
      </c>
      <c r="M5" s="63">
        <v>2021</v>
      </c>
      <c r="N5" s="63">
        <v>2021</v>
      </c>
      <c r="O5" s="63">
        <v>2019</v>
      </c>
      <c r="P5" s="63">
        <v>2018</v>
      </c>
      <c r="Q5" s="63">
        <v>2020</v>
      </c>
      <c r="R5" s="63">
        <v>2021</v>
      </c>
      <c r="S5" s="63">
        <v>2020</v>
      </c>
      <c r="T5" s="63">
        <v>2011</v>
      </c>
      <c r="U5" s="63">
        <v>2011</v>
      </c>
      <c r="V5" s="63">
        <v>2019</v>
      </c>
      <c r="W5" s="63">
        <v>2019</v>
      </c>
      <c r="X5" s="63">
        <v>2020</v>
      </c>
      <c r="Y5" s="63">
        <v>2020</v>
      </c>
      <c r="Z5" s="63">
        <v>2020</v>
      </c>
      <c r="AA5" s="63">
        <v>2021</v>
      </c>
      <c r="AB5" s="63">
        <v>2019</v>
      </c>
      <c r="AC5" s="63">
        <v>2020</v>
      </c>
      <c r="AD5" s="63">
        <v>2020</v>
      </c>
      <c r="AE5" s="63">
        <v>2021</v>
      </c>
      <c r="AF5" s="63">
        <v>2021</v>
      </c>
      <c r="AG5" s="88" t="s">
        <v>449</v>
      </c>
      <c r="AH5" s="63">
        <v>2021</v>
      </c>
      <c r="AI5" s="74">
        <v>2021</v>
      </c>
      <c r="AJ5" s="63">
        <v>2020</v>
      </c>
      <c r="AK5" s="63">
        <v>2020</v>
      </c>
      <c r="AL5" s="63">
        <v>2019</v>
      </c>
      <c r="AM5" s="88">
        <v>2021</v>
      </c>
      <c r="AN5" s="70">
        <v>2021</v>
      </c>
      <c r="AO5" s="70">
        <v>2021</v>
      </c>
      <c r="AP5" s="63">
        <v>2020</v>
      </c>
      <c r="AQ5" s="63">
        <v>2020</v>
      </c>
      <c r="AR5" s="63">
        <v>2021</v>
      </c>
      <c r="AS5" s="63">
        <v>2021</v>
      </c>
      <c r="AT5" s="63">
        <v>2021</v>
      </c>
      <c r="AU5" s="63">
        <v>2021</v>
      </c>
      <c r="AV5" s="63">
        <v>2021</v>
      </c>
      <c r="AW5" s="63">
        <v>2021</v>
      </c>
      <c r="AX5" s="63">
        <v>2021</v>
      </c>
      <c r="AY5" s="63">
        <v>2021</v>
      </c>
      <c r="AZ5" s="63">
        <v>2021</v>
      </c>
      <c r="BA5" s="63">
        <v>2021</v>
      </c>
      <c r="BB5" s="63">
        <v>2022</v>
      </c>
      <c r="BC5" s="63">
        <v>2022</v>
      </c>
      <c r="BD5" s="63">
        <v>2022</v>
      </c>
      <c r="BE5" s="63">
        <v>2020</v>
      </c>
      <c r="BF5" s="63">
        <v>2021</v>
      </c>
      <c r="BG5" s="63">
        <v>2020</v>
      </c>
      <c r="BH5" s="63">
        <v>2022</v>
      </c>
      <c r="BI5" s="63">
        <v>2019</v>
      </c>
      <c r="BJ5" s="63">
        <v>2021</v>
      </c>
      <c r="BK5" s="63">
        <v>2021</v>
      </c>
      <c r="BL5" s="63">
        <v>2021</v>
      </c>
      <c r="BM5" s="63">
        <v>2022</v>
      </c>
      <c r="BN5" s="63">
        <v>2021</v>
      </c>
      <c r="BO5" s="63">
        <v>2020</v>
      </c>
    </row>
    <row r="6" spans="1:67" x14ac:dyDescent="0.25">
      <c r="A6" s="51" t="s">
        <v>589</v>
      </c>
      <c r="B6" s="108" t="s">
        <v>625</v>
      </c>
      <c r="C6" s="62">
        <v>2020</v>
      </c>
      <c r="D6" s="62">
        <v>2020</v>
      </c>
      <c r="E6" s="62">
        <v>2020</v>
      </c>
      <c r="F6" s="62">
        <v>2020</v>
      </c>
      <c r="G6" s="62">
        <v>2020</v>
      </c>
      <c r="H6" s="62">
        <v>2021</v>
      </c>
      <c r="I6" s="72">
        <v>2022</v>
      </c>
      <c r="J6" s="63">
        <v>2021</v>
      </c>
      <c r="K6" s="63">
        <v>2021</v>
      </c>
      <c r="L6" s="72">
        <v>2021</v>
      </c>
      <c r="M6" s="63">
        <v>2021</v>
      </c>
      <c r="N6" s="63">
        <v>2021</v>
      </c>
      <c r="O6" s="63">
        <v>2019</v>
      </c>
      <c r="P6" s="63">
        <v>2018</v>
      </c>
      <c r="Q6" s="63">
        <v>2020</v>
      </c>
      <c r="R6" s="63">
        <v>2021</v>
      </c>
      <c r="S6" s="63">
        <v>2020</v>
      </c>
      <c r="T6" s="63">
        <v>2011</v>
      </c>
      <c r="U6" s="63">
        <v>2011</v>
      </c>
      <c r="V6" s="63">
        <v>2019</v>
      </c>
      <c r="W6" s="63">
        <v>2019</v>
      </c>
      <c r="X6" s="63">
        <v>2020</v>
      </c>
      <c r="Y6" s="63">
        <v>2020</v>
      </c>
      <c r="Z6" s="63">
        <v>2020</v>
      </c>
      <c r="AA6" s="63">
        <v>2021</v>
      </c>
      <c r="AB6" s="63">
        <v>2019</v>
      </c>
      <c r="AC6" s="63">
        <v>2020</v>
      </c>
      <c r="AD6" s="63">
        <v>2020</v>
      </c>
      <c r="AE6" s="63">
        <v>2021</v>
      </c>
      <c r="AF6" s="63">
        <v>2021</v>
      </c>
      <c r="AG6" s="88" t="s">
        <v>449</v>
      </c>
      <c r="AH6" s="63">
        <v>2021</v>
      </c>
      <c r="AI6" s="74">
        <v>2021</v>
      </c>
      <c r="AJ6" s="63">
        <v>2020</v>
      </c>
      <c r="AK6" s="63">
        <v>2020</v>
      </c>
      <c r="AL6" s="63">
        <v>2019</v>
      </c>
      <c r="AM6" s="88">
        <v>2021</v>
      </c>
      <c r="AN6" s="70">
        <v>2021</v>
      </c>
      <c r="AO6" s="70">
        <v>2021</v>
      </c>
      <c r="AP6" s="63">
        <v>2020</v>
      </c>
      <c r="AQ6" s="63">
        <v>2020</v>
      </c>
      <c r="AR6" s="63">
        <v>2021</v>
      </c>
      <c r="AS6" s="63">
        <v>2021</v>
      </c>
      <c r="AT6" s="63">
        <v>2021</v>
      </c>
      <c r="AU6" s="63">
        <v>2021</v>
      </c>
      <c r="AV6" s="63">
        <v>2021</v>
      </c>
      <c r="AW6" s="63">
        <v>2021</v>
      </c>
      <c r="AX6" s="63">
        <v>2021</v>
      </c>
      <c r="AY6" s="63">
        <v>2021</v>
      </c>
      <c r="AZ6" s="63">
        <v>2021</v>
      </c>
      <c r="BA6" s="63">
        <v>2021</v>
      </c>
      <c r="BB6" s="63">
        <v>2022</v>
      </c>
      <c r="BC6" s="63">
        <v>2022</v>
      </c>
      <c r="BD6" s="63">
        <v>2022</v>
      </c>
      <c r="BE6" s="63">
        <v>2020</v>
      </c>
      <c r="BF6" s="63">
        <v>2021</v>
      </c>
      <c r="BG6" s="63">
        <v>2020</v>
      </c>
      <c r="BH6" s="63">
        <v>2022</v>
      </c>
      <c r="BI6" s="63">
        <v>2019</v>
      </c>
      <c r="BJ6" s="63">
        <v>2021</v>
      </c>
      <c r="BK6" s="63">
        <v>2021</v>
      </c>
      <c r="BL6" s="63">
        <v>2021</v>
      </c>
      <c r="BM6" s="63">
        <v>2022</v>
      </c>
      <c r="BN6" s="63">
        <v>2021</v>
      </c>
      <c r="BO6" s="63">
        <v>2020</v>
      </c>
    </row>
    <row r="7" spans="1:67" x14ac:dyDescent="0.25">
      <c r="A7" s="52" t="s">
        <v>590</v>
      </c>
      <c r="B7" s="42" t="s">
        <v>626</v>
      </c>
      <c r="C7" s="62">
        <v>2020</v>
      </c>
      <c r="D7" s="62">
        <v>2020</v>
      </c>
      <c r="E7" s="62">
        <v>2020</v>
      </c>
      <c r="F7" s="62">
        <v>2020</v>
      </c>
      <c r="G7" s="62">
        <v>2020</v>
      </c>
      <c r="H7" s="62">
        <v>2021</v>
      </c>
      <c r="I7" s="72">
        <v>2022</v>
      </c>
      <c r="J7" s="63">
        <v>2021</v>
      </c>
      <c r="K7" s="63">
        <v>2021</v>
      </c>
      <c r="L7" s="72">
        <v>2021</v>
      </c>
      <c r="M7" s="63">
        <v>2021</v>
      </c>
      <c r="N7" s="63">
        <v>2021</v>
      </c>
      <c r="O7" s="63">
        <v>2019</v>
      </c>
      <c r="P7" s="63">
        <v>2018</v>
      </c>
      <c r="Q7" s="63">
        <v>2020</v>
      </c>
      <c r="R7" s="63">
        <v>2021</v>
      </c>
      <c r="S7" s="63">
        <v>2020</v>
      </c>
      <c r="T7" s="63">
        <v>2011</v>
      </c>
      <c r="U7" s="63">
        <v>2011</v>
      </c>
      <c r="V7" s="63">
        <v>2019</v>
      </c>
      <c r="W7" s="63">
        <v>2019</v>
      </c>
      <c r="X7" s="63">
        <v>2020</v>
      </c>
      <c r="Y7" s="63">
        <v>2020</v>
      </c>
      <c r="Z7" s="63">
        <v>2020</v>
      </c>
      <c r="AA7" s="63">
        <v>2021</v>
      </c>
      <c r="AB7" s="63">
        <v>2019</v>
      </c>
      <c r="AC7" s="63">
        <v>2020</v>
      </c>
      <c r="AD7" s="63">
        <v>2020</v>
      </c>
      <c r="AE7" s="63">
        <v>2021</v>
      </c>
      <c r="AF7" s="63">
        <v>2021</v>
      </c>
      <c r="AG7" s="88" t="s">
        <v>449</v>
      </c>
      <c r="AH7" s="63">
        <v>2021</v>
      </c>
      <c r="AI7" s="74">
        <v>2021</v>
      </c>
      <c r="AJ7" s="63">
        <v>2020</v>
      </c>
      <c r="AK7" s="63">
        <v>2020</v>
      </c>
      <c r="AL7" s="63">
        <v>2019</v>
      </c>
      <c r="AM7" s="88">
        <v>2021</v>
      </c>
      <c r="AN7" s="70">
        <v>2021</v>
      </c>
      <c r="AO7" s="70">
        <v>2021</v>
      </c>
      <c r="AP7" s="63">
        <v>2020</v>
      </c>
      <c r="AQ7" s="63">
        <v>2020</v>
      </c>
      <c r="AR7" s="63">
        <v>2021</v>
      </c>
      <c r="AS7" s="63">
        <v>2021</v>
      </c>
      <c r="AT7" s="63">
        <v>2021</v>
      </c>
      <c r="AU7" s="63">
        <v>2021</v>
      </c>
      <c r="AV7" s="63">
        <v>2021</v>
      </c>
      <c r="AW7" s="63">
        <v>2021</v>
      </c>
      <c r="AX7" s="63">
        <v>2021</v>
      </c>
      <c r="AY7" s="63">
        <v>2021</v>
      </c>
      <c r="AZ7" s="63">
        <v>2021</v>
      </c>
      <c r="BA7" s="63">
        <v>2021</v>
      </c>
      <c r="BB7" s="63">
        <v>2022</v>
      </c>
      <c r="BC7" s="63">
        <v>2022</v>
      </c>
      <c r="BD7" s="63">
        <v>2022</v>
      </c>
      <c r="BE7" s="63">
        <v>2020</v>
      </c>
      <c r="BF7" s="63">
        <v>2021</v>
      </c>
      <c r="BG7" s="63">
        <v>2020</v>
      </c>
      <c r="BH7" s="63">
        <v>2022</v>
      </c>
      <c r="BI7" s="63">
        <v>2019</v>
      </c>
      <c r="BJ7" s="63">
        <v>2021</v>
      </c>
      <c r="BK7" s="63">
        <v>2021</v>
      </c>
      <c r="BL7" s="63">
        <v>2021</v>
      </c>
      <c r="BM7" s="63">
        <v>2022</v>
      </c>
      <c r="BN7" s="63">
        <v>2021</v>
      </c>
      <c r="BO7" s="63">
        <v>2020</v>
      </c>
    </row>
    <row r="8" spans="1:67" x14ac:dyDescent="0.25">
      <c r="A8" s="52" t="s">
        <v>591</v>
      </c>
      <c r="B8" s="42" t="s">
        <v>627</v>
      </c>
      <c r="C8" s="62">
        <v>2020</v>
      </c>
      <c r="D8" s="62">
        <v>2020</v>
      </c>
      <c r="E8" s="62">
        <v>2020</v>
      </c>
      <c r="F8" s="62">
        <v>2020</v>
      </c>
      <c r="G8" s="62">
        <v>2020</v>
      </c>
      <c r="H8" s="62">
        <v>2021</v>
      </c>
      <c r="I8" s="72">
        <v>2022</v>
      </c>
      <c r="J8" s="63">
        <v>2021</v>
      </c>
      <c r="K8" s="63">
        <v>2021</v>
      </c>
      <c r="L8" s="72">
        <v>2021</v>
      </c>
      <c r="M8" s="63">
        <v>2021</v>
      </c>
      <c r="N8" s="63">
        <v>2021</v>
      </c>
      <c r="O8" s="63">
        <v>2019</v>
      </c>
      <c r="P8" s="63">
        <v>2018</v>
      </c>
      <c r="Q8" s="63">
        <v>2020</v>
      </c>
      <c r="R8" s="63">
        <v>2021</v>
      </c>
      <c r="S8" s="63">
        <v>2020</v>
      </c>
      <c r="T8" s="63">
        <v>2011</v>
      </c>
      <c r="U8" s="63">
        <v>2011</v>
      </c>
      <c r="V8" s="63">
        <v>2019</v>
      </c>
      <c r="W8" s="63">
        <v>2019</v>
      </c>
      <c r="X8" s="63">
        <v>2020</v>
      </c>
      <c r="Y8" s="63">
        <v>2020</v>
      </c>
      <c r="Z8" s="63">
        <v>2020</v>
      </c>
      <c r="AA8" s="63">
        <v>2021</v>
      </c>
      <c r="AB8" s="63">
        <v>2019</v>
      </c>
      <c r="AC8" s="63">
        <v>2020</v>
      </c>
      <c r="AD8" s="63">
        <v>2020</v>
      </c>
      <c r="AE8" s="63">
        <v>2021</v>
      </c>
      <c r="AF8" s="63">
        <v>2021</v>
      </c>
      <c r="AG8" s="88" t="s">
        <v>449</v>
      </c>
      <c r="AH8" s="63">
        <v>2021</v>
      </c>
      <c r="AI8" s="74">
        <v>2021</v>
      </c>
      <c r="AJ8" s="63">
        <v>2020</v>
      </c>
      <c r="AK8" s="63">
        <v>2020</v>
      </c>
      <c r="AL8" s="63">
        <v>2019</v>
      </c>
      <c r="AM8" s="88">
        <v>2021</v>
      </c>
      <c r="AN8" s="70">
        <v>2021</v>
      </c>
      <c r="AO8" s="70">
        <v>2021</v>
      </c>
      <c r="AP8" s="63">
        <v>2020</v>
      </c>
      <c r="AQ8" s="63">
        <v>2020</v>
      </c>
      <c r="AR8" s="63">
        <v>2021</v>
      </c>
      <c r="AS8" s="63">
        <v>2021</v>
      </c>
      <c r="AT8" s="63">
        <v>2021</v>
      </c>
      <c r="AU8" s="63">
        <v>2021</v>
      </c>
      <c r="AV8" s="63">
        <v>2021</v>
      </c>
      <c r="AW8" s="63">
        <v>2021</v>
      </c>
      <c r="AX8" s="63">
        <v>2021</v>
      </c>
      <c r="AY8" s="63">
        <v>2021</v>
      </c>
      <c r="AZ8" s="63">
        <v>2021</v>
      </c>
      <c r="BA8" s="63">
        <v>2021</v>
      </c>
      <c r="BB8" s="63">
        <v>2022</v>
      </c>
      <c r="BC8" s="63">
        <v>2022</v>
      </c>
      <c r="BD8" s="63">
        <v>2022</v>
      </c>
      <c r="BE8" s="63">
        <v>2020</v>
      </c>
      <c r="BF8" s="63">
        <v>2021</v>
      </c>
      <c r="BG8" s="63">
        <v>2020</v>
      </c>
      <c r="BH8" s="63">
        <v>2022</v>
      </c>
      <c r="BI8" s="63">
        <v>2019</v>
      </c>
      <c r="BJ8" s="63">
        <v>2021</v>
      </c>
      <c r="BK8" s="63">
        <v>2021</v>
      </c>
      <c r="BL8" s="63">
        <v>2021</v>
      </c>
      <c r="BM8" s="63">
        <v>2022</v>
      </c>
      <c r="BN8" s="63">
        <v>2021</v>
      </c>
      <c r="BO8" s="63">
        <v>2020</v>
      </c>
    </row>
    <row r="9" spans="1:67" x14ac:dyDescent="0.25">
      <c r="A9" s="52" t="s">
        <v>592</v>
      </c>
      <c r="B9" s="42" t="s">
        <v>628</v>
      </c>
      <c r="C9" s="62">
        <v>2020</v>
      </c>
      <c r="D9" s="62">
        <v>2020</v>
      </c>
      <c r="E9" s="62">
        <v>2020</v>
      </c>
      <c r="F9" s="62">
        <v>2020</v>
      </c>
      <c r="G9" s="62">
        <v>2020</v>
      </c>
      <c r="H9" s="62">
        <v>2021</v>
      </c>
      <c r="I9" s="72">
        <v>2022</v>
      </c>
      <c r="J9" s="63">
        <v>2021</v>
      </c>
      <c r="K9" s="63">
        <v>2021</v>
      </c>
      <c r="L9" s="72">
        <v>2021</v>
      </c>
      <c r="M9" s="63">
        <v>2021</v>
      </c>
      <c r="N9" s="63">
        <v>2021</v>
      </c>
      <c r="O9" s="63">
        <v>2019</v>
      </c>
      <c r="P9" s="63">
        <v>2018</v>
      </c>
      <c r="Q9" s="63">
        <v>2020</v>
      </c>
      <c r="R9" s="63">
        <v>2021</v>
      </c>
      <c r="S9" s="63">
        <v>2020</v>
      </c>
      <c r="T9" s="63">
        <v>2011</v>
      </c>
      <c r="U9" s="63">
        <v>2011</v>
      </c>
      <c r="V9" s="63">
        <v>2019</v>
      </c>
      <c r="W9" s="63">
        <v>2019</v>
      </c>
      <c r="X9" s="63">
        <v>2020</v>
      </c>
      <c r="Y9" s="63">
        <v>2020</v>
      </c>
      <c r="Z9" s="63">
        <v>2020</v>
      </c>
      <c r="AA9" s="63">
        <v>2021</v>
      </c>
      <c r="AB9" s="63">
        <v>2019</v>
      </c>
      <c r="AC9" s="63">
        <v>2020</v>
      </c>
      <c r="AD9" s="63">
        <v>2020</v>
      </c>
      <c r="AE9" s="63">
        <v>2021</v>
      </c>
      <c r="AF9" s="63">
        <v>2021</v>
      </c>
      <c r="AG9" s="88" t="s">
        <v>449</v>
      </c>
      <c r="AH9" s="63">
        <v>2021</v>
      </c>
      <c r="AI9" s="74">
        <v>2021</v>
      </c>
      <c r="AJ9" s="63">
        <v>2020</v>
      </c>
      <c r="AK9" s="63">
        <v>2020</v>
      </c>
      <c r="AL9" s="63">
        <v>2019</v>
      </c>
      <c r="AM9" s="88">
        <v>2021</v>
      </c>
      <c r="AN9" s="70">
        <v>2021</v>
      </c>
      <c r="AO9" s="70">
        <v>2021</v>
      </c>
      <c r="AP9" s="63">
        <v>2020</v>
      </c>
      <c r="AQ9" s="63">
        <v>2020</v>
      </c>
      <c r="AR9" s="63">
        <v>2021</v>
      </c>
      <c r="AS9" s="63">
        <v>2021</v>
      </c>
      <c r="AT9" s="63">
        <v>2021</v>
      </c>
      <c r="AU9" s="63">
        <v>2021</v>
      </c>
      <c r="AV9" s="63">
        <v>2021</v>
      </c>
      <c r="AW9" s="63">
        <v>2021</v>
      </c>
      <c r="AX9" s="63">
        <v>2021</v>
      </c>
      <c r="AY9" s="63">
        <v>2021</v>
      </c>
      <c r="AZ9" s="63">
        <v>2021</v>
      </c>
      <c r="BA9" s="63">
        <v>2021</v>
      </c>
      <c r="BB9" s="63">
        <v>2022</v>
      </c>
      <c r="BC9" s="63">
        <v>2022</v>
      </c>
      <c r="BD9" s="63">
        <v>2022</v>
      </c>
      <c r="BE9" s="63">
        <v>2020</v>
      </c>
      <c r="BF9" s="63">
        <v>2021</v>
      </c>
      <c r="BG9" s="63">
        <v>2020</v>
      </c>
      <c r="BH9" s="63">
        <v>2022</v>
      </c>
      <c r="BI9" s="63">
        <v>2019</v>
      </c>
      <c r="BJ9" s="63">
        <v>2021</v>
      </c>
      <c r="BK9" s="63">
        <v>2021</v>
      </c>
      <c r="BL9" s="63">
        <v>2021</v>
      </c>
      <c r="BM9" s="63">
        <v>2022</v>
      </c>
      <c r="BN9" s="63">
        <v>2021</v>
      </c>
      <c r="BO9" s="63">
        <v>2020</v>
      </c>
    </row>
    <row r="10" spans="1:67" x14ac:dyDescent="0.25">
      <c r="A10" s="52" t="s">
        <v>593</v>
      </c>
      <c r="B10" s="42" t="s">
        <v>629</v>
      </c>
      <c r="C10" s="62">
        <v>2020</v>
      </c>
      <c r="D10" s="62">
        <v>2020</v>
      </c>
      <c r="E10" s="62">
        <v>2020</v>
      </c>
      <c r="F10" s="62">
        <v>2020</v>
      </c>
      <c r="G10" s="62">
        <v>2020</v>
      </c>
      <c r="H10" s="62">
        <v>2021</v>
      </c>
      <c r="I10" s="72">
        <v>2022</v>
      </c>
      <c r="J10" s="63">
        <v>2021</v>
      </c>
      <c r="K10" s="63">
        <v>2021</v>
      </c>
      <c r="L10" s="72">
        <v>2021</v>
      </c>
      <c r="M10" s="63">
        <v>2021</v>
      </c>
      <c r="N10" s="63">
        <v>2021</v>
      </c>
      <c r="O10" s="63">
        <v>2019</v>
      </c>
      <c r="P10" s="63">
        <v>2018</v>
      </c>
      <c r="Q10" s="63">
        <v>2020</v>
      </c>
      <c r="R10" s="63">
        <v>2021</v>
      </c>
      <c r="S10" s="63">
        <v>2020</v>
      </c>
      <c r="T10" s="63">
        <v>2011</v>
      </c>
      <c r="U10" s="63">
        <v>2011</v>
      </c>
      <c r="V10" s="63">
        <v>2019</v>
      </c>
      <c r="W10" s="63">
        <v>2019</v>
      </c>
      <c r="X10" s="63">
        <v>2020</v>
      </c>
      <c r="Y10" s="63">
        <v>2020</v>
      </c>
      <c r="Z10" s="63">
        <v>2020</v>
      </c>
      <c r="AA10" s="63">
        <v>2021</v>
      </c>
      <c r="AB10" s="63">
        <v>2019</v>
      </c>
      <c r="AC10" s="63">
        <v>2020</v>
      </c>
      <c r="AD10" s="63">
        <v>2020</v>
      </c>
      <c r="AE10" s="63">
        <v>2021</v>
      </c>
      <c r="AF10" s="63">
        <v>2021</v>
      </c>
      <c r="AG10" s="88" t="s">
        <v>449</v>
      </c>
      <c r="AH10" s="63">
        <v>2021</v>
      </c>
      <c r="AI10" s="74">
        <v>2021</v>
      </c>
      <c r="AJ10" s="63">
        <v>2020</v>
      </c>
      <c r="AK10" s="63">
        <v>2020</v>
      </c>
      <c r="AL10" s="63">
        <v>2019</v>
      </c>
      <c r="AM10" s="88">
        <v>2021</v>
      </c>
      <c r="AN10" s="70">
        <v>2021</v>
      </c>
      <c r="AO10" s="70">
        <v>2021</v>
      </c>
      <c r="AP10" s="63">
        <v>2020</v>
      </c>
      <c r="AQ10" s="63">
        <v>2020</v>
      </c>
      <c r="AR10" s="63">
        <v>2021</v>
      </c>
      <c r="AS10" s="63">
        <v>2021</v>
      </c>
      <c r="AT10" s="63">
        <v>2021</v>
      </c>
      <c r="AU10" s="63">
        <v>2021</v>
      </c>
      <c r="AV10" s="63">
        <v>2021</v>
      </c>
      <c r="AW10" s="63">
        <v>2021</v>
      </c>
      <c r="AX10" s="63">
        <v>2021</v>
      </c>
      <c r="AY10" s="63">
        <v>2021</v>
      </c>
      <c r="AZ10" s="63">
        <v>2021</v>
      </c>
      <c r="BA10" s="63">
        <v>2021</v>
      </c>
      <c r="BB10" s="63">
        <v>2022</v>
      </c>
      <c r="BC10" s="63">
        <v>2022</v>
      </c>
      <c r="BD10" s="63">
        <v>2022</v>
      </c>
      <c r="BE10" s="63">
        <v>2020</v>
      </c>
      <c r="BF10" s="63">
        <v>2021</v>
      </c>
      <c r="BG10" s="63">
        <v>2020</v>
      </c>
      <c r="BH10" s="63">
        <v>2022</v>
      </c>
      <c r="BI10" s="63">
        <v>2019</v>
      </c>
      <c r="BJ10" s="63">
        <v>2021</v>
      </c>
      <c r="BK10" s="63">
        <v>2021</v>
      </c>
      <c r="BL10" s="63">
        <v>2021</v>
      </c>
      <c r="BM10" s="63">
        <v>2022</v>
      </c>
      <c r="BN10" s="63">
        <v>2021</v>
      </c>
      <c r="BO10" s="63">
        <v>2020</v>
      </c>
    </row>
    <row r="11" spans="1:67" x14ac:dyDescent="0.25">
      <c r="A11" s="52" t="s">
        <v>594</v>
      </c>
      <c r="B11" s="42" t="s">
        <v>630</v>
      </c>
      <c r="C11" s="62">
        <v>2020</v>
      </c>
      <c r="D11" s="62">
        <v>2020</v>
      </c>
      <c r="E11" s="62">
        <v>2020</v>
      </c>
      <c r="F11" s="62">
        <v>2020</v>
      </c>
      <c r="G11" s="62">
        <v>2020</v>
      </c>
      <c r="H11" s="62">
        <v>2021</v>
      </c>
      <c r="I11" s="72">
        <v>2022</v>
      </c>
      <c r="J11" s="63">
        <v>2021</v>
      </c>
      <c r="K11" s="63">
        <v>2021</v>
      </c>
      <c r="L11" s="72">
        <v>2021</v>
      </c>
      <c r="M11" s="63">
        <v>2021</v>
      </c>
      <c r="N11" s="63">
        <v>2021</v>
      </c>
      <c r="O11" s="63">
        <v>2019</v>
      </c>
      <c r="P11" s="63">
        <v>2018</v>
      </c>
      <c r="Q11" s="63">
        <v>2020</v>
      </c>
      <c r="R11" s="63">
        <v>2021</v>
      </c>
      <c r="S11" s="63">
        <v>2020</v>
      </c>
      <c r="T11" s="63">
        <v>2011</v>
      </c>
      <c r="U11" s="63">
        <v>2011</v>
      </c>
      <c r="V11" s="63">
        <v>2019</v>
      </c>
      <c r="W11" s="63">
        <v>2019</v>
      </c>
      <c r="X11" s="63">
        <v>2020</v>
      </c>
      <c r="Y11" s="63">
        <v>2020</v>
      </c>
      <c r="Z11" s="63">
        <v>2020</v>
      </c>
      <c r="AA11" s="63">
        <v>2021</v>
      </c>
      <c r="AB11" s="63">
        <v>2019</v>
      </c>
      <c r="AC11" s="63">
        <v>2020</v>
      </c>
      <c r="AD11" s="63">
        <v>2020</v>
      </c>
      <c r="AE11" s="63">
        <v>2021</v>
      </c>
      <c r="AF11" s="63">
        <v>2021</v>
      </c>
      <c r="AG11" s="88" t="s">
        <v>449</v>
      </c>
      <c r="AH11" s="63">
        <v>2021</v>
      </c>
      <c r="AI11" s="74">
        <v>2021</v>
      </c>
      <c r="AJ11" s="63">
        <v>2020</v>
      </c>
      <c r="AK11" s="63">
        <v>2020</v>
      </c>
      <c r="AL11" s="63">
        <v>2019</v>
      </c>
      <c r="AM11" s="88">
        <v>2021</v>
      </c>
      <c r="AN11" s="70">
        <v>2021</v>
      </c>
      <c r="AO11" s="70">
        <v>2021</v>
      </c>
      <c r="AP11" s="63">
        <v>2020</v>
      </c>
      <c r="AQ11" s="63">
        <v>2020</v>
      </c>
      <c r="AR11" s="63">
        <v>2021</v>
      </c>
      <c r="AS11" s="63">
        <v>2021</v>
      </c>
      <c r="AT11" s="63">
        <v>2021</v>
      </c>
      <c r="AU11" s="63">
        <v>2021</v>
      </c>
      <c r="AV11" s="63">
        <v>2021</v>
      </c>
      <c r="AW11" s="63">
        <v>2021</v>
      </c>
      <c r="AX11" s="63">
        <v>2021</v>
      </c>
      <c r="AY11" s="63">
        <v>2021</v>
      </c>
      <c r="AZ11" s="63">
        <v>2021</v>
      </c>
      <c r="BA11" s="63">
        <v>2021</v>
      </c>
      <c r="BB11" s="63">
        <v>2022</v>
      </c>
      <c r="BC11" s="63">
        <v>2022</v>
      </c>
      <c r="BD11" s="63">
        <v>2022</v>
      </c>
      <c r="BE11" s="63">
        <v>2020</v>
      </c>
      <c r="BF11" s="63">
        <v>2021</v>
      </c>
      <c r="BG11" s="63">
        <v>2020</v>
      </c>
      <c r="BH11" s="63">
        <v>2022</v>
      </c>
      <c r="BI11" s="63">
        <v>2019</v>
      </c>
      <c r="BJ11" s="63">
        <v>2021</v>
      </c>
      <c r="BK11" s="63">
        <v>2021</v>
      </c>
      <c r="BL11" s="63">
        <v>2021</v>
      </c>
      <c r="BM11" s="63">
        <v>2022</v>
      </c>
      <c r="BN11" s="63">
        <v>2021</v>
      </c>
      <c r="BO11" s="63">
        <v>2020</v>
      </c>
    </row>
    <row r="12" spans="1:67" x14ac:dyDescent="0.25">
      <c r="A12" s="52" t="s">
        <v>595</v>
      </c>
      <c r="B12" s="42" t="s">
        <v>631</v>
      </c>
      <c r="C12" s="62">
        <v>2020</v>
      </c>
      <c r="D12" s="62">
        <v>2020</v>
      </c>
      <c r="E12" s="62">
        <v>2020</v>
      </c>
      <c r="F12" s="62">
        <v>2020</v>
      </c>
      <c r="G12" s="62">
        <v>2020</v>
      </c>
      <c r="H12" s="62">
        <v>2021</v>
      </c>
      <c r="I12" s="72">
        <v>2022</v>
      </c>
      <c r="J12" s="63">
        <v>2021</v>
      </c>
      <c r="K12" s="63">
        <v>2021</v>
      </c>
      <c r="L12" s="72">
        <v>2021</v>
      </c>
      <c r="M12" s="63">
        <v>2021</v>
      </c>
      <c r="N12" s="63">
        <v>2021</v>
      </c>
      <c r="O12" s="63">
        <v>2019</v>
      </c>
      <c r="P12" s="63">
        <v>2018</v>
      </c>
      <c r="Q12" s="63">
        <v>2020</v>
      </c>
      <c r="R12" s="63">
        <v>2021</v>
      </c>
      <c r="S12" s="63">
        <v>2020</v>
      </c>
      <c r="T12" s="63">
        <v>2011</v>
      </c>
      <c r="U12" s="63">
        <v>2011</v>
      </c>
      <c r="V12" s="63">
        <v>2019</v>
      </c>
      <c r="W12" s="63">
        <v>2019</v>
      </c>
      <c r="X12" s="63">
        <v>2020</v>
      </c>
      <c r="Y12" s="63">
        <v>2020</v>
      </c>
      <c r="Z12" s="63">
        <v>2020</v>
      </c>
      <c r="AA12" s="63">
        <v>2021</v>
      </c>
      <c r="AB12" s="63">
        <v>2019</v>
      </c>
      <c r="AC12" s="63">
        <v>2020</v>
      </c>
      <c r="AD12" s="63">
        <v>2020</v>
      </c>
      <c r="AE12" s="63">
        <v>2021</v>
      </c>
      <c r="AF12" s="63">
        <v>2021</v>
      </c>
      <c r="AG12" s="88" t="s">
        <v>449</v>
      </c>
      <c r="AH12" s="63">
        <v>2021</v>
      </c>
      <c r="AI12" s="74">
        <v>2021</v>
      </c>
      <c r="AJ12" s="63">
        <v>2020</v>
      </c>
      <c r="AK12" s="63">
        <v>2020</v>
      </c>
      <c r="AL12" s="63">
        <v>2019</v>
      </c>
      <c r="AM12" s="88">
        <v>2021</v>
      </c>
      <c r="AN12" s="70">
        <v>2021</v>
      </c>
      <c r="AO12" s="70">
        <v>2021</v>
      </c>
      <c r="AP12" s="63">
        <v>2020</v>
      </c>
      <c r="AQ12" s="63">
        <v>2020</v>
      </c>
      <c r="AR12" s="63">
        <v>2021</v>
      </c>
      <c r="AS12" s="63">
        <v>2021</v>
      </c>
      <c r="AT12" s="63">
        <v>2021</v>
      </c>
      <c r="AU12" s="63">
        <v>2021</v>
      </c>
      <c r="AV12" s="63">
        <v>2021</v>
      </c>
      <c r="AW12" s="63">
        <v>2021</v>
      </c>
      <c r="AX12" s="63">
        <v>2021</v>
      </c>
      <c r="AY12" s="63">
        <v>2021</v>
      </c>
      <c r="AZ12" s="63">
        <v>2021</v>
      </c>
      <c r="BA12" s="63">
        <v>2021</v>
      </c>
      <c r="BB12" s="63">
        <v>2022</v>
      </c>
      <c r="BC12" s="63">
        <v>2022</v>
      </c>
      <c r="BD12" s="63">
        <v>2022</v>
      </c>
      <c r="BE12" s="63">
        <v>2020</v>
      </c>
      <c r="BF12" s="63">
        <v>2021</v>
      </c>
      <c r="BG12" s="63">
        <v>2020</v>
      </c>
      <c r="BH12" s="63">
        <v>2022</v>
      </c>
      <c r="BI12" s="63">
        <v>2019</v>
      </c>
      <c r="BJ12" s="63">
        <v>2021</v>
      </c>
      <c r="BK12" s="63">
        <v>2021</v>
      </c>
      <c r="BL12" s="63">
        <v>2021</v>
      </c>
      <c r="BM12" s="63">
        <v>2022</v>
      </c>
      <c r="BN12" s="63">
        <v>2021</v>
      </c>
      <c r="BO12" s="63">
        <v>2020</v>
      </c>
    </row>
    <row r="13" spans="1:67" x14ac:dyDescent="0.25">
      <c r="A13" s="52" t="s">
        <v>596</v>
      </c>
      <c r="B13" s="42" t="s">
        <v>632</v>
      </c>
      <c r="C13" s="62">
        <v>2020</v>
      </c>
      <c r="D13" s="62">
        <v>2020</v>
      </c>
      <c r="E13" s="62">
        <v>2020</v>
      </c>
      <c r="F13" s="62">
        <v>2020</v>
      </c>
      <c r="G13" s="62">
        <v>2020</v>
      </c>
      <c r="H13" s="62">
        <v>2021</v>
      </c>
      <c r="I13" s="72">
        <v>2022</v>
      </c>
      <c r="J13" s="63">
        <v>2021</v>
      </c>
      <c r="K13" s="63">
        <v>2021</v>
      </c>
      <c r="L13" s="72">
        <v>2021</v>
      </c>
      <c r="M13" s="63">
        <v>2021</v>
      </c>
      <c r="N13" s="63">
        <v>2021</v>
      </c>
      <c r="O13" s="63">
        <v>2019</v>
      </c>
      <c r="P13" s="63">
        <v>2018</v>
      </c>
      <c r="Q13" s="63">
        <v>2020</v>
      </c>
      <c r="R13" s="63" t="s">
        <v>449</v>
      </c>
      <c r="S13" s="63">
        <v>2020</v>
      </c>
      <c r="T13" s="63">
        <v>2011</v>
      </c>
      <c r="U13" s="63">
        <v>2011</v>
      </c>
      <c r="V13" s="63">
        <v>2019</v>
      </c>
      <c r="W13" s="63">
        <v>2019</v>
      </c>
      <c r="X13" s="63">
        <v>2020</v>
      </c>
      <c r="Y13" s="63">
        <v>2020</v>
      </c>
      <c r="Z13" s="63">
        <v>2020</v>
      </c>
      <c r="AA13" s="63">
        <v>2021</v>
      </c>
      <c r="AB13" s="63">
        <v>2019</v>
      </c>
      <c r="AC13" s="63">
        <v>2020</v>
      </c>
      <c r="AD13" s="63">
        <v>2020</v>
      </c>
      <c r="AE13" s="63">
        <v>2021</v>
      </c>
      <c r="AF13" s="63">
        <v>2021</v>
      </c>
      <c r="AG13" s="88" t="s">
        <v>449</v>
      </c>
      <c r="AH13" s="63">
        <v>2021</v>
      </c>
      <c r="AI13" s="74" t="s">
        <v>449</v>
      </c>
      <c r="AJ13" s="63">
        <v>2020</v>
      </c>
      <c r="AK13" s="63">
        <v>2020</v>
      </c>
      <c r="AL13" s="63">
        <v>2019</v>
      </c>
      <c r="AM13" s="88">
        <v>2021</v>
      </c>
      <c r="AN13" s="70">
        <v>2021</v>
      </c>
      <c r="AO13" s="70">
        <v>2021</v>
      </c>
      <c r="AP13" s="63">
        <v>2020</v>
      </c>
      <c r="AQ13" s="63">
        <v>2020</v>
      </c>
      <c r="AR13" s="63">
        <v>2021</v>
      </c>
      <c r="AS13" s="63">
        <v>2021</v>
      </c>
      <c r="AT13" s="63">
        <v>2021</v>
      </c>
      <c r="AU13" s="63">
        <v>2021</v>
      </c>
      <c r="AV13" s="63">
        <v>2021</v>
      </c>
      <c r="AW13" s="63">
        <v>2021</v>
      </c>
      <c r="AX13" s="63">
        <v>2021</v>
      </c>
      <c r="AY13" s="63">
        <v>2021</v>
      </c>
      <c r="AZ13" s="63">
        <v>2021</v>
      </c>
      <c r="BA13" s="63">
        <v>2021</v>
      </c>
      <c r="BB13" s="63">
        <v>2022</v>
      </c>
      <c r="BC13" s="63">
        <v>2022</v>
      </c>
      <c r="BD13" s="63">
        <v>2022</v>
      </c>
      <c r="BE13" s="63">
        <v>2020</v>
      </c>
      <c r="BF13" s="63">
        <v>2021</v>
      </c>
      <c r="BG13" s="63">
        <v>2020</v>
      </c>
      <c r="BH13" s="63">
        <v>2022</v>
      </c>
      <c r="BI13" s="63">
        <v>2019</v>
      </c>
      <c r="BJ13" s="63">
        <v>2021</v>
      </c>
      <c r="BK13" s="63">
        <v>2021</v>
      </c>
      <c r="BL13" s="63">
        <v>2021</v>
      </c>
      <c r="BM13" s="63">
        <v>2022</v>
      </c>
      <c r="BN13" s="63">
        <v>2021</v>
      </c>
      <c r="BO13" s="63">
        <v>2020</v>
      </c>
    </row>
    <row r="14" spans="1:67" x14ac:dyDescent="0.25">
      <c r="A14" s="111" t="s">
        <v>597</v>
      </c>
      <c r="B14" s="112" t="s">
        <v>633</v>
      </c>
      <c r="C14" s="366">
        <v>2020</v>
      </c>
      <c r="D14" s="366">
        <v>2020</v>
      </c>
      <c r="E14" s="366">
        <v>2020</v>
      </c>
      <c r="F14" s="366">
        <v>2020</v>
      </c>
      <c r="G14" s="366">
        <v>2020</v>
      </c>
      <c r="H14" s="366">
        <v>2021</v>
      </c>
      <c r="I14" s="113">
        <v>2022</v>
      </c>
      <c r="J14" s="367">
        <v>2021</v>
      </c>
      <c r="K14" s="367">
        <v>2021</v>
      </c>
      <c r="L14" s="113">
        <v>2021</v>
      </c>
      <c r="M14" s="367">
        <v>2021</v>
      </c>
      <c r="N14" s="367">
        <v>2021</v>
      </c>
      <c r="O14" s="367">
        <v>2019</v>
      </c>
      <c r="P14" s="367">
        <v>2018</v>
      </c>
      <c r="Q14" s="367">
        <v>2020</v>
      </c>
      <c r="R14" s="367">
        <v>2021</v>
      </c>
      <c r="S14" s="367">
        <v>2020</v>
      </c>
      <c r="T14" s="367">
        <v>2011</v>
      </c>
      <c r="U14" s="367">
        <v>2011</v>
      </c>
      <c r="V14" s="367">
        <v>2019</v>
      </c>
      <c r="W14" s="367">
        <v>2019</v>
      </c>
      <c r="X14" s="367">
        <v>2020</v>
      </c>
      <c r="Y14" s="367">
        <v>2020</v>
      </c>
      <c r="Z14" s="367">
        <v>2020</v>
      </c>
      <c r="AA14" s="367">
        <v>2021</v>
      </c>
      <c r="AB14" s="367">
        <v>2019</v>
      </c>
      <c r="AC14" s="367">
        <v>2020</v>
      </c>
      <c r="AD14" s="367">
        <v>2020</v>
      </c>
      <c r="AE14" s="367">
        <v>2021</v>
      </c>
      <c r="AF14" s="367">
        <v>2021</v>
      </c>
      <c r="AG14" s="368" t="s">
        <v>449</v>
      </c>
      <c r="AH14" s="367">
        <v>2021</v>
      </c>
      <c r="AI14" s="369">
        <v>2021</v>
      </c>
      <c r="AJ14" s="367">
        <v>2020</v>
      </c>
      <c r="AK14" s="367">
        <v>2020</v>
      </c>
      <c r="AL14" s="367">
        <v>2019</v>
      </c>
      <c r="AM14" s="368">
        <v>2021</v>
      </c>
      <c r="AN14" s="370">
        <v>2021</v>
      </c>
      <c r="AO14" s="370">
        <v>2021</v>
      </c>
      <c r="AP14" s="367">
        <v>2020</v>
      </c>
      <c r="AQ14" s="367">
        <v>2020</v>
      </c>
      <c r="AR14" s="367">
        <v>2021</v>
      </c>
      <c r="AS14" s="367">
        <v>2021</v>
      </c>
      <c r="AT14" s="367">
        <v>2021</v>
      </c>
      <c r="AU14" s="367">
        <v>2021</v>
      </c>
      <c r="AV14" s="367">
        <v>2021</v>
      </c>
      <c r="AW14" s="367">
        <v>2021</v>
      </c>
      <c r="AX14" s="367">
        <v>2021</v>
      </c>
      <c r="AY14" s="367">
        <v>2021</v>
      </c>
      <c r="AZ14" s="367">
        <v>2021</v>
      </c>
      <c r="BA14" s="367">
        <v>2021</v>
      </c>
      <c r="BB14" s="367">
        <v>2022</v>
      </c>
      <c r="BC14" s="367">
        <v>2022</v>
      </c>
      <c r="BD14" s="367">
        <v>2022</v>
      </c>
      <c r="BE14" s="367">
        <v>2020</v>
      </c>
      <c r="BF14" s="367">
        <v>2021</v>
      </c>
      <c r="BG14" s="367">
        <v>2020</v>
      </c>
      <c r="BH14" s="367">
        <v>2022</v>
      </c>
      <c r="BI14" s="367">
        <v>2019</v>
      </c>
      <c r="BJ14" s="367">
        <v>2021</v>
      </c>
      <c r="BK14" s="367">
        <v>2021</v>
      </c>
      <c r="BL14" s="367">
        <v>2021</v>
      </c>
      <c r="BM14" s="367">
        <v>2022</v>
      </c>
      <c r="BN14" s="367">
        <v>2021</v>
      </c>
      <c r="BO14" s="367">
        <v>2020</v>
      </c>
    </row>
    <row r="15" spans="1:67" x14ac:dyDescent="0.25">
      <c r="A15" s="52" t="s">
        <v>598</v>
      </c>
      <c r="B15" s="42" t="s">
        <v>634</v>
      </c>
      <c r="C15" s="62">
        <v>2020</v>
      </c>
      <c r="D15" s="62">
        <v>2020</v>
      </c>
      <c r="E15" s="62">
        <v>2020</v>
      </c>
      <c r="F15" s="62">
        <v>2020</v>
      </c>
      <c r="G15" s="62">
        <v>2020</v>
      </c>
      <c r="H15" s="62">
        <v>2021</v>
      </c>
      <c r="I15" s="72" t="s">
        <v>449</v>
      </c>
      <c r="J15" s="63">
        <v>2021</v>
      </c>
      <c r="K15" s="63">
        <v>2021</v>
      </c>
      <c r="L15" s="72">
        <v>2021</v>
      </c>
      <c r="M15" s="63">
        <v>2021</v>
      </c>
      <c r="N15" s="63">
        <v>2021</v>
      </c>
      <c r="O15" s="63">
        <v>2019</v>
      </c>
      <c r="P15" s="63">
        <v>2018</v>
      </c>
      <c r="Q15" s="63">
        <v>2020</v>
      </c>
      <c r="R15" s="63">
        <v>2020</v>
      </c>
      <c r="S15" s="63">
        <v>2021</v>
      </c>
      <c r="T15" s="63">
        <v>2021</v>
      </c>
      <c r="U15" s="63">
        <v>2021</v>
      </c>
      <c r="V15" s="63">
        <v>2020</v>
      </c>
      <c r="W15" s="63">
        <v>2020</v>
      </c>
      <c r="X15" s="63">
        <v>2020</v>
      </c>
      <c r="Y15" s="63">
        <v>2020</v>
      </c>
      <c r="Z15" s="63" t="s">
        <v>449</v>
      </c>
      <c r="AA15" s="63">
        <v>2021</v>
      </c>
      <c r="AB15" s="63">
        <v>2019</v>
      </c>
      <c r="AC15" s="63">
        <v>2020</v>
      </c>
      <c r="AD15" s="63">
        <v>2020</v>
      </c>
      <c r="AE15" s="63">
        <v>2021</v>
      </c>
      <c r="AF15" s="63">
        <v>2021</v>
      </c>
      <c r="AG15" s="88">
        <v>2021</v>
      </c>
      <c r="AH15" s="63">
        <v>2021</v>
      </c>
      <c r="AI15" s="74">
        <v>2020</v>
      </c>
      <c r="AJ15" s="63">
        <v>2020</v>
      </c>
      <c r="AK15" s="63">
        <v>2020</v>
      </c>
      <c r="AL15" s="63">
        <v>2020</v>
      </c>
      <c r="AM15" s="88" t="s">
        <v>449</v>
      </c>
      <c r="AN15" s="70">
        <v>2021</v>
      </c>
      <c r="AO15" s="70" t="s">
        <v>449</v>
      </c>
      <c r="AP15" s="63">
        <v>2020</v>
      </c>
      <c r="AQ15" s="63">
        <v>2021</v>
      </c>
      <c r="AR15" s="63">
        <v>2021</v>
      </c>
      <c r="AS15" s="63">
        <v>2021</v>
      </c>
      <c r="AT15" s="63">
        <v>2021</v>
      </c>
      <c r="AU15" s="63">
        <v>2021</v>
      </c>
      <c r="AV15" s="63">
        <v>2021</v>
      </c>
      <c r="AW15" s="63">
        <v>2021</v>
      </c>
      <c r="AX15" s="63">
        <v>2020</v>
      </c>
      <c r="AY15" s="63">
        <v>2021</v>
      </c>
      <c r="AZ15" s="63">
        <v>2021</v>
      </c>
      <c r="BA15" s="63" t="s">
        <v>449</v>
      </c>
      <c r="BB15" s="63">
        <v>2022</v>
      </c>
      <c r="BC15" s="63">
        <v>2022</v>
      </c>
      <c r="BD15" s="63">
        <v>2022</v>
      </c>
      <c r="BE15" s="63">
        <v>2020</v>
      </c>
      <c r="BF15" s="63">
        <v>2020</v>
      </c>
      <c r="BG15" s="63">
        <v>2019</v>
      </c>
      <c r="BH15" s="63">
        <v>2022</v>
      </c>
      <c r="BI15" s="63">
        <v>2019</v>
      </c>
      <c r="BJ15" s="63">
        <v>2021</v>
      </c>
      <c r="BK15" s="63">
        <v>2021</v>
      </c>
      <c r="BL15" s="63">
        <v>2021</v>
      </c>
      <c r="BM15" s="63">
        <v>2022</v>
      </c>
      <c r="BN15" s="63">
        <v>2021</v>
      </c>
      <c r="BO15" s="63">
        <v>2020</v>
      </c>
    </row>
    <row r="16" spans="1:67" x14ac:dyDescent="0.25">
      <c r="A16" s="52" t="s">
        <v>599</v>
      </c>
      <c r="B16" s="42" t="s">
        <v>635</v>
      </c>
      <c r="C16" s="62">
        <v>2020</v>
      </c>
      <c r="D16" s="62">
        <v>2020</v>
      </c>
      <c r="E16" s="62">
        <v>2020</v>
      </c>
      <c r="F16" s="62">
        <v>2020</v>
      </c>
      <c r="G16" s="62">
        <v>2020</v>
      </c>
      <c r="H16" s="62">
        <v>2021</v>
      </c>
      <c r="I16" s="72" t="s">
        <v>449</v>
      </c>
      <c r="J16" s="63">
        <v>2021</v>
      </c>
      <c r="K16" s="63">
        <v>2021</v>
      </c>
      <c r="L16" s="72">
        <v>2021</v>
      </c>
      <c r="M16" s="63">
        <v>2021</v>
      </c>
      <c r="N16" s="63">
        <v>2021</v>
      </c>
      <c r="O16" s="63">
        <v>2019</v>
      </c>
      <c r="P16" s="63">
        <v>2018</v>
      </c>
      <c r="Q16" s="63">
        <v>2020</v>
      </c>
      <c r="R16" s="63">
        <v>2020</v>
      </c>
      <c r="S16" s="63">
        <v>2021</v>
      </c>
      <c r="T16" s="63">
        <v>2021</v>
      </c>
      <c r="U16" s="63">
        <v>2021</v>
      </c>
      <c r="V16" s="63">
        <v>2020</v>
      </c>
      <c r="W16" s="63">
        <v>2020</v>
      </c>
      <c r="X16" s="63">
        <v>2020</v>
      </c>
      <c r="Y16" s="63">
        <v>2020</v>
      </c>
      <c r="Z16" s="63" t="s">
        <v>449</v>
      </c>
      <c r="AA16" s="63">
        <v>2021</v>
      </c>
      <c r="AB16" s="63">
        <v>2019</v>
      </c>
      <c r="AC16" s="63">
        <v>2020</v>
      </c>
      <c r="AD16" s="63">
        <v>2020</v>
      </c>
      <c r="AE16" s="63">
        <v>2021</v>
      </c>
      <c r="AF16" s="63">
        <v>2021</v>
      </c>
      <c r="AG16" s="88">
        <v>2021</v>
      </c>
      <c r="AH16" s="63">
        <v>2021</v>
      </c>
      <c r="AI16" s="74">
        <v>2020</v>
      </c>
      <c r="AJ16" s="63">
        <v>2020</v>
      </c>
      <c r="AK16" s="63">
        <v>2020</v>
      </c>
      <c r="AL16" s="63">
        <v>2020</v>
      </c>
      <c r="AM16" s="88" t="s">
        <v>449</v>
      </c>
      <c r="AN16" s="70">
        <v>2021</v>
      </c>
      <c r="AO16" s="70" t="s">
        <v>449</v>
      </c>
      <c r="AP16" s="63">
        <v>2020</v>
      </c>
      <c r="AQ16" s="63">
        <v>2021</v>
      </c>
      <c r="AR16" s="63">
        <v>2021</v>
      </c>
      <c r="AS16" s="63">
        <v>2021</v>
      </c>
      <c r="AT16" s="63">
        <v>2021</v>
      </c>
      <c r="AU16" s="63">
        <v>2021</v>
      </c>
      <c r="AV16" s="63">
        <v>2020</v>
      </c>
      <c r="AW16" s="63">
        <v>2021</v>
      </c>
      <c r="AX16" s="63">
        <v>2020</v>
      </c>
      <c r="AY16" s="63">
        <v>2021</v>
      </c>
      <c r="AZ16" s="63">
        <v>2021</v>
      </c>
      <c r="BA16" s="63" t="s">
        <v>449</v>
      </c>
      <c r="BB16" s="63">
        <v>2022</v>
      </c>
      <c r="BC16" s="63">
        <v>2022</v>
      </c>
      <c r="BD16" s="63">
        <v>2022</v>
      </c>
      <c r="BE16" s="63">
        <v>2020</v>
      </c>
      <c r="BF16" s="63">
        <v>2020</v>
      </c>
      <c r="BG16" s="63">
        <v>2019</v>
      </c>
      <c r="BH16" s="63">
        <v>2022</v>
      </c>
      <c r="BI16" s="63">
        <v>2019</v>
      </c>
      <c r="BJ16" s="63">
        <v>2021</v>
      </c>
      <c r="BK16" s="63">
        <v>2021</v>
      </c>
      <c r="BL16" s="63">
        <v>2021</v>
      </c>
      <c r="BM16" s="63">
        <v>2022</v>
      </c>
      <c r="BN16" s="63">
        <v>2021</v>
      </c>
      <c r="BO16" s="63">
        <v>2020</v>
      </c>
    </row>
    <row r="17" spans="1:67" x14ac:dyDescent="0.25">
      <c r="A17" s="52" t="s">
        <v>600</v>
      </c>
      <c r="B17" s="42" t="s">
        <v>646</v>
      </c>
      <c r="C17" s="62">
        <v>2020</v>
      </c>
      <c r="D17" s="62">
        <v>2020</v>
      </c>
      <c r="E17" s="62">
        <v>2020</v>
      </c>
      <c r="F17" s="62">
        <v>2020</v>
      </c>
      <c r="G17" s="62">
        <v>2020</v>
      </c>
      <c r="H17" s="62">
        <v>2021</v>
      </c>
      <c r="I17" s="72" t="s">
        <v>449</v>
      </c>
      <c r="J17" s="63">
        <v>2021</v>
      </c>
      <c r="K17" s="63">
        <v>2021</v>
      </c>
      <c r="L17" s="72">
        <v>2021</v>
      </c>
      <c r="M17" s="63">
        <v>2021</v>
      </c>
      <c r="N17" s="63">
        <v>2021</v>
      </c>
      <c r="O17" s="63">
        <v>2019</v>
      </c>
      <c r="P17" s="63">
        <v>2018</v>
      </c>
      <c r="Q17" s="63">
        <v>2020</v>
      </c>
      <c r="R17" s="63">
        <v>2020</v>
      </c>
      <c r="S17" s="63">
        <v>2021</v>
      </c>
      <c r="T17" s="63">
        <v>2021</v>
      </c>
      <c r="U17" s="63">
        <v>2021</v>
      </c>
      <c r="V17" s="63">
        <v>2020</v>
      </c>
      <c r="W17" s="63">
        <v>2020</v>
      </c>
      <c r="X17" s="63">
        <v>2020</v>
      </c>
      <c r="Y17" s="63">
        <v>2020</v>
      </c>
      <c r="Z17" s="63" t="s">
        <v>449</v>
      </c>
      <c r="AA17" s="63">
        <v>2021</v>
      </c>
      <c r="AB17" s="63">
        <v>2019</v>
      </c>
      <c r="AC17" s="63">
        <v>2020</v>
      </c>
      <c r="AD17" s="63">
        <v>2020</v>
      </c>
      <c r="AE17" s="63">
        <v>2021</v>
      </c>
      <c r="AF17" s="63">
        <v>2021</v>
      </c>
      <c r="AG17" s="88">
        <v>2021</v>
      </c>
      <c r="AH17" s="63">
        <v>2021</v>
      </c>
      <c r="AI17" s="74">
        <v>2020</v>
      </c>
      <c r="AJ17" s="63">
        <v>2020</v>
      </c>
      <c r="AK17" s="63">
        <v>2020</v>
      </c>
      <c r="AL17" s="63">
        <v>2020</v>
      </c>
      <c r="AM17" s="88" t="s">
        <v>449</v>
      </c>
      <c r="AN17" s="70">
        <v>2021</v>
      </c>
      <c r="AO17" s="70" t="s">
        <v>449</v>
      </c>
      <c r="AP17" s="63">
        <v>2020</v>
      </c>
      <c r="AQ17" s="63">
        <v>2021</v>
      </c>
      <c r="AR17" s="63">
        <v>2021</v>
      </c>
      <c r="AS17" s="63">
        <v>2021</v>
      </c>
      <c r="AT17" s="63">
        <v>2021</v>
      </c>
      <c r="AU17" s="63">
        <v>2021</v>
      </c>
      <c r="AV17" s="63">
        <v>2021</v>
      </c>
      <c r="AW17" s="63">
        <v>2021</v>
      </c>
      <c r="AX17" s="63">
        <v>2020</v>
      </c>
      <c r="AY17" s="63">
        <v>2021</v>
      </c>
      <c r="AZ17" s="63">
        <v>2021</v>
      </c>
      <c r="BA17" s="63" t="s">
        <v>449</v>
      </c>
      <c r="BB17" s="63">
        <v>2022</v>
      </c>
      <c r="BC17" s="63">
        <v>2022</v>
      </c>
      <c r="BD17" s="63">
        <v>2022</v>
      </c>
      <c r="BE17" s="63">
        <v>2020</v>
      </c>
      <c r="BF17" s="63">
        <v>2020</v>
      </c>
      <c r="BG17" s="63">
        <v>2019</v>
      </c>
      <c r="BH17" s="63">
        <v>2022</v>
      </c>
      <c r="BI17" s="63">
        <v>2019</v>
      </c>
      <c r="BJ17" s="63">
        <v>2021</v>
      </c>
      <c r="BK17" s="63">
        <v>2021</v>
      </c>
      <c r="BL17" s="63">
        <v>2021</v>
      </c>
      <c r="BM17" s="63">
        <v>2022</v>
      </c>
      <c r="BN17" s="63">
        <v>2021</v>
      </c>
      <c r="BO17" s="63">
        <v>2020</v>
      </c>
    </row>
    <row r="18" spans="1:67" x14ac:dyDescent="0.25">
      <c r="A18" s="52" t="s">
        <v>601</v>
      </c>
      <c r="B18" s="42" t="s">
        <v>638</v>
      </c>
      <c r="C18" s="62">
        <v>2020</v>
      </c>
      <c r="D18" s="62">
        <v>2020</v>
      </c>
      <c r="E18" s="62">
        <v>2020</v>
      </c>
      <c r="F18" s="62">
        <v>2020</v>
      </c>
      <c r="G18" s="62">
        <v>2020</v>
      </c>
      <c r="H18" s="62">
        <v>2021</v>
      </c>
      <c r="I18" s="72" t="s">
        <v>449</v>
      </c>
      <c r="J18" s="63">
        <v>2021</v>
      </c>
      <c r="K18" s="63">
        <v>2021</v>
      </c>
      <c r="L18" s="72">
        <v>2021</v>
      </c>
      <c r="M18" s="63">
        <v>2021</v>
      </c>
      <c r="N18" s="63">
        <v>2021</v>
      </c>
      <c r="O18" s="63">
        <v>2019</v>
      </c>
      <c r="P18" s="63">
        <v>2018</v>
      </c>
      <c r="Q18" s="63">
        <v>2020</v>
      </c>
      <c r="R18" s="63">
        <v>2020</v>
      </c>
      <c r="S18" s="63">
        <v>2021</v>
      </c>
      <c r="T18" s="63">
        <v>2021</v>
      </c>
      <c r="U18" s="63">
        <v>2021</v>
      </c>
      <c r="V18" s="63">
        <v>2020</v>
      </c>
      <c r="W18" s="63">
        <v>2020</v>
      </c>
      <c r="X18" s="63">
        <v>2020</v>
      </c>
      <c r="Y18" s="63">
        <v>2020</v>
      </c>
      <c r="Z18" s="63" t="s">
        <v>449</v>
      </c>
      <c r="AA18" s="63">
        <v>2021</v>
      </c>
      <c r="AB18" s="63">
        <v>2019</v>
      </c>
      <c r="AC18" s="63">
        <v>2020</v>
      </c>
      <c r="AD18" s="63">
        <v>2020</v>
      </c>
      <c r="AE18" s="63">
        <v>2021</v>
      </c>
      <c r="AF18" s="63">
        <v>2021</v>
      </c>
      <c r="AG18" s="88">
        <v>2021</v>
      </c>
      <c r="AH18" s="63">
        <v>2021</v>
      </c>
      <c r="AI18" s="74">
        <v>2020</v>
      </c>
      <c r="AJ18" s="63">
        <v>2020</v>
      </c>
      <c r="AK18" s="63">
        <v>2020</v>
      </c>
      <c r="AL18" s="63">
        <v>2020</v>
      </c>
      <c r="AM18" s="88" t="s">
        <v>449</v>
      </c>
      <c r="AN18" s="70">
        <v>2021</v>
      </c>
      <c r="AO18" s="70" t="s">
        <v>449</v>
      </c>
      <c r="AP18" s="63">
        <v>2020</v>
      </c>
      <c r="AQ18" s="63">
        <v>2021</v>
      </c>
      <c r="AR18" s="63">
        <v>2021</v>
      </c>
      <c r="AS18" s="63">
        <v>2021</v>
      </c>
      <c r="AT18" s="63">
        <v>2021</v>
      </c>
      <c r="AU18" s="63">
        <v>2021</v>
      </c>
      <c r="AV18" s="63">
        <v>2021</v>
      </c>
      <c r="AW18" s="63">
        <v>2021</v>
      </c>
      <c r="AX18" s="63">
        <v>2020</v>
      </c>
      <c r="AY18" s="63">
        <v>2021</v>
      </c>
      <c r="AZ18" s="63">
        <v>2021</v>
      </c>
      <c r="BA18" s="63" t="s">
        <v>449</v>
      </c>
      <c r="BB18" s="63">
        <v>2022</v>
      </c>
      <c r="BC18" s="63">
        <v>2022</v>
      </c>
      <c r="BD18" s="63">
        <v>2022</v>
      </c>
      <c r="BE18" s="63">
        <v>2020</v>
      </c>
      <c r="BF18" s="63">
        <v>2020</v>
      </c>
      <c r="BG18" s="63">
        <v>2019</v>
      </c>
      <c r="BH18" s="63">
        <v>2022</v>
      </c>
      <c r="BI18" s="63">
        <v>2019</v>
      </c>
      <c r="BJ18" s="63">
        <v>2021</v>
      </c>
      <c r="BK18" s="63">
        <v>2021</v>
      </c>
      <c r="BL18" s="63">
        <v>2021</v>
      </c>
      <c r="BM18" s="63">
        <v>2022</v>
      </c>
      <c r="BN18" s="63">
        <v>2021</v>
      </c>
      <c r="BO18" s="63">
        <v>2020</v>
      </c>
    </row>
    <row r="19" spans="1:67" x14ac:dyDescent="0.25">
      <c r="A19" s="52" t="s">
        <v>602</v>
      </c>
      <c r="B19" s="42" t="s">
        <v>743</v>
      </c>
      <c r="C19" s="62">
        <v>2020</v>
      </c>
      <c r="D19" s="62">
        <v>2020</v>
      </c>
      <c r="E19" s="62">
        <v>2020</v>
      </c>
      <c r="F19" s="62">
        <v>2020</v>
      </c>
      <c r="G19" s="62">
        <v>2020</v>
      </c>
      <c r="H19" s="62">
        <v>2021</v>
      </c>
      <c r="I19" s="72" t="s">
        <v>449</v>
      </c>
      <c r="J19" s="63">
        <v>2021</v>
      </c>
      <c r="K19" s="63">
        <v>2021</v>
      </c>
      <c r="L19" s="72" t="s">
        <v>449</v>
      </c>
      <c r="M19" s="63">
        <v>2021</v>
      </c>
      <c r="N19" s="63">
        <v>2021</v>
      </c>
      <c r="O19" s="63">
        <v>2019</v>
      </c>
      <c r="P19" s="63">
        <v>2018</v>
      </c>
      <c r="Q19" s="63">
        <v>2020</v>
      </c>
      <c r="R19" s="63">
        <v>2020</v>
      </c>
      <c r="S19" s="63">
        <v>2021</v>
      </c>
      <c r="T19" s="63">
        <v>2021</v>
      </c>
      <c r="U19" s="63">
        <v>2021</v>
      </c>
      <c r="V19" s="63">
        <v>2020</v>
      </c>
      <c r="W19" s="63">
        <v>2020</v>
      </c>
      <c r="X19" s="63">
        <v>2020</v>
      </c>
      <c r="Y19" s="63">
        <v>2020</v>
      </c>
      <c r="Z19" s="63" t="s">
        <v>449</v>
      </c>
      <c r="AA19" s="63">
        <v>2021</v>
      </c>
      <c r="AB19" s="63">
        <v>2019</v>
      </c>
      <c r="AC19" s="63">
        <v>2020</v>
      </c>
      <c r="AD19" s="63">
        <v>2020</v>
      </c>
      <c r="AE19" s="63">
        <v>2021</v>
      </c>
      <c r="AF19" s="63">
        <v>2021</v>
      </c>
      <c r="AG19" s="88">
        <v>2021</v>
      </c>
      <c r="AH19" s="63">
        <v>2021</v>
      </c>
      <c r="AI19" s="74">
        <v>2020</v>
      </c>
      <c r="AJ19" s="63">
        <v>2020</v>
      </c>
      <c r="AK19" s="63">
        <v>2020</v>
      </c>
      <c r="AL19" s="63">
        <v>2020</v>
      </c>
      <c r="AM19" s="88" t="s">
        <v>449</v>
      </c>
      <c r="AN19" s="70">
        <v>2021</v>
      </c>
      <c r="AO19" s="70" t="s">
        <v>449</v>
      </c>
      <c r="AP19" s="63">
        <v>2020</v>
      </c>
      <c r="AQ19" s="63">
        <v>2021</v>
      </c>
      <c r="AR19" s="63">
        <v>2021</v>
      </c>
      <c r="AS19" s="63">
        <v>2021</v>
      </c>
      <c r="AT19" s="63">
        <v>2021</v>
      </c>
      <c r="AU19" s="63">
        <v>2021</v>
      </c>
      <c r="AV19" s="63">
        <v>2021</v>
      </c>
      <c r="AW19" s="63">
        <v>2021</v>
      </c>
      <c r="AX19" s="63">
        <v>2020</v>
      </c>
      <c r="AY19" s="63">
        <v>2021</v>
      </c>
      <c r="AZ19" s="63">
        <v>2021</v>
      </c>
      <c r="BA19" s="63" t="s">
        <v>449</v>
      </c>
      <c r="BB19" s="63">
        <v>2022</v>
      </c>
      <c r="BC19" s="63">
        <v>2022</v>
      </c>
      <c r="BD19" s="63">
        <v>2022</v>
      </c>
      <c r="BE19" s="124" t="s">
        <v>449</v>
      </c>
      <c r="BF19" s="124" t="s">
        <v>449</v>
      </c>
      <c r="BG19" s="63">
        <v>2019</v>
      </c>
      <c r="BH19" s="63">
        <v>2022</v>
      </c>
      <c r="BI19" s="63">
        <v>2019</v>
      </c>
      <c r="BJ19" s="63">
        <v>2021</v>
      </c>
      <c r="BK19" s="63">
        <v>2021</v>
      </c>
      <c r="BL19" s="63">
        <v>2021</v>
      </c>
      <c r="BM19" s="63">
        <v>2022</v>
      </c>
      <c r="BN19" s="63">
        <v>2021</v>
      </c>
      <c r="BO19" s="63">
        <v>2020</v>
      </c>
    </row>
    <row r="20" spans="1:67" x14ac:dyDescent="0.25">
      <c r="A20" s="52" t="s">
        <v>603</v>
      </c>
      <c r="B20" s="42" t="s">
        <v>639</v>
      </c>
      <c r="C20" s="62">
        <v>2020</v>
      </c>
      <c r="D20" s="62">
        <v>2020</v>
      </c>
      <c r="E20" s="62">
        <v>2020</v>
      </c>
      <c r="F20" s="62">
        <v>2020</v>
      </c>
      <c r="G20" s="62">
        <v>2020</v>
      </c>
      <c r="H20" s="62">
        <v>2021</v>
      </c>
      <c r="I20" s="72" t="s">
        <v>449</v>
      </c>
      <c r="J20" s="63">
        <v>2021</v>
      </c>
      <c r="K20" s="63">
        <v>2021</v>
      </c>
      <c r="L20" s="72">
        <v>2021</v>
      </c>
      <c r="M20" s="63">
        <v>2021</v>
      </c>
      <c r="N20" s="63">
        <v>2021</v>
      </c>
      <c r="O20" s="63">
        <v>2019</v>
      </c>
      <c r="P20" s="63">
        <v>2018</v>
      </c>
      <c r="Q20" s="63">
        <v>2020</v>
      </c>
      <c r="R20" s="63">
        <v>2020</v>
      </c>
      <c r="S20" s="63">
        <v>2021</v>
      </c>
      <c r="T20" s="63">
        <v>2021</v>
      </c>
      <c r="U20" s="63">
        <v>2021</v>
      </c>
      <c r="V20" s="63">
        <v>2020</v>
      </c>
      <c r="W20" s="63">
        <v>2020</v>
      </c>
      <c r="X20" s="63">
        <v>2020</v>
      </c>
      <c r="Y20" s="63">
        <v>2020</v>
      </c>
      <c r="Z20" s="63" t="s">
        <v>449</v>
      </c>
      <c r="AA20" s="63">
        <v>2021</v>
      </c>
      <c r="AB20" s="63">
        <v>2019</v>
      </c>
      <c r="AC20" s="63">
        <v>2020</v>
      </c>
      <c r="AD20" s="63">
        <v>2020</v>
      </c>
      <c r="AE20" s="63">
        <v>2021</v>
      </c>
      <c r="AF20" s="63">
        <v>2021</v>
      </c>
      <c r="AG20" s="88">
        <v>2021</v>
      </c>
      <c r="AH20" s="63">
        <v>2021</v>
      </c>
      <c r="AI20" s="74">
        <v>2020</v>
      </c>
      <c r="AJ20" s="63">
        <v>2020</v>
      </c>
      <c r="AK20" s="63">
        <v>2020</v>
      </c>
      <c r="AL20" s="63">
        <v>2020</v>
      </c>
      <c r="AM20" s="88" t="s">
        <v>449</v>
      </c>
      <c r="AN20" s="70">
        <v>2021</v>
      </c>
      <c r="AO20" s="70" t="s">
        <v>449</v>
      </c>
      <c r="AP20" s="63">
        <v>2020</v>
      </c>
      <c r="AQ20" s="63">
        <v>2021</v>
      </c>
      <c r="AR20" s="63">
        <v>2021</v>
      </c>
      <c r="AS20" s="63">
        <v>2021</v>
      </c>
      <c r="AT20" s="63">
        <v>2021</v>
      </c>
      <c r="AU20" s="63">
        <v>2021</v>
      </c>
      <c r="AV20" s="63">
        <v>2021</v>
      </c>
      <c r="AW20" s="63">
        <v>2021</v>
      </c>
      <c r="AX20" s="63">
        <v>2020</v>
      </c>
      <c r="AY20" s="63">
        <v>2021</v>
      </c>
      <c r="AZ20" s="63">
        <v>2021</v>
      </c>
      <c r="BA20" s="63" t="s">
        <v>449</v>
      </c>
      <c r="BB20" s="63">
        <v>2022</v>
      </c>
      <c r="BC20" s="63">
        <v>2022</v>
      </c>
      <c r="BD20" s="63">
        <v>2022</v>
      </c>
      <c r="BE20" s="63">
        <v>2020</v>
      </c>
      <c r="BF20" s="63">
        <v>2020</v>
      </c>
      <c r="BG20" s="63">
        <v>2019</v>
      </c>
      <c r="BH20" s="63">
        <v>2022</v>
      </c>
      <c r="BI20" s="63">
        <v>2019</v>
      </c>
      <c r="BJ20" s="63">
        <v>2021</v>
      </c>
      <c r="BK20" s="63">
        <v>2021</v>
      </c>
      <c r="BL20" s="63">
        <v>2021</v>
      </c>
      <c r="BM20" s="63">
        <v>2022</v>
      </c>
      <c r="BN20" s="63">
        <v>2021</v>
      </c>
      <c r="BO20" s="63">
        <v>2020</v>
      </c>
    </row>
    <row r="21" spans="1:67" x14ac:dyDescent="0.25">
      <c r="A21" s="52" t="s">
        <v>604</v>
      </c>
      <c r="B21" s="42" t="s">
        <v>644</v>
      </c>
      <c r="C21" s="62">
        <v>2020</v>
      </c>
      <c r="D21" s="62">
        <v>2020</v>
      </c>
      <c r="E21" s="62">
        <v>2020</v>
      </c>
      <c r="F21" s="62">
        <v>2020</v>
      </c>
      <c r="G21" s="62">
        <v>2020</v>
      </c>
      <c r="H21" s="62">
        <v>2021</v>
      </c>
      <c r="I21" s="72" t="s">
        <v>449</v>
      </c>
      <c r="J21" s="63">
        <v>2021</v>
      </c>
      <c r="K21" s="63">
        <v>2021</v>
      </c>
      <c r="L21" s="72">
        <v>2021</v>
      </c>
      <c r="M21" s="63">
        <v>2021</v>
      </c>
      <c r="N21" s="63">
        <v>2021</v>
      </c>
      <c r="O21" s="63">
        <v>2019</v>
      </c>
      <c r="P21" s="63">
        <v>2018</v>
      </c>
      <c r="Q21" s="63">
        <v>2020</v>
      </c>
      <c r="R21" s="63">
        <v>2020</v>
      </c>
      <c r="S21" s="63">
        <v>2021</v>
      </c>
      <c r="T21" s="63">
        <v>2021</v>
      </c>
      <c r="U21" s="63">
        <v>2021</v>
      </c>
      <c r="V21" s="63">
        <v>2020</v>
      </c>
      <c r="W21" s="63">
        <v>2020</v>
      </c>
      <c r="X21" s="63">
        <v>2020</v>
      </c>
      <c r="Y21" s="63">
        <v>2020</v>
      </c>
      <c r="Z21" s="63" t="s">
        <v>449</v>
      </c>
      <c r="AA21" s="63">
        <v>2021</v>
      </c>
      <c r="AB21" s="63">
        <v>2019</v>
      </c>
      <c r="AC21" s="63">
        <v>2020</v>
      </c>
      <c r="AD21" s="63">
        <v>2020</v>
      </c>
      <c r="AE21" s="63">
        <v>2021</v>
      </c>
      <c r="AF21" s="63">
        <v>2021</v>
      </c>
      <c r="AG21" s="88">
        <v>2021</v>
      </c>
      <c r="AH21" s="63">
        <v>2021</v>
      </c>
      <c r="AI21" s="74">
        <v>2020</v>
      </c>
      <c r="AJ21" s="63">
        <v>2020</v>
      </c>
      <c r="AK21" s="63">
        <v>2020</v>
      </c>
      <c r="AL21" s="63">
        <v>2020</v>
      </c>
      <c r="AM21" s="88" t="s">
        <v>449</v>
      </c>
      <c r="AN21" s="70">
        <v>2021</v>
      </c>
      <c r="AO21" s="70" t="s">
        <v>449</v>
      </c>
      <c r="AP21" s="63">
        <v>2020</v>
      </c>
      <c r="AQ21" s="63">
        <v>2021</v>
      </c>
      <c r="AR21" s="63">
        <v>2021</v>
      </c>
      <c r="AS21" s="63">
        <v>2021</v>
      </c>
      <c r="AT21" s="63">
        <v>2021</v>
      </c>
      <c r="AU21" s="63">
        <v>2021</v>
      </c>
      <c r="AV21" s="63">
        <v>2021</v>
      </c>
      <c r="AW21" s="63">
        <v>2021</v>
      </c>
      <c r="AX21" s="63">
        <v>2020</v>
      </c>
      <c r="AY21" s="63">
        <v>2021</v>
      </c>
      <c r="AZ21" s="63">
        <v>2021</v>
      </c>
      <c r="BA21" s="63" t="s">
        <v>449</v>
      </c>
      <c r="BB21" s="63">
        <v>2022</v>
      </c>
      <c r="BC21" s="63">
        <v>2022</v>
      </c>
      <c r="BD21" s="63">
        <v>2022</v>
      </c>
      <c r="BE21" s="63">
        <v>2020</v>
      </c>
      <c r="BF21" s="63">
        <v>2020</v>
      </c>
      <c r="BG21" s="63">
        <v>2019</v>
      </c>
      <c r="BH21" s="63">
        <v>2022</v>
      </c>
      <c r="BI21" s="63">
        <v>2019</v>
      </c>
      <c r="BJ21" s="63">
        <v>2021</v>
      </c>
      <c r="BK21" s="63">
        <v>2021</v>
      </c>
      <c r="BL21" s="63">
        <v>2021</v>
      </c>
      <c r="BM21" s="63">
        <v>2022</v>
      </c>
      <c r="BN21" s="63">
        <v>2021</v>
      </c>
      <c r="BO21" s="63">
        <v>2020</v>
      </c>
    </row>
    <row r="22" spans="1:67" x14ac:dyDescent="0.25">
      <c r="A22" s="52" t="s">
        <v>605</v>
      </c>
      <c r="B22" s="42" t="s">
        <v>641</v>
      </c>
      <c r="C22" s="62">
        <v>2020</v>
      </c>
      <c r="D22" s="62">
        <v>2020</v>
      </c>
      <c r="E22" s="62">
        <v>2020</v>
      </c>
      <c r="F22" s="62">
        <v>2020</v>
      </c>
      <c r="G22" s="62">
        <v>2020</v>
      </c>
      <c r="H22" s="62">
        <v>2021</v>
      </c>
      <c r="I22" s="72" t="s">
        <v>449</v>
      </c>
      <c r="J22" s="63">
        <v>2021</v>
      </c>
      <c r="K22" s="63">
        <v>2021</v>
      </c>
      <c r="L22" s="72">
        <v>2021</v>
      </c>
      <c r="M22" s="63">
        <v>2021</v>
      </c>
      <c r="N22" s="63">
        <v>2021</v>
      </c>
      <c r="O22" s="63">
        <v>2019</v>
      </c>
      <c r="P22" s="63">
        <v>2018</v>
      </c>
      <c r="Q22" s="63">
        <v>2020</v>
      </c>
      <c r="R22" s="63">
        <v>2020</v>
      </c>
      <c r="S22" s="63">
        <v>2021</v>
      </c>
      <c r="T22" s="63">
        <v>2021</v>
      </c>
      <c r="U22" s="63">
        <v>2021</v>
      </c>
      <c r="V22" s="63">
        <v>2020</v>
      </c>
      <c r="W22" s="63">
        <v>2020</v>
      </c>
      <c r="X22" s="63">
        <v>2020</v>
      </c>
      <c r="Y22" s="63">
        <v>2020</v>
      </c>
      <c r="Z22" s="63" t="s">
        <v>449</v>
      </c>
      <c r="AA22" s="63">
        <v>2021</v>
      </c>
      <c r="AB22" s="63">
        <v>2019</v>
      </c>
      <c r="AC22" s="63">
        <v>2020</v>
      </c>
      <c r="AD22" s="63">
        <v>2020</v>
      </c>
      <c r="AE22" s="63">
        <v>2021</v>
      </c>
      <c r="AF22" s="63">
        <v>2021</v>
      </c>
      <c r="AG22" s="88">
        <v>2021</v>
      </c>
      <c r="AH22" s="63">
        <v>2021</v>
      </c>
      <c r="AI22" s="74">
        <v>2020</v>
      </c>
      <c r="AJ22" s="63">
        <v>2020</v>
      </c>
      <c r="AK22" s="63">
        <v>2020</v>
      </c>
      <c r="AL22" s="63">
        <v>2020</v>
      </c>
      <c r="AM22" s="88" t="s">
        <v>449</v>
      </c>
      <c r="AN22" s="70">
        <v>2021</v>
      </c>
      <c r="AO22" s="70" t="s">
        <v>449</v>
      </c>
      <c r="AP22" s="63">
        <v>2020</v>
      </c>
      <c r="AQ22" s="63">
        <v>2021</v>
      </c>
      <c r="AR22" s="63">
        <v>2021</v>
      </c>
      <c r="AS22" s="63">
        <v>2021</v>
      </c>
      <c r="AT22" s="63">
        <v>2021</v>
      </c>
      <c r="AU22" s="63">
        <v>2021</v>
      </c>
      <c r="AV22" s="63">
        <v>2021</v>
      </c>
      <c r="AW22" s="63">
        <v>2021</v>
      </c>
      <c r="AX22" s="63">
        <v>2020</v>
      </c>
      <c r="AY22" s="63">
        <v>2021</v>
      </c>
      <c r="AZ22" s="63">
        <v>2021</v>
      </c>
      <c r="BA22" s="63" t="s">
        <v>449</v>
      </c>
      <c r="BB22" s="63">
        <v>2022</v>
      </c>
      <c r="BC22" s="63">
        <v>2022</v>
      </c>
      <c r="BD22" s="63">
        <v>2022</v>
      </c>
      <c r="BE22" s="63">
        <v>2020</v>
      </c>
      <c r="BF22" s="63">
        <v>2020</v>
      </c>
      <c r="BG22" s="63">
        <v>2019</v>
      </c>
      <c r="BH22" s="63">
        <v>2022</v>
      </c>
      <c r="BI22" s="63">
        <v>2019</v>
      </c>
      <c r="BJ22" s="63">
        <v>2021</v>
      </c>
      <c r="BK22" s="63">
        <v>2021</v>
      </c>
      <c r="BL22" s="63">
        <v>2021</v>
      </c>
      <c r="BM22" s="63">
        <v>2022</v>
      </c>
      <c r="BN22" s="63">
        <v>2021</v>
      </c>
      <c r="BO22" s="63">
        <v>2020</v>
      </c>
    </row>
    <row r="23" spans="1:67" x14ac:dyDescent="0.25">
      <c r="A23" s="52" t="s">
        <v>606</v>
      </c>
      <c r="B23" s="42" t="s">
        <v>643</v>
      </c>
      <c r="C23" s="62">
        <v>2020</v>
      </c>
      <c r="D23" s="62">
        <v>2020</v>
      </c>
      <c r="E23" s="62">
        <v>2020</v>
      </c>
      <c r="F23" s="62">
        <v>2020</v>
      </c>
      <c r="G23" s="62">
        <v>2020</v>
      </c>
      <c r="H23" s="62">
        <v>2021</v>
      </c>
      <c r="I23" s="72" t="s">
        <v>449</v>
      </c>
      <c r="J23" s="63">
        <v>2021</v>
      </c>
      <c r="K23" s="63">
        <v>2021</v>
      </c>
      <c r="L23" s="72">
        <v>2021</v>
      </c>
      <c r="M23" s="63">
        <v>2021</v>
      </c>
      <c r="N23" s="63">
        <v>2021</v>
      </c>
      <c r="O23" s="63">
        <v>2019</v>
      </c>
      <c r="P23" s="63">
        <v>2018</v>
      </c>
      <c r="Q23" s="63">
        <v>2020</v>
      </c>
      <c r="R23" s="63">
        <v>2020</v>
      </c>
      <c r="S23" s="63">
        <v>2021</v>
      </c>
      <c r="T23" s="63">
        <v>2021</v>
      </c>
      <c r="U23" s="63">
        <v>2021</v>
      </c>
      <c r="V23" s="63">
        <v>2020</v>
      </c>
      <c r="W23" s="63">
        <v>2020</v>
      </c>
      <c r="X23" s="63">
        <v>2020</v>
      </c>
      <c r="Y23" s="63">
        <v>2020</v>
      </c>
      <c r="Z23" s="63" t="s">
        <v>449</v>
      </c>
      <c r="AA23" s="63">
        <v>2021</v>
      </c>
      <c r="AB23" s="63">
        <v>2019</v>
      </c>
      <c r="AC23" s="63">
        <v>2020</v>
      </c>
      <c r="AD23" s="63">
        <v>2020</v>
      </c>
      <c r="AE23" s="63">
        <v>2021</v>
      </c>
      <c r="AF23" s="63">
        <v>2021</v>
      </c>
      <c r="AG23" s="88">
        <v>2021</v>
      </c>
      <c r="AH23" s="63">
        <v>2021</v>
      </c>
      <c r="AI23" s="74">
        <v>2020</v>
      </c>
      <c r="AJ23" s="63">
        <v>2020</v>
      </c>
      <c r="AK23" s="63">
        <v>2020</v>
      </c>
      <c r="AL23" s="63">
        <v>2020</v>
      </c>
      <c r="AM23" s="88" t="s">
        <v>449</v>
      </c>
      <c r="AN23" s="70">
        <v>2021</v>
      </c>
      <c r="AO23" s="70" t="s">
        <v>449</v>
      </c>
      <c r="AP23" s="63">
        <v>2020</v>
      </c>
      <c r="AQ23" s="63">
        <v>2021</v>
      </c>
      <c r="AR23" s="63">
        <v>2021</v>
      </c>
      <c r="AS23" s="63">
        <v>2021</v>
      </c>
      <c r="AT23" s="63">
        <v>2021</v>
      </c>
      <c r="AU23" s="63">
        <v>2021</v>
      </c>
      <c r="AV23" s="63">
        <v>2021</v>
      </c>
      <c r="AW23" s="63">
        <v>2021</v>
      </c>
      <c r="AX23" s="63">
        <v>2020</v>
      </c>
      <c r="AY23" s="63">
        <v>2021</v>
      </c>
      <c r="AZ23" s="63">
        <v>2021</v>
      </c>
      <c r="BA23" s="63" t="s">
        <v>449</v>
      </c>
      <c r="BB23" s="63">
        <v>2022</v>
      </c>
      <c r="BC23" s="63">
        <v>2022</v>
      </c>
      <c r="BD23" s="63">
        <v>2022</v>
      </c>
      <c r="BE23" s="63">
        <v>2020</v>
      </c>
      <c r="BF23" s="63">
        <v>2020</v>
      </c>
      <c r="BG23" s="63">
        <v>2019</v>
      </c>
      <c r="BH23" s="63">
        <v>2022</v>
      </c>
      <c r="BI23" s="63">
        <v>2019</v>
      </c>
      <c r="BJ23" s="63">
        <v>2021</v>
      </c>
      <c r="BK23" s="63">
        <v>2021</v>
      </c>
      <c r="BL23" s="63">
        <v>2021</v>
      </c>
      <c r="BM23" s="63">
        <v>2022</v>
      </c>
      <c r="BN23" s="63">
        <v>2021</v>
      </c>
      <c r="BO23" s="63">
        <v>2020</v>
      </c>
    </row>
    <row r="24" spans="1:67" x14ac:dyDescent="0.25">
      <c r="A24" s="52" t="s">
        <v>607</v>
      </c>
      <c r="B24" s="42" t="s">
        <v>636</v>
      </c>
      <c r="C24" s="62">
        <v>2020</v>
      </c>
      <c r="D24" s="62">
        <v>2020</v>
      </c>
      <c r="E24" s="62">
        <v>2020</v>
      </c>
      <c r="F24" s="62">
        <v>2020</v>
      </c>
      <c r="G24" s="62">
        <v>2020</v>
      </c>
      <c r="H24" s="62">
        <v>2021</v>
      </c>
      <c r="I24" s="72" t="s">
        <v>449</v>
      </c>
      <c r="J24" s="63">
        <v>2021</v>
      </c>
      <c r="K24" s="63">
        <v>2021</v>
      </c>
      <c r="L24" s="72">
        <v>2021</v>
      </c>
      <c r="M24" s="63">
        <v>2021</v>
      </c>
      <c r="N24" s="63">
        <v>2021</v>
      </c>
      <c r="O24" s="63">
        <v>2019</v>
      </c>
      <c r="P24" s="63">
        <v>2018</v>
      </c>
      <c r="Q24" s="63">
        <v>2020</v>
      </c>
      <c r="R24" s="63">
        <v>2020</v>
      </c>
      <c r="S24" s="63">
        <v>2021</v>
      </c>
      <c r="T24" s="63">
        <v>2021</v>
      </c>
      <c r="U24" s="63">
        <v>2021</v>
      </c>
      <c r="V24" s="63">
        <v>2020</v>
      </c>
      <c r="W24" s="63">
        <v>2020</v>
      </c>
      <c r="X24" s="63">
        <v>2020</v>
      </c>
      <c r="Y24" s="63">
        <v>2020</v>
      </c>
      <c r="Z24" s="63" t="s">
        <v>449</v>
      </c>
      <c r="AA24" s="63">
        <v>2021</v>
      </c>
      <c r="AB24" s="63">
        <v>2019</v>
      </c>
      <c r="AC24" s="63">
        <v>2020</v>
      </c>
      <c r="AD24" s="63">
        <v>2020</v>
      </c>
      <c r="AE24" s="63">
        <v>2021</v>
      </c>
      <c r="AF24" s="63">
        <v>2021</v>
      </c>
      <c r="AG24" s="88">
        <v>2021</v>
      </c>
      <c r="AH24" s="63">
        <v>2021</v>
      </c>
      <c r="AI24" s="74">
        <v>2020</v>
      </c>
      <c r="AJ24" s="63">
        <v>2020</v>
      </c>
      <c r="AK24" s="63">
        <v>2020</v>
      </c>
      <c r="AL24" s="63">
        <v>2020</v>
      </c>
      <c r="AM24" s="88" t="s">
        <v>449</v>
      </c>
      <c r="AN24" s="70">
        <v>2021</v>
      </c>
      <c r="AO24" s="70" t="s">
        <v>449</v>
      </c>
      <c r="AP24" s="63">
        <v>2020</v>
      </c>
      <c r="AQ24" s="63">
        <v>2021</v>
      </c>
      <c r="AR24" s="63">
        <v>2021</v>
      </c>
      <c r="AS24" s="63">
        <v>2021</v>
      </c>
      <c r="AT24" s="63">
        <v>2021</v>
      </c>
      <c r="AU24" s="63">
        <v>2021</v>
      </c>
      <c r="AV24" s="63">
        <v>2021</v>
      </c>
      <c r="AW24" s="63">
        <v>2021</v>
      </c>
      <c r="AX24" s="63">
        <v>2020</v>
      </c>
      <c r="AY24" s="63">
        <v>2021</v>
      </c>
      <c r="AZ24" s="63">
        <v>2021</v>
      </c>
      <c r="BA24" s="63" t="s">
        <v>449</v>
      </c>
      <c r="BB24" s="63">
        <v>2022</v>
      </c>
      <c r="BC24" s="63">
        <v>2022</v>
      </c>
      <c r="BD24" s="63">
        <v>2022</v>
      </c>
      <c r="BE24" s="63">
        <v>2020</v>
      </c>
      <c r="BF24" s="63">
        <v>2020</v>
      </c>
      <c r="BG24" s="63">
        <v>2019</v>
      </c>
      <c r="BH24" s="63">
        <v>2022</v>
      </c>
      <c r="BI24" s="63">
        <v>2019</v>
      </c>
      <c r="BJ24" s="63">
        <v>2021</v>
      </c>
      <c r="BK24" s="63">
        <v>2021</v>
      </c>
      <c r="BL24" s="63">
        <v>2021</v>
      </c>
      <c r="BM24" s="63">
        <v>2022</v>
      </c>
      <c r="BN24" s="63">
        <v>2021</v>
      </c>
      <c r="BO24" s="63">
        <v>2020</v>
      </c>
    </row>
    <row r="25" spans="1:67" x14ac:dyDescent="0.25">
      <c r="A25" s="52" t="s">
        <v>608</v>
      </c>
      <c r="B25" s="42" t="s">
        <v>642</v>
      </c>
      <c r="C25" s="62">
        <v>2020</v>
      </c>
      <c r="D25" s="62">
        <v>2020</v>
      </c>
      <c r="E25" s="62">
        <v>2020</v>
      </c>
      <c r="F25" s="62">
        <v>2020</v>
      </c>
      <c r="G25" s="62">
        <v>2020</v>
      </c>
      <c r="H25" s="62">
        <v>2021</v>
      </c>
      <c r="I25" s="72" t="s">
        <v>449</v>
      </c>
      <c r="J25" s="63">
        <v>2021</v>
      </c>
      <c r="K25" s="63">
        <v>2021</v>
      </c>
      <c r="L25" s="72">
        <v>2021</v>
      </c>
      <c r="M25" s="63">
        <v>2021</v>
      </c>
      <c r="N25" s="63">
        <v>2021</v>
      </c>
      <c r="O25" s="63">
        <v>2019</v>
      </c>
      <c r="P25" s="63">
        <v>2018</v>
      </c>
      <c r="Q25" s="63">
        <v>2020</v>
      </c>
      <c r="R25" s="63">
        <v>2020</v>
      </c>
      <c r="S25" s="63">
        <v>2021</v>
      </c>
      <c r="T25" s="63">
        <v>2021</v>
      </c>
      <c r="U25" s="63">
        <v>2021</v>
      </c>
      <c r="V25" s="63">
        <v>2020</v>
      </c>
      <c r="W25" s="63">
        <v>2020</v>
      </c>
      <c r="X25" s="63">
        <v>2020</v>
      </c>
      <c r="Y25" s="63">
        <v>2020</v>
      </c>
      <c r="Z25" s="63" t="s">
        <v>449</v>
      </c>
      <c r="AA25" s="63">
        <v>2021</v>
      </c>
      <c r="AB25" s="63">
        <v>2019</v>
      </c>
      <c r="AC25" s="63">
        <v>2020</v>
      </c>
      <c r="AD25" s="63">
        <v>2020</v>
      </c>
      <c r="AE25" s="63">
        <v>2021</v>
      </c>
      <c r="AF25" s="63">
        <v>2021</v>
      </c>
      <c r="AG25" s="88">
        <v>2021</v>
      </c>
      <c r="AH25" s="63">
        <v>2021</v>
      </c>
      <c r="AI25" s="74">
        <v>2020</v>
      </c>
      <c r="AJ25" s="63">
        <v>2020</v>
      </c>
      <c r="AK25" s="63">
        <v>2020</v>
      </c>
      <c r="AL25" s="63">
        <v>2020</v>
      </c>
      <c r="AM25" s="88" t="s">
        <v>449</v>
      </c>
      <c r="AN25" s="70">
        <v>2021</v>
      </c>
      <c r="AO25" s="70" t="s">
        <v>449</v>
      </c>
      <c r="AP25" s="63">
        <v>2020</v>
      </c>
      <c r="AQ25" s="63">
        <v>2021</v>
      </c>
      <c r="AR25" s="63">
        <v>2021</v>
      </c>
      <c r="AS25" s="63">
        <v>2021</v>
      </c>
      <c r="AT25" s="63">
        <v>2021</v>
      </c>
      <c r="AU25" s="63">
        <v>2021</v>
      </c>
      <c r="AV25" s="63">
        <v>2021</v>
      </c>
      <c r="AW25" s="63">
        <v>2021</v>
      </c>
      <c r="AX25" s="63">
        <v>2020</v>
      </c>
      <c r="AY25" s="63">
        <v>2021</v>
      </c>
      <c r="AZ25" s="63">
        <v>2021</v>
      </c>
      <c r="BA25" s="63" t="s">
        <v>449</v>
      </c>
      <c r="BB25" s="63">
        <v>2022</v>
      </c>
      <c r="BC25" s="63">
        <v>2022</v>
      </c>
      <c r="BD25" s="63">
        <v>2022</v>
      </c>
      <c r="BE25" s="63">
        <v>2020</v>
      </c>
      <c r="BF25" s="63">
        <v>2020</v>
      </c>
      <c r="BG25" s="63">
        <v>2019</v>
      </c>
      <c r="BH25" s="63">
        <v>2022</v>
      </c>
      <c r="BI25" s="63">
        <v>2019</v>
      </c>
      <c r="BJ25" s="63">
        <v>2021</v>
      </c>
      <c r="BK25" s="63">
        <v>2021</v>
      </c>
      <c r="BL25" s="63">
        <v>2021</v>
      </c>
      <c r="BM25" s="63">
        <v>2022</v>
      </c>
      <c r="BN25" s="63">
        <v>2021</v>
      </c>
      <c r="BO25" s="63">
        <v>2020</v>
      </c>
    </row>
    <row r="26" spans="1:67" x14ac:dyDescent="0.25">
      <c r="A26" s="52" t="s">
        <v>609</v>
      </c>
      <c r="B26" s="42" t="s">
        <v>645</v>
      </c>
      <c r="C26" s="62">
        <v>2020</v>
      </c>
      <c r="D26" s="62">
        <v>2020</v>
      </c>
      <c r="E26" s="62">
        <v>2020</v>
      </c>
      <c r="F26" s="62">
        <v>2020</v>
      </c>
      <c r="G26" s="62">
        <v>2020</v>
      </c>
      <c r="H26" s="62">
        <v>2021</v>
      </c>
      <c r="I26" s="72" t="s">
        <v>449</v>
      </c>
      <c r="J26" s="63">
        <v>2021</v>
      </c>
      <c r="K26" s="63">
        <v>2021</v>
      </c>
      <c r="L26" s="72">
        <v>2021</v>
      </c>
      <c r="M26" s="63">
        <v>2021</v>
      </c>
      <c r="N26" s="63">
        <v>2021</v>
      </c>
      <c r="O26" s="63" t="s">
        <v>449</v>
      </c>
      <c r="P26" s="63">
        <v>2018</v>
      </c>
      <c r="Q26" s="63">
        <v>2020</v>
      </c>
      <c r="R26" s="63">
        <v>2020</v>
      </c>
      <c r="S26" s="63">
        <v>2021</v>
      </c>
      <c r="T26" s="63">
        <v>2021</v>
      </c>
      <c r="U26" s="63">
        <v>2021</v>
      </c>
      <c r="V26" s="63">
        <v>2020</v>
      </c>
      <c r="W26" s="63">
        <v>2020</v>
      </c>
      <c r="X26" s="63">
        <v>2020</v>
      </c>
      <c r="Y26" s="63">
        <v>2020</v>
      </c>
      <c r="Z26" s="63" t="s">
        <v>449</v>
      </c>
      <c r="AA26" s="63">
        <v>2021</v>
      </c>
      <c r="AB26" s="63">
        <v>2019</v>
      </c>
      <c r="AC26" s="63">
        <v>2020</v>
      </c>
      <c r="AD26" s="63">
        <v>2020</v>
      </c>
      <c r="AE26" s="63">
        <v>2021</v>
      </c>
      <c r="AF26" s="63">
        <v>2021</v>
      </c>
      <c r="AG26" s="88">
        <v>2021</v>
      </c>
      <c r="AH26" s="63">
        <v>2021</v>
      </c>
      <c r="AI26" s="74">
        <v>2020</v>
      </c>
      <c r="AJ26" s="63">
        <v>2020</v>
      </c>
      <c r="AK26" s="63">
        <v>2020</v>
      </c>
      <c r="AL26" s="63">
        <v>2020</v>
      </c>
      <c r="AM26" s="88" t="s">
        <v>449</v>
      </c>
      <c r="AN26" s="70">
        <v>2021</v>
      </c>
      <c r="AO26" s="70" t="s">
        <v>449</v>
      </c>
      <c r="AP26" s="63">
        <v>2020</v>
      </c>
      <c r="AQ26" s="63">
        <v>2021</v>
      </c>
      <c r="AR26" s="63">
        <v>2021</v>
      </c>
      <c r="AS26" s="63">
        <v>2021</v>
      </c>
      <c r="AT26" s="63">
        <v>2021</v>
      </c>
      <c r="AU26" s="63">
        <v>2021</v>
      </c>
      <c r="AV26" s="63">
        <v>2020</v>
      </c>
      <c r="AW26" s="63">
        <v>2021</v>
      </c>
      <c r="AX26" s="63">
        <v>2020</v>
      </c>
      <c r="AY26" s="63">
        <v>2021</v>
      </c>
      <c r="AZ26" s="63">
        <v>2021</v>
      </c>
      <c r="BA26" s="63" t="s">
        <v>449</v>
      </c>
      <c r="BB26" s="63">
        <v>2022</v>
      </c>
      <c r="BC26" s="63">
        <v>2022</v>
      </c>
      <c r="BD26" s="63">
        <v>2022</v>
      </c>
      <c r="BE26" s="63">
        <v>2020</v>
      </c>
      <c r="BF26" s="63">
        <v>2020</v>
      </c>
      <c r="BG26" s="63">
        <v>2019</v>
      </c>
      <c r="BH26" s="63">
        <v>2022</v>
      </c>
      <c r="BI26" s="63">
        <v>2019</v>
      </c>
      <c r="BJ26" s="63">
        <v>2021</v>
      </c>
      <c r="BK26" s="63">
        <v>2021</v>
      </c>
      <c r="BL26" s="63">
        <v>2021</v>
      </c>
      <c r="BM26" s="63">
        <v>2022</v>
      </c>
      <c r="BN26" s="63">
        <v>2021</v>
      </c>
      <c r="BO26" s="63">
        <v>2020</v>
      </c>
    </row>
    <row r="27" spans="1:67" x14ac:dyDescent="0.25">
      <c r="A27" s="52" t="s">
        <v>610</v>
      </c>
      <c r="B27" s="42" t="s">
        <v>640</v>
      </c>
      <c r="C27" s="62">
        <v>2020</v>
      </c>
      <c r="D27" s="62">
        <v>2020</v>
      </c>
      <c r="E27" s="62">
        <v>2020</v>
      </c>
      <c r="F27" s="62">
        <v>2020</v>
      </c>
      <c r="G27" s="62">
        <v>2020</v>
      </c>
      <c r="H27" s="62">
        <v>2021</v>
      </c>
      <c r="I27" s="72" t="s">
        <v>449</v>
      </c>
      <c r="J27" s="63">
        <v>2021</v>
      </c>
      <c r="K27" s="63">
        <v>2021</v>
      </c>
      <c r="L27" s="72">
        <v>2021</v>
      </c>
      <c r="M27" s="63">
        <v>2021</v>
      </c>
      <c r="N27" s="63">
        <v>2021</v>
      </c>
      <c r="O27" s="63">
        <v>2019</v>
      </c>
      <c r="P27" s="63">
        <v>2018</v>
      </c>
      <c r="Q27" s="63">
        <v>2020</v>
      </c>
      <c r="R27" s="63">
        <v>2020</v>
      </c>
      <c r="S27" s="63">
        <v>2021</v>
      </c>
      <c r="T27" s="63">
        <v>2021</v>
      </c>
      <c r="U27" s="63">
        <v>2021</v>
      </c>
      <c r="V27" s="63">
        <v>2020</v>
      </c>
      <c r="W27" s="63">
        <v>2020</v>
      </c>
      <c r="X27" s="63">
        <v>2020</v>
      </c>
      <c r="Y27" s="63">
        <v>2020</v>
      </c>
      <c r="Z27" s="63" t="s">
        <v>449</v>
      </c>
      <c r="AA27" s="63">
        <v>2021</v>
      </c>
      <c r="AB27" s="63">
        <v>2019</v>
      </c>
      <c r="AC27" s="63">
        <v>2020</v>
      </c>
      <c r="AD27" s="63">
        <v>2020</v>
      </c>
      <c r="AE27" s="63">
        <v>2021</v>
      </c>
      <c r="AF27" s="63">
        <v>2021</v>
      </c>
      <c r="AG27" s="88">
        <v>2021</v>
      </c>
      <c r="AH27" s="63">
        <v>2021</v>
      </c>
      <c r="AI27" s="74">
        <v>2020</v>
      </c>
      <c r="AJ27" s="63">
        <v>2020</v>
      </c>
      <c r="AK27" s="63">
        <v>2020</v>
      </c>
      <c r="AL27" s="63">
        <v>2020</v>
      </c>
      <c r="AM27" s="88" t="s">
        <v>449</v>
      </c>
      <c r="AN27" s="70">
        <v>2021</v>
      </c>
      <c r="AO27" s="70" t="s">
        <v>449</v>
      </c>
      <c r="AP27" s="63">
        <v>2020</v>
      </c>
      <c r="AQ27" s="63">
        <v>2021</v>
      </c>
      <c r="AR27" s="63">
        <v>2021</v>
      </c>
      <c r="AS27" s="63">
        <v>2021</v>
      </c>
      <c r="AT27" s="63">
        <v>2021</v>
      </c>
      <c r="AU27" s="63">
        <v>2021</v>
      </c>
      <c r="AV27" s="63">
        <v>2021</v>
      </c>
      <c r="AW27" s="63">
        <v>2021</v>
      </c>
      <c r="AX27" s="63">
        <v>2020</v>
      </c>
      <c r="AY27" s="63">
        <v>2021</v>
      </c>
      <c r="AZ27" s="63">
        <v>2021</v>
      </c>
      <c r="BA27" s="63" t="s">
        <v>449</v>
      </c>
      <c r="BB27" s="63">
        <v>2022</v>
      </c>
      <c r="BC27" s="63">
        <v>2022</v>
      </c>
      <c r="BD27" s="63">
        <v>2022</v>
      </c>
      <c r="BE27" s="63">
        <v>2020</v>
      </c>
      <c r="BF27" s="63">
        <v>2020</v>
      </c>
      <c r="BG27" s="63">
        <v>2019</v>
      </c>
      <c r="BH27" s="63">
        <v>2022</v>
      </c>
      <c r="BI27" s="63">
        <v>2019</v>
      </c>
      <c r="BJ27" s="63">
        <v>2021</v>
      </c>
      <c r="BK27" s="63">
        <v>2021</v>
      </c>
      <c r="BL27" s="63">
        <v>2021</v>
      </c>
      <c r="BM27" s="63">
        <v>2022</v>
      </c>
      <c r="BN27" s="63">
        <v>2021</v>
      </c>
      <c r="BO27" s="63">
        <v>2020</v>
      </c>
    </row>
    <row r="28" spans="1:67" x14ac:dyDescent="0.25">
      <c r="A28" s="111" t="s">
        <v>611</v>
      </c>
      <c r="B28" s="112" t="s">
        <v>637</v>
      </c>
      <c r="C28" s="366">
        <v>2020</v>
      </c>
      <c r="D28" s="366">
        <v>2020</v>
      </c>
      <c r="E28" s="366">
        <v>2020</v>
      </c>
      <c r="F28" s="366">
        <v>2020</v>
      </c>
      <c r="G28" s="366">
        <v>2020</v>
      </c>
      <c r="H28" s="366">
        <v>2021</v>
      </c>
      <c r="I28" s="113" t="s">
        <v>449</v>
      </c>
      <c r="J28" s="367">
        <v>2021</v>
      </c>
      <c r="K28" s="367">
        <v>2021</v>
      </c>
      <c r="L28" s="113">
        <v>2021</v>
      </c>
      <c r="M28" s="367">
        <v>2021</v>
      </c>
      <c r="N28" s="367">
        <v>2021</v>
      </c>
      <c r="O28" s="367">
        <v>2019</v>
      </c>
      <c r="P28" s="367">
        <v>2018</v>
      </c>
      <c r="Q28" s="367">
        <v>2020</v>
      </c>
      <c r="R28" s="367">
        <v>2020</v>
      </c>
      <c r="S28" s="367">
        <v>2021</v>
      </c>
      <c r="T28" s="367">
        <v>2021</v>
      </c>
      <c r="U28" s="367">
        <v>2021</v>
      </c>
      <c r="V28" s="367">
        <v>2020</v>
      </c>
      <c r="W28" s="367">
        <v>2020</v>
      </c>
      <c r="X28" s="367">
        <v>2020</v>
      </c>
      <c r="Y28" s="367">
        <v>2020</v>
      </c>
      <c r="Z28" s="367" t="s">
        <v>449</v>
      </c>
      <c r="AA28" s="367">
        <v>2021</v>
      </c>
      <c r="AB28" s="367">
        <v>2019</v>
      </c>
      <c r="AC28" s="367">
        <v>2020</v>
      </c>
      <c r="AD28" s="367">
        <v>2020</v>
      </c>
      <c r="AE28" s="367">
        <v>2021</v>
      </c>
      <c r="AF28" s="367">
        <v>2021</v>
      </c>
      <c r="AG28" s="368">
        <v>2021</v>
      </c>
      <c r="AH28" s="367">
        <v>2021</v>
      </c>
      <c r="AI28" s="369">
        <v>2020</v>
      </c>
      <c r="AJ28" s="367">
        <v>2020</v>
      </c>
      <c r="AK28" s="367">
        <v>2020</v>
      </c>
      <c r="AL28" s="367">
        <v>2020</v>
      </c>
      <c r="AM28" s="368" t="s">
        <v>449</v>
      </c>
      <c r="AN28" s="370">
        <v>2021</v>
      </c>
      <c r="AO28" s="370" t="s">
        <v>449</v>
      </c>
      <c r="AP28" s="367">
        <v>2020</v>
      </c>
      <c r="AQ28" s="367">
        <v>2021</v>
      </c>
      <c r="AR28" s="367">
        <v>2021</v>
      </c>
      <c r="AS28" s="367">
        <v>2021</v>
      </c>
      <c r="AT28" s="367">
        <v>2021</v>
      </c>
      <c r="AU28" s="367">
        <v>2021</v>
      </c>
      <c r="AV28" s="367">
        <v>2021</v>
      </c>
      <c r="AW28" s="367">
        <v>2021</v>
      </c>
      <c r="AX28" s="367">
        <v>2020</v>
      </c>
      <c r="AY28" s="367">
        <v>2021</v>
      </c>
      <c r="AZ28" s="367">
        <v>2021</v>
      </c>
      <c r="BA28" s="367" t="s">
        <v>449</v>
      </c>
      <c r="BB28" s="367">
        <v>2022</v>
      </c>
      <c r="BC28" s="367">
        <v>2022</v>
      </c>
      <c r="BD28" s="367">
        <v>2022</v>
      </c>
      <c r="BE28" s="367">
        <v>2020</v>
      </c>
      <c r="BF28" s="367">
        <v>2020</v>
      </c>
      <c r="BG28" s="367">
        <v>2019</v>
      </c>
      <c r="BH28" s="367">
        <v>2022</v>
      </c>
      <c r="BI28" s="367">
        <v>2019</v>
      </c>
      <c r="BJ28" s="367">
        <v>2021</v>
      </c>
      <c r="BK28" s="367">
        <v>2021</v>
      </c>
      <c r="BL28" s="367">
        <v>2021</v>
      </c>
      <c r="BM28" s="367">
        <v>2022</v>
      </c>
      <c r="BN28" s="367">
        <v>2021</v>
      </c>
      <c r="BO28" s="367">
        <v>2020</v>
      </c>
    </row>
    <row r="29" spans="1:67" x14ac:dyDescent="0.25">
      <c r="A29" s="52" t="s">
        <v>612</v>
      </c>
      <c r="B29" s="42" t="s">
        <v>647</v>
      </c>
      <c r="C29" s="62">
        <v>2020</v>
      </c>
      <c r="D29" s="62">
        <v>2020</v>
      </c>
      <c r="E29" s="62">
        <v>2020</v>
      </c>
      <c r="F29" s="62">
        <v>2020</v>
      </c>
      <c r="G29" s="62">
        <v>2020</v>
      </c>
      <c r="H29" s="62">
        <v>2021</v>
      </c>
      <c r="I29" s="72">
        <v>2022</v>
      </c>
      <c r="J29" s="63">
        <v>2021</v>
      </c>
      <c r="K29" s="63">
        <v>2021</v>
      </c>
      <c r="L29" s="72">
        <v>2021</v>
      </c>
      <c r="M29" s="63">
        <v>2021</v>
      </c>
      <c r="N29" s="63">
        <v>2021</v>
      </c>
      <c r="O29" s="63">
        <v>2019</v>
      </c>
      <c r="P29" s="63">
        <v>2018</v>
      </c>
      <c r="Q29" s="63">
        <v>2020</v>
      </c>
      <c r="R29" s="63">
        <v>2020</v>
      </c>
      <c r="S29" s="63">
        <v>2021</v>
      </c>
      <c r="T29" s="63">
        <v>2021</v>
      </c>
      <c r="U29" s="63">
        <v>2021</v>
      </c>
      <c r="V29" s="63">
        <v>2017</v>
      </c>
      <c r="W29" s="63">
        <v>2017</v>
      </c>
      <c r="X29" s="63">
        <v>2021</v>
      </c>
      <c r="Y29" s="63">
        <v>2021</v>
      </c>
      <c r="Z29" s="63">
        <v>2021</v>
      </c>
      <c r="AA29" s="63">
        <v>2021</v>
      </c>
      <c r="AB29" s="63">
        <v>2019</v>
      </c>
      <c r="AC29" s="63">
        <v>2020</v>
      </c>
      <c r="AD29" s="63">
        <v>2020</v>
      </c>
      <c r="AE29" s="63">
        <v>2021</v>
      </c>
      <c r="AF29" s="63">
        <v>2020</v>
      </c>
      <c r="AG29" s="88">
        <v>2020</v>
      </c>
      <c r="AH29" s="63">
        <v>2020</v>
      </c>
      <c r="AI29" s="74">
        <v>2020</v>
      </c>
      <c r="AJ29" s="63">
        <v>2020</v>
      </c>
      <c r="AK29" s="63">
        <v>2021</v>
      </c>
      <c r="AL29" s="63">
        <v>2020</v>
      </c>
      <c r="AM29" s="88">
        <v>2021</v>
      </c>
      <c r="AN29" s="70">
        <v>2021</v>
      </c>
      <c r="AO29" s="70">
        <v>2021</v>
      </c>
      <c r="AP29" s="63">
        <v>2020</v>
      </c>
      <c r="AQ29" s="63">
        <v>2021</v>
      </c>
      <c r="AR29" s="63">
        <v>2021</v>
      </c>
      <c r="AS29" s="63">
        <v>2021</v>
      </c>
      <c r="AT29" s="63">
        <v>2021</v>
      </c>
      <c r="AU29" s="63">
        <v>2021</v>
      </c>
      <c r="AV29" s="63">
        <v>2020</v>
      </c>
      <c r="AW29" s="63">
        <v>2021</v>
      </c>
      <c r="AX29" s="63">
        <v>2020</v>
      </c>
      <c r="AY29" s="63">
        <v>2021</v>
      </c>
      <c r="AZ29" s="63">
        <v>2021</v>
      </c>
      <c r="BA29" s="63">
        <v>2021</v>
      </c>
      <c r="BB29" s="63">
        <v>2022</v>
      </c>
      <c r="BC29" s="63">
        <v>2022</v>
      </c>
      <c r="BD29" s="63">
        <v>2022</v>
      </c>
      <c r="BE29" s="63">
        <v>2021</v>
      </c>
      <c r="BF29" s="63">
        <v>2022</v>
      </c>
      <c r="BG29" s="63">
        <v>2020</v>
      </c>
      <c r="BH29" s="63">
        <v>2022</v>
      </c>
      <c r="BI29" s="63">
        <v>2019</v>
      </c>
      <c r="BJ29" s="63">
        <v>2021</v>
      </c>
      <c r="BK29" s="63">
        <v>2021</v>
      </c>
      <c r="BL29" s="63">
        <v>2021</v>
      </c>
      <c r="BM29" s="63">
        <v>2022</v>
      </c>
      <c r="BN29" s="63">
        <v>2021</v>
      </c>
      <c r="BO29" s="63">
        <v>2020</v>
      </c>
    </row>
    <row r="30" spans="1:67" x14ac:dyDescent="0.25">
      <c r="A30" s="51" t="s">
        <v>613</v>
      </c>
      <c r="B30" s="108" t="s">
        <v>648</v>
      </c>
      <c r="C30" s="62">
        <v>2020</v>
      </c>
      <c r="D30" s="62">
        <v>2020</v>
      </c>
      <c r="E30" s="62">
        <v>2020</v>
      </c>
      <c r="F30" s="62">
        <v>2020</v>
      </c>
      <c r="G30" s="62">
        <v>2020</v>
      </c>
      <c r="H30" s="62">
        <v>2021</v>
      </c>
      <c r="I30" s="72">
        <v>2022</v>
      </c>
      <c r="J30" s="63">
        <v>2021</v>
      </c>
      <c r="K30" s="63">
        <v>2021</v>
      </c>
      <c r="L30" s="72">
        <v>2021</v>
      </c>
      <c r="M30" s="63">
        <v>2021</v>
      </c>
      <c r="N30" s="63">
        <v>2021</v>
      </c>
      <c r="O30" s="63">
        <v>2019</v>
      </c>
      <c r="P30" s="63">
        <v>2018</v>
      </c>
      <c r="Q30" s="63">
        <v>2020</v>
      </c>
      <c r="R30" s="63">
        <v>2020</v>
      </c>
      <c r="S30" s="63">
        <v>2021</v>
      </c>
      <c r="T30" s="63">
        <v>2021</v>
      </c>
      <c r="U30" s="63">
        <v>2021</v>
      </c>
      <c r="V30" s="63">
        <v>2017</v>
      </c>
      <c r="W30" s="63">
        <v>2017</v>
      </c>
      <c r="X30" s="63">
        <v>2021</v>
      </c>
      <c r="Y30" s="63">
        <v>2021</v>
      </c>
      <c r="Z30" s="63">
        <v>2021</v>
      </c>
      <c r="AA30" s="63">
        <v>2021</v>
      </c>
      <c r="AB30" s="63">
        <v>2019</v>
      </c>
      <c r="AC30" s="63">
        <v>2020</v>
      </c>
      <c r="AD30" s="63">
        <v>2020</v>
      </c>
      <c r="AE30" s="63">
        <v>2021</v>
      </c>
      <c r="AF30" s="63">
        <v>2020</v>
      </c>
      <c r="AG30" s="88">
        <v>2020</v>
      </c>
      <c r="AH30" s="63">
        <v>2020</v>
      </c>
      <c r="AI30" s="74">
        <v>2020</v>
      </c>
      <c r="AJ30" s="63">
        <v>2020</v>
      </c>
      <c r="AK30" s="63">
        <v>2021</v>
      </c>
      <c r="AL30" s="63">
        <v>2020</v>
      </c>
      <c r="AM30" s="88">
        <v>2021</v>
      </c>
      <c r="AN30" s="70">
        <v>2021</v>
      </c>
      <c r="AO30" s="70">
        <v>2021</v>
      </c>
      <c r="AP30" s="63">
        <v>2020</v>
      </c>
      <c r="AQ30" s="63">
        <v>2021</v>
      </c>
      <c r="AR30" s="63">
        <v>2021</v>
      </c>
      <c r="AS30" s="63">
        <v>2021</v>
      </c>
      <c r="AT30" s="63">
        <v>2021</v>
      </c>
      <c r="AU30" s="63">
        <v>2021</v>
      </c>
      <c r="AV30" s="63">
        <v>2020</v>
      </c>
      <c r="AW30" s="63">
        <v>2021</v>
      </c>
      <c r="AX30" s="63">
        <v>2020</v>
      </c>
      <c r="AY30" s="63">
        <v>2021</v>
      </c>
      <c r="AZ30" s="63">
        <v>2021</v>
      </c>
      <c r="BA30" s="63">
        <v>2021</v>
      </c>
      <c r="BB30" s="63">
        <v>2022</v>
      </c>
      <c r="BC30" s="63">
        <v>2022</v>
      </c>
      <c r="BD30" s="63">
        <v>2022</v>
      </c>
      <c r="BE30" s="63">
        <v>2021</v>
      </c>
      <c r="BF30" s="63">
        <v>2022</v>
      </c>
      <c r="BG30" s="63">
        <v>2020</v>
      </c>
      <c r="BH30" s="63">
        <v>2022</v>
      </c>
      <c r="BI30" s="63">
        <v>2019</v>
      </c>
      <c r="BJ30" s="63">
        <v>2021</v>
      </c>
      <c r="BK30" s="63">
        <v>2021</v>
      </c>
      <c r="BL30" s="63">
        <v>2021</v>
      </c>
      <c r="BM30" s="63">
        <v>2022</v>
      </c>
      <c r="BN30" s="63">
        <v>2021</v>
      </c>
      <c r="BO30" s="63">
        <v>2020</v>
      </c>
    </row>
    <row r="31" spans="1:67" x14ac:dyDescent="0.25">
      <c r="A31" s="51" t="s">
        <v>614</v>
      </c>
      <c r="B31" s="108" t="s">
        <v>649</v>
      </c>
      <c r="C31" s="62">
        <v>2020</v>
      </c>
      <c r="D31" s="62">
        <v>2020</v>
      </c>
      <c r="E31" s="62">
        <v>2020</v>
      </c>
      <c r="F31" s="62">
        <v>2020</v>
      </c>
      <c r="G31" s="62">
        <v>2020</v>
      </c>
      <c r="H31" s="62">
        <v>2021</v>
      </c>
      <c r="I31" s="72">
        <v>2022</v>
      </c>
      <c r="J31" s="63">
        <v>2021</v>
      </c>
      <c r="K31" s="63">
        <v>2021</v>
      </c>
      <c r="L31" s="72">
        <v>2021</v>
      </c>
      <c r="M31" s="63">
        <v>2021</v>
      </c>
      <c r="N31" s="63">
        <v>2021</v>
      </c>
      <c r="O31" s="63">
        <v>2019</v>
      </c>
      <c r="P31" s="63">
        <v>2018</v>
      </c>
      <c r="Q31" s="63">
        <v>2020</v>
      </c>
      <c r="R31" s="63">
        <v>2020</v>
      </c>
      <c r="S31" s="63">
        <v>2021</v>
      </c>
      <c r="T31" s="63">
        <v>2021</v>
      </c>
      <c r="U31" s="63">
        <v>2021</v>
      </c>
      <c r="V31" s="63">
        <v>2017</v>
      </c>
      <c r="W31" s="63">
        <v>2017</v>
      </c>
      <c r="X31" s="63">
        <v>2021</v>
      </c>
      <c r="Y31" s="63">
        <v>2021</v>
      </c>
      <c r="Z31" s="63">
        <v>2021</v>
      </c>
      <c r="AA31" s="63">
        <v>2021</v>
      </c>
      <c r="AB31" s="63">
        <v>2019</v>
      </c>
      <c r="AC31" s="63">
        <v>2020</v>
      </c>
      <c r="AD31" s="63">
        <v>2020</v>
      </c>
      <c r="AE31" s="63">
        <v>2021</v>
      </c>
      <c r="AF31" s="63">
        <v>2020</v>
      </c>
      <c r="AG31" s="88">
        <v>2020</v>
      </c>
      <c r="AH31" s="63">
        <v>2020</v>
      </c>
      <c r="AI31" s="74">
        <v>2020</v>
      </c>
      <c r="AJ31" s="63">
        <v>2020</v>
      </c>
      <c r="AK31" s="63">
        <v>2021</v>
      </c>
      <c r="AL31" s="63">
        <v>2020</v>
      </c>
      <c r="AM31" s="88">
        <v>2021</v>
      </c>
      <c r="AN31" s="70">
        <v>2021</v>
      </c>
      <c r="AO31" s="70">
        <v>2021</v>
      </c>
      <c r="AP31" s="63">
        <v>2020</v>
      </c>
      <c r="AQ31" s="63">
        <v>2021</v>
      </c>
      <c r="AR31" s="63">
        <v>2021</v>
      </c>
      <c r="AS31" s="63">
        <v>2021</v>
      </c>
      <c r="AT31" s="63">
        <v>2021</v>
      </c>
      <c r="AU31" s="63">
        <v>2021</v>
      </c>
      <c r="AV31" s="63">
        <v>2020</v>
      </c>
      <c r="AW31" s="63">
        <v>2021</v>
      </c>
      <c r="AX31" s="63">
        <v>2020</v>
      </c>
      <c r="AY31" s="63">
        <v>2021</v>
      </c>
      <c r="AZ31" s="63">
        <v>2021</v>
      </c>
      <c r="BA31" s="63">
        <v>2021</v>
      </c>
      <c r="BB31" s="63">
        <v>2022</v>
      </c>
      <c r="BC31" s="63">
        <v>2022</v>
      </c>
      <c r="BD31" s="63">
        <v>2022</v>
      </c>
      <c r="BE31" s="63">
        <v>2021</v>
      </c>
      <c r="BF31" s="63">
        <v>2022</v>
      </c>
      <c r="BG31" s="63">
        <v>2020</v>
      </c>
      <c r="BH31" s="63">
        <v>2022</v>
      </c>
      <c r="BI31" s="63">
        <v>2019</v>
      </c>
      <c r="BJ31" s="63">
        <v>2021</v>
      </c>
      <c r="BK31" s="63">
        <v>2021</v>
      </c>
      <c r="BL31" s="63">
        <v>2021</v>
      </c>
      <c r="BM31" s="63">
        <v>2022</v>
      </c>
      <c r="BN31" s="63">
        <v>2021</v>
      </c>
      <c r="BO31" s="63">
        <v>2020</v>
      </c>
    </row>
    <row r="32" spans="1:67" x14ac:dyDescent="0.25">
      <c r="A32" s="51" t="s">
        <v>615</v>
      </c>
      <c r="B32" s="108" t="s">
        <v>650</v>
      </c>
      <c r="C32" s="62">
        <v>2020</v>
      </c>
      <c r="D32" s="62">
        <v>2020</v>
      </c>
      <c r="E32" s="62">
        <v>2020</v>
      </c>
      <c r="F32" s="62">
        <v>2020</v>
      </c>
      <c r="G32" s="62">
        <v>2020</v>
      </c>
      <c r="H32" s="62">
        <v>2021</v>
      </c>
      <c r="I32" s="72">
        <v>2022</v>
      </c>
      <c r="J32" s="63">
        <v>2021</v>
      </c>
      <c r="K32" s="63">
        <v>2021</v>
      </c>
      <c r="L32" s="72">
        <v>2021</v>
      </c>
      <c r="M32" s="63">
        <v>2021</v>
      </c>
      <c r="N32" s="63">
        <v>2021</v>
      </c>
      <c r="O32" s="63">
        <v>2019</v>
      </c>
      <c r="P32" s="63">
        <v>2018</v>
      </c>
      <c r="Q32" s="63">
        <v>2020</v>
      </c>
      <c r="R32" s="63">
        <v>2020</v>
      </c>
      <c r="S32" s="63">
        <v>2021</v>
      </c>
      <c r="T32" s="63">
        <v>2021</v>
      </c>
      <c r="U32" s="63">
        <v>2021</v>
      </c>
      <c r="V32" s="63">
        <v>2017</v>
      </c>
      <c r="W32" s="63">
        <v>2017</v>
      </c>
      <c r="X32" s="63">
        <v>2021</v>
      </c>
      <c r="Y32" s="63">
        <v>2021</v>
      </c>
      <c r="Z32" s="63">
        <v>2021</v>
      </c>
      <c r="AA32" s="63">
        <v>2021</v>
      </c>
      <c r="AB32" s="63">
        <v>2019</v>
      </c>
      <c r="AC32" s="63">
        <v>2020</v>
      </c>
      <c r="AD32" s="63">
        <v>2020</v>
      </c>
      <c r="AE32" s="63">
        <v>2021</v>
      </c>
      <c r="AF32" s="63">
        <v>2020</v>
      </c>
      <c r="AG32" s="88">
        <v>2020</v>
      </c>
      <c r="AH32" s="63">
        <v>2020</v>
      </c>
      <c r="AI32" s="74">
        <v>2020</v>
      </c>
      <c r="AJ32" s="63">
        <v>2020</v>
      </c>
      <c r="AK32" s="63">
        <v>2021</v>
      </c>
      <c r="AL32" s="63">
        <v>2020</v>
      </c>
      <c r="AM32" s="88">
        <v>2021</v>
      </c>
      <c r="AN32" s="70">
        <v>2021</v>
      </c>
      <c r="AO32" s="70">
        <v>2021</v>
      </c>
      <c r="AP32" s="63">
        <v>2020</v>
      </c>
      <c r="AQ32" s="63">
        <v>2021</v>
      </c>
      <c r="AR32" s="63">
        <v>2021</v>
      </c>
      <c r="AS32" s="63">
        <v>2021</v>
      </c>
      <c r="AT32" s="63">
        <v>2021</v>
      </c>
      <c r="AU32" s="63">
        <v>2021</v>
      </c>
      <c r="AV32" s="63">
        <v>2020</v>
      </c>
      <c r="AW32" s="63">
        <v>2021</v>
      </c>
      <c r="AX32" s="63">
        <v>2020</v>
      </c>
      <c r="AY32" s="63">
        <v>2021</v>
      </c>
      <c r="AZ32" s="63">
        <v>2021</v>
      </c>
      <c r="BA32" s="63">
        <v>2021</v>
      </c>
      <c r="BB32" s="63">
        <v>2022</v>
      </c>
      <c r="BC32" s="63">
        <v>2022</v>
      </c>
      <c r="BD32" s="63">
        <v>2022</v>
      </c>
      <c r="BE32" s="63">
        <v>2021</v>
      </c>
      <c r="BF32" s="63">
        <v>2022</v>
      </c>
      <c r="BG32" s="63">
        <v>2020</v>
      </c>
      <c r="BH32" s="63">
        <v>2022</v>
      </c>
      <c r="BI32" s="63">
        <v>2019</v>
      </c>
      <c r="BJ32" s="63">
        <v>2021</v>
      </c>
      <c r="BK32" s="63">
        <v>2021</v>
      </c>
      <c r="BL32" s="63">
        <v>2021</v>
      </c>
      <c r="BM32" s="63">
        <v>2022</v>
      </c>
      <c r="BN32" s="63">
        <v>2021</v>
      </c>
      <c r="BO32" s="63">
        <v>2020</v>
      </c>
    </row>
    <row r="33" spans="1:67" x14ac:dyDescent="0.25">
      <c r="A33" s="51" t="s">
        <v>616</v>
      </c>
      <c r="B33" s="108" t="s">
        <v>651</v>
      </c>
      <c r="C33" s="62">
        <v>2020</v>
      </c>
      <c r="D33" s="62">
        <v>2020</v>
      </c>
      <c r="E33" s="62">
        <v>2020</v>
      </c>
      <c r="F33" s="62">
        <v>2020</v>
      </c>
      <c r="G33" s="62">
        <v>2020</v>
      </c>
      <c r="H33" s="62">
        <v>2021</v>
      </c>
      <c r="I33" s="72">
        <v>2022</v>
      </c>
      <c r="J33" s="63">
        <v>2021</v>
      </c>
      <c r="K33" s="63">
        <v>2021</v>
      </c>
      <c r="L33" s="72">
        <v>2021</v>
      </c>
      <c r="M33" s="63">
        <v>2021</v>
      </c>
      <c r="N33" s="63">
        <v>2021</v>
      </c>
      <c r="O33" s="63">
        <v>2019</v>
      </c>
      <c r="P33" s="63">
        <v>2018</v>
      </c>
      <c r="Q33" s="63">
        <v>2020</v>
      </c>
      <c r="R33" s="63">
        <v>2020</v>
      </c>
      <c r="S33" s="63">
        <v>2021</v>
      </c>
      <c r="T33" s="63">
        <v>2021</v>
      </c>
      <c r="U33" s="63">
        <v>2021</v>
      </c>
      <c r="V33" s="63">
        <v>2017</v>
      </c>
      <c r="W33" s="63">
        <v>2017</v>
      </c>
      <c r="X33" s="63">
        <v>2021</v>
      </c>
      <c r="Y33" s="63">
        <v>2021</v>
      </c>
      <c r="Z33" s="63">
        <v>2021</v>
      </c>
      <c r="AA33" s="63">
        <v>2021</v>
      </c>
      <c r="AB33" s="63">
        <v>2019</v>
      </c>
      <c r="AC33" s="63">
        <v>2020</v>
      </c>
      <c r="AD33" s="63">
        <v>2020</v>
      </c>
      <c r="AE33" s="63">
        <v>2021</v>
      </c>
      <c r="AF33" s="63">
        <v>2020</v>
      </c>
      <c r="AG33" s="88">
        <v>2020</v>
      </c>
      <c r="AH33" s="63">
        <v>2020</v>
      </c>
      <c r="AI33" s="74">
        <v>2020</v>
      </c>
      <c r="AJ33" s="63">
        <v>2020</v>
      </c>
      <c r="AK33" s="63">
        <v>2021</v>
      </c>
      <c r="AL33" s="63">
        <v>2020</v>
      </c>
      <c r="AM33" s="88">
        <v>2021</v>
      </c>
      <c r="AN33" s="70">
        <v>2021</v>
      </c>
      <c r="AO33" s="70">
        <v>2021</v>
      </c>
      <c r="AP33" s="63">
        <v>2020</v>
      </c>
      <c r="AQ33" s="63">
        <v>2021</v>
      </c>
      <c r="AR33" s="63">
        <v>2021</v>
      </c>
      <c r="AS33" s="63">
        <v>2021</v>
      </c>
      <c r="AT33" s="63">
        <v>2021</v>
      </c>
      <c r="AU33" s="63">
        <v>2021</v>
      </c>
      <c r="AV33" s="63">
        <v>2020</v>
      </c>
      <c r="AW33" s="63">
        <v>2021</v>
      </c>
      <c r="AX33" s="63">
        <v>2020</v>
      </c>
      <c r="AY33" s="63">
        <v>2021</v>
      </c>
      <c r="AZ33" s="63">
        <v>2021</v>
      </c>
      <c r="BA33" s="63">
        <v>2021</v>
      </c>
      <c r="BB33" s="63">
        <v>2022</v>
      </c>
      <c r="BC33" s="63">
        <v>2022</v>
      </c>
      <c r="BD33" s="63">
        <v>2022</v>
      </c>
      <c r="BE33" s="63">
        <v>2021</v>
      </c>
      <c r="BF33" s="63">
        <v>2022</v>
      </c>
      <c r="BG33" s="63">
        <v>2020</v>
      </c>
      <c r="BH33" s="63">
        <v>2022</v>
      </c>
      <c r="BI33" s="63">
        <v>2019</v>
      </c>
      <c r="BJ33" s="63">
        <v>2021</v>
      </c>
      <c r="BK33" s="63">
        <v>2021</v>
      </c>
      <c r="BL33" s="63">
        <v>2021</v>
      </c>
      <c r="BM33" s="63">
        <v>2022</v>
      </c>
      <c r="BN33" s="63">
        <v>2021</v>
      </c>
      <c r="BO33" s="63">
        <v>2020</v>
      </c>
    </row>
    <row r="34" spans="1:67" x14ac:dyDescent="0.25">
      <c r="A34" s="51" t="s">
        <v>617</v>
      </c>
      <c r="B34" s="108" t="s">
        <v>652</v>
      </c>
      <c r="C34" s="62">
        <v>2020</v>
      </c>
      <c r="D34" s="62">
        <v>2020</v>
      </c>
      <c r="E34" s="62">
        <v>2020</v>
      </c>
      <c r="F34" s="62">
        <v>2020</v>
      </c>
      <c r="G34" s="62">
        <v>2020</v>
      </c>
      <c r="H34" s="62">
        <v>2021</v>
      </c>
      <c r="I34" s="72">
        <v>2022</v>
      </c>
      <c r="J34" s="63">
        <v>2021</v>
      </c>
      <c r="K34" s="63">
        <v>2021</v>
      </c>
      <c r="L34" s="72">
        <v>2021</v>
      </c>
      <c r="M34" s="63">
        <v>2021</v>
      </c>
      <c r="N34" s="63">
        <v>2021</v>
      </c>
      <c r="O34" s="63">
        <v>2019</v>
      </c>
      <c r="P34" s="63">
        <v>2018</v>
      </c>
      <c r="Q34" s="63">
        <v>2020</v>
      </c>
      <c r="R34" s="63">
        <v>2020</v>
      </c>
      <c r="S34" s="63">
        <v>2021</v>
      </c>
      <c r="T34" s="63">
        <v>2021</v>
      </c>
      <c r="U34" s="63">
        <v>2021</v>
      </c>
      <c r="V34" s="63">
        <v>2017</v>
      </c>
      <c r="W34" s="63">
        <v>2017</v>
      </c>
      <c r="X34" s="63">
        <v>2021</v>
      </c>
      <c r="Y34" s="63">
        <v>2021</v>
      </c>
      <c r="Z34" s="63">
        <v>2021</v>
      </c>
      <c r="AA34" s="63">
        <v>2021</v>
      </c>
      <c r="AB34" s="63">
        <v>2019</v>
      </c>
      <c r="AC34" s="63">
        <v>2020</v>
      </c>
      <c r="AD34" s="63">
        <v>2020</v>
      </c>
      <c r="AE34" s="63">
        <v>2021</v>
      </c>
      <c r="AF34" s="63">
        <v>2020</v>
      </c>
      <c r="AG34" s="88">
        <v>2020</v>
      </c>
      <c r="AH34" s="63">
        <v>2020</v>
      </c>
      <c r="AI34" s="74">
        <v>2020</v>
      </c>
      <c r="AJ34" s="63">
        <v>2020</v>
      </c>
      <c r="AK34" s="63">
        <v>2021</v>
      </c>
      <c r="AL34" s="63">
        <v>2020</v>
      </c>
      <c r="AM34" s="88">
        <v>2021</v>
      </c>
      <c r="AN34" s="70">
        <v>2021</v>
      </c>
      <c r="AO34" s="70">
        <v>2021</v>
      </c>
      <c r="AP34" s="63">
        <v>2020</v>
      </c>
      <c r="AQ34" s="63">
        <v>2021</v>
      </c>
      <c r="AR34" s="63">
        <v>2021</v>
      </c>
      <c r="AS34" s="63">
        <v>2021</v>
      </c>
      <c r="AT34" s="63">
        <v>2021</v>
      </c>
      <c r="AU34" s="63">
        <v>2021</v>
      </c>
      <c r="AV34" s="63">
        <v>2020</v>
      </c>
      <c r="AW34" s="63">
        <v>2021</v>
      </c>
      <c r="AX34" s="63">
        <v>2020</v>
      </c>
      <c r="AY34" s="63">
        <v>2021</v>
      </c>
      <c r="AZ34" s="63">
        <v>2021</v>
      </c>
      <c r="BA34" s="63">
        <v>2021</v>
      </c>
      <c r="BB34" s="63">
        <v>2022</v>
      </c>
      <c r="BC34" s="63">
        <v>2022</v>
      </c>
      <c r="BD34" s="63">
        <v>2022</v>
      </c>
      <c r="BE34" s="63">
        <v>2021</v>
      </c>
      <c r="BF34" s="63">
        <v>2022</v>
      </c>
      <c r="BG34" s="63">
        <v>2020</v>
      </c>
      <c r="BH34" s="63">
        <v>2022</v>
      </c>
      <c r="BI34" s="63">
        <v>2019</v>
      </c>
      <c r="BJ34" s="63">
        <v>2021</v>
      </c>
      <c r="BK34" s="63">
        <v>2021</v>
      </c>
      <c r="BL34" s="63">
        <v>2021</v>
      </c>
      <c r="BM34" s="63">
        <v>2022</v>
      </c>
      <c r="BN34" s="63">
        <v>2021</v>
      </c>
      <c r="BO34" s="63">
        <v>2020</v>
      </c>
    </row>
    <row r="35" spans="1:67" x14ac:dyDescent="0.25">
      <c r="A35" s="51" t="s">
        <v>618</v>
      </c>
      <c r="B35" s="108" t="s">
        <v>653</v>
      </c>
      <c r="C35" s="62">
        <v>2020</v>
      </c>
      <c r="D35" s="62">
        <v>2020</v>
      </c>
      <c r="E35" s="62">
        <v>2020</v>
      </c>
      <c r="F35" s="62">
        <v>2020</v>
      </c>
      <c r="G35" s="62">
        <v>2020</v>
      </c>
      <c r="H35" s="62">
        <v>2021</v>
      </c>
      <c r="I35" s="72">
        <v>2022</v>
      </c>
      <c r="J35" s="63">
        <v>2021</v>
      </c>
      <c r="K35" s="63">
        <v>2021</v>
      </c>
      <c r="L35" s="72">
        <v>2021</v>
      </c>
      <c r="M35" s="63">
        <v>2021</v>
      </c>
      <c r="N35" s="63">
        <v>2021</v>
      </c>
      <c r="O35" s="63">
        <v>2019</v>
      </c>
      <c r="P35" s="63">
        <v>2018</v>
      </c>
      <c r="Q35" s="63">
        <v>2020</v>
      </c>
      <c r="R35" s="63">
        <v>2020</v>
      </c>
      <c r="S35" s="63">
        <v>2021</v>
      </c>
      <c r="T35" s="63">
        <v>2021</v>
      </c>
      <c r="U35" s="63">
        <v>2021</v>
      </c>
      <c r="V35" s="63">
        <v>2017</v>
      </c>
      <c r="W35" s="63">
        <v>2017</v>
      </c>
      <c r="X35" s="63">
        <v>2021</v>
      </c>
      <c r="Y35" s="63">
        <v>2021</v>
      </c>
      <c r="Z35" s="63">
        <v>2021</v>
      </c>
      <c r="AA35" s="63">
        <v>2021</v>
      </c>
      <c r="AB35" s="63">
        <v>2019</v>
      </c>
      <c r="AC35" s="63">
        <v>2020</v>
      </c>
      <c r="AD35" s="63">
        <v>2020</v>
      </c>
      <c r="AE35" s="63">
        <v>2021</v>
      </c>
      <c r="AF35" s="63">
        <v>2020</v>
      </c>
      <c r="AG35" s="88">
        <v>2020</v>
      </c>
      <c r="AH35" s="63">
        <v>2020</v>
      </c>
      <c r="AI35" s="74" t="s">
        <v>449</v>
      </c>
      <c r="AJ35" s="63">
        <v>2020</v>
      </c>
      <c r="AK35" s="63">
        <v>2021</v>
      </c>
      <c r="AL35" s="63">
        <v>2020</v>
      </c>
      <c r="AM35" s="88">
        <v>2021</v>
      </c>
      <c r="AN35" s="70">
        <v>2021</v>
      </c>
      <c r="AO35" s="70">
        <v>2021</v>
      </c>
      <c r="AP35" s="63">
        <v>2020</v>
      </c>
      <c r="AQ35" s="63">
        <v>2021</v>
      </c>
      <c r="AR35" s="63">
        <v>2021</v>
      </c>
      <c r="AS35" s="63">
        <v>2021</v>
      </c>
      <c r="AT35" s="63">
        <v>2021</v>
      </c>
      <c r="AU35" s="63">
        <v>2021</v>
      </c>
      <c r="AV35" s="63">
        <v>2020</v>
      </c>
      <c r="AW35" s="63">
        <v>2021</v>
      </c>
      <c r="AX35" s="63">
        <v>2020</v>
      </c>
      <c r="AY35" s="63">
        <v>2021</v>
      </c>
      <c r="AZ35" s="63">
        <v>2021</v>
      </c>
      <c r="BA35" s="63">
        <v>2021</v>
      </c>
      <c r="BB35" s="63">
        <v>2022</v>
      </c>
      <c r="BC35" s="63">
        <v>2022</v>
      </c>
      <c r="BD35" s="63">
        <v>2022</v>
      </c>
      <c r="BE35" s="63">
        <v>2021</v>
      </c>
      <c r="BF35" s="63">
        <v>2022</v>
      </c>
      <c r="BG35" s="63">
        <v>2020</v>
      </c>
      <c r="BH35" s="63">
        <v>2022</v>
      </c>
      <c r="BI35" s="63">
        <v>2019</v>
      </c>
      <c r="BJ35" s="63">
        <v>2021</v>
      </c>
      <c r="BK35" s="63">
        <v>2021</v>
      </c>
      <c r="BL35" s="63">
        <v>2021</v>
      </c>
      <c r="BM35" s="63">
        <v>2022</v>
      </c>
      <c r="BN35" s="63">
        <v>2021</v>
      </c>
      <c r="BO35" s="63">
        <v>2020</v>
      </c>
    </row>
    <row r="36" spans="1:67" x14ac:dyDescent="0.25">
      <c r="A36" s="51" t="s">
        <v>619</v>
      </c>
      <c r="B36" s="108" t="s">
        <v>654</v>
      </c>
      <c r="C36" s="62">
        <v>2020</v>
      </c>
      <c r="D36" s="62">
        <v>2020</v>
      </c>
      <c r="E36" s="62">
        <v>2020</v>
      </c>
      <c r="F36" s="62">
        <v>2020</v>
      </c>
      <c r="G36" s="62">
        <v>2020</v>
      </c>
      <c r="H36" s="62">
        <v>2021</v>
      </c>
      <c r="I36" s="72">
        <v>2022</v>
      </c>
      <c r="J36" s="63">
        <v>2021</v>
      </c>
      <c r="K36" s="63">
        <v>2021</v>
      </c>
      <c r="L36" s="72">
        <v>2021</v>
      </c>
      <c r="M36" s="63">
        <v>2021</v>
      </c>
      <c r="N36" s="63">
        <v>2021</v>
      </c>
      <c r="O36" s="63">
        <v>2019</v>
      </c>
      <c r="P36" s="63">
        <v>2018</v>
      </c>
      <c r="Q36" s="63">
        <v>2020</v>
      </c>
      <c r="R36" s="63">
        <v>2020</v>
      </c>
      <c r="S36" s="63">
        <v>2021</v>
      </c>
      <c r="T36" s="63">
        <v>2021</v>
      </c>
      <c r="U36" s="63">
        <v>2021</v>
      </c>
      <c r="V36" s="63">
        <v>2017</v>
      </c>
      <c r="W36" s="63">
        <v>2017</v>
      </c>
      <c r="X36" s="63">
        <v>2021</v>
      </c>
      <c r="Y36" s="63">
        <v>2021</v>
      </c>
      <c r="Z36" s="63">
        <v>2021</v>
      </c>
      <c r="AA36" s="63">
        <v>2021</v>
      </c>
      <c r="AB36" s="63">
        <v>2019</v>
      </c>
      <c r="AC36" s="63">
        <v>2020</v>
      </c>
      <c r="AD36" s="63">
        <v>2020</v>
      </c>
      <c r="AE36" s="63">
        <v>2021</v>
      </c>
      <c r="AF36" s="63">
        <v>2020</v>
      </c>
      <c r="AG36" s="88">
        <v>2020</v>
      </c>
      <c r="AH36" s="63">
        <v>2020</v>
      </c>
      <c r="AI36" s="74">
        <v>2020</v>
      </c>
      <c r="AJ36" s="63">
        <v>2020</v>
      </c>
      <c r="AK36" s="63">
        <v>2021</v>
      </c>
      <c r="AL36" s="63">
        <v>2020</v>
      </c>
      <c r="AM36" s="88">
        <v>2021</v>
      </c>
      <c r="AN36" s="70">
        <v>2021</v>
      </c>
      <c r="AO36" s="70">
        <v>2021</v>
      </c>
      <c r="AP36" s="63">
        <v>2020</v>
      </c>
      <c r="AQ36" s="63">
        <v>2021</v>
      </c>
      <c r="AR36" s="63">
        <v>2021</v>
      </c>
      <c r="AS36" s="63">
        <v>2021</v>
      </c>
      <c r="AT36" s="63">
        <v>2021</v>
      </c>
      <c r="AU36" s="63">
        <v>2021</v>
      </c>
      <c r="AV36" s="63">
        <v>2020</v>
      </c>
      <c r="AW36" s="63">
        <v>2021</v>
      </c>
      <c r="AX36" s="63">
        <v>2020</v>
      </c>
      <c r="AY36" s="63">
        <v>2021</v>
      </c>
      <c r="AZ36" s="63">
        <v>2021</v>
      </c>
      <c r="BA36" s="63">
        <v>2021</v>
      </c>
      <c r="BB36" s="63">
        <v>2022</v>
      </c>
      <c r="BC36" s="63">
        <v>2022</v>
      </c>
      <c r="BD36" s="63">
        <v>2022</v>
      </c>
      <c r="BE36" s="63">
        <v>2021</v>
      </c>
      <c r="BF36" s="63">
        <v>2022</v>
      </c>
      <c r="BG36" s="63">
        <v>2020</v>
      </c>
      <c r="BH36" s="63">
        <v>2022</v>
      </c>
      <c r="BI36" s="63">
        <v>2019</v>
      </c>
      <c r="BJ36" s="63">
        <v>2021</v>
      </c>
      <c r="BK36" s="63">
        <v>2021</v>
      </c>
      <c r="BL36" s="63">
        <v>2021</v>
      </c>
      <c r="BM36" s="63">
        <v>2022</v>
      </c>
      <c r="BN36" s="63">
        <v>2021</v>
      </c>
      <c r="BO36" s="63">
        <v>2020</v>
      </c>
    </row>
    <row r="37" spans="1:67" x14ac:dyDescent="0.25">
      <c r="A37" s="51" t="s">
        <v>620</v>
      </c>
      <c r="B37" s="108" t="s">
        <v>655</v>
      </c>
      <c r="C37" s="62">
        <v>2020</v>
      </c>
      <c r="D37" s="62">
        <v>2020</v>
      </c>
      <c r="E37" s="62">
        <v>2020</v>
      </c>
      <c r="F37" s="62">
        <v>2020</v>
      </c>
      <c r="G37" s="62">
        <v>2020</v>
      </c>
      <c r="H37" s="62">
        <v>2021</v>
      </c>
      <c r="I37" s="72">
        <v>2022</v>
      </c>
      <c r="J37" s="63">
        <v>2021</v>
      </c>
      <c r="K37" s="63">
        <v>2021</v>
      </c>
      <c r="L37" s="72">
        <v>2021</v>
      </c>
      <c r="M37" s="63">
        <v>2021</v>
      </c>
      <c r="N37" s="63">
        <v>2021</v>
      </c>
      <c r="O37" s="63">
        <v>2019</v>
      </c>
      <c r="P37" s="63">
        <v>2018</v>
      </c>
      <c r="Q37" s="63">
        <v>2020</v>
      </c>
      <c r="R37" s="63">
        <v>2020</v>
      </c>
      <c r="S37" s="63">
        <v>2021</v>
      </c>
      <c r="T37" s="63">
        <v>2021</v>
      </c>
      <c r="U37" s="63">
        <v>2021</v>
      </c>
      <c r="V37" s="63">
        <v>2017</v>
      </c>
      <c r="W37" s="63">
        <v>2017</v>
      </c>
      <c r="X37" s="63">
        <v>2021</v>
      </c>
      <c r="Y37" s="63">
        <v>2021</v>
      </c>
      <c r="Z37" s="63">
        <v>2021</v>
      </c>
      <c r="AA37" s="63">
        <v>2021</v>
      </c>
      <c r="AB37" s="63">
        <v>2019</v>
      </c>
      <c r="AC37" s="63">
        <v>2020</v>
      </c>
      <c r="AD37" s="63">
        <v>2020</v>
      </c>
      <c r="AE37" s="63">
        <v>2021</v>
      </c>
      <c r="AF37" s="63">
        <v>2020</v>
      </c>
      <c r="AG37" s="88">
        <v>2020</v>
      </c>
      <c r="AH37" s="63">
        <v>2020</v>
      </c>
      <c r="AI37" s="74">
        <v>2020</v>
      </c>
      <c r="AJ37" s="63">
        <v>2020</v>
      </c>
      <c r="AK37" s="63">
        <v>2021</v>
      </c>
      <c r="AL37" s="63">
        <v>2020</v>
      </c>
      <c r="AM37" s="88">
        <v>2021</v>
      </c>
      <c r="AN37" s="70">
        <v>2021</v>
      </c>
      <c r="AO37" s="70">
        <v>2021</v>
      </c>
      <c r="AP37" s="63">
        <v>2020</v>
      </c>
      <c r="AQ37" s="63">
        <v>2021</v>
      </c>
      <c r="AR37" s="63">
        <v>2021</v>
      </c>
      <c r="AS37" s="63">
        <v>2021</v>
      </c>
      <c r="AT37" s="63">
        <v>2021</v>
      </c>
      <c r="AU37" s="63">
        <v>2021</v>
      </c>
      <c r="AV37" s="63">
        <v>2020</v>
      </c>
      <c r="AW37" s="63">
        <v>2021</v>
      </c>
      <c r="AX37" s="63">
        <v>2020</v>
      </c>
      <c r="AY37" s="63">
        <v>2021</v>
      </c>
      <c r="AZ37" s="63">
        <v>2021</v>
      </c>
      <c r="BA37" s="63">
        <v>2021</v>
      </c>
      <c r="BB37" s="63">
        <v>2022</v>
      </c>
      <c r="BC37" s="63">
        <v>2022</v>
      </c>
      <c r="BD37" s="63">
        <v>2022</v>
      </c>
      <c r="BE37" s="63">
        <v>2021</v>
      </c>
      <c r="BF37" s="63">
        <v>2022</v>
      </c>
      <c r="BG37" s="63">
        <v>2020</v>
      </c>
      <c r="BH37" s="63">
        <v>2022</v>
      </c>
      <c r="BI37" s="63">
        <v>2019</v>
      </c>
      <c r="BJ37" s="63">
        <v>2021</v>
      </c>
      <c r="BK37" s="63">
        <v>2021</v>
      </c>
      <c r="BL37" s="63">
        <v>2021</v>
      </c>
      <c r="BM37" s="63">
        <v>2022</v>
      </c>
      <c r="BN37" s="63">
        <v>2021</v>
      </c>
      <c r="BO37" s="63">
        <v>2020</v>
      </c>
    </row>
    <row r="38" spans="1:67" x14ac:dyDescent="0.25">
      <c r="A38" s="51" t="s">
        <v>621</v>
      </c>
      <c r="B38" s="108" t="s">
        <v>656</v>
      </c>
      <c r="C38" s="62">
        <v>2020</v>
      </c>
      <c r="D38" s="62">
        <v>2020</v>
      </c>
      <c r="E38" s="62">
        <v>2020</v>
      </c>
      <c r="F38" s="62">
        <v>2020</v>
      </c>
      <c r="G38" s="62">
        <v>2020</v>
      </c>
      <c r="H38" s="62">
        <v>2021</v>
      </c>
      <c r="I38" s="72">
        <v>2022</v>
      </c>
      <c r="J38" s="63">
        <v>2021</v>
      </c>
      <c r="K38" s="63">
        <v>2021</v>
      </c>
      <c r="L38" s="72">
        <v>2021</v>
      </c>
      <c r="M38" s="63">
        <v>2021</v>
      </c>
      <c r="N38" s="63">
        <v>2021</v>
      </c>
      <c r="O38" s="63">
        <v>2019</v>
      </c>
      <c r="P38" s="63">
        <v>2018</v>
      </c>
      <c r="Q38" s="63">
        <v>2020</v>
      </c>
      <c r="R38" s="63">
        <v>2020</v>
      </c>
      <c r="S38" s="63">
        <v>2021</v>
      </c>
      <c r="T38" s="63">
        <v>2021</v>
      </c>
      <c r="U38" s="63">
        <v>2021</v>
      </c>
      <c r="V38" s="63">
        <v>2017</v>
      </c>
      <c r="W38" s="63">
        <v>2017</v>
      </c>
      <c r="X38" s="63">
        <v>2021</v>
      </c>
      <c r="Y38" s="63">
        <v>2021</v>
      </c>
      <c r="Z38" s="63">
        <v>2021</v>
      </c>
      <c r="AA38" s="63">
        <v>2021</v>
      </c>
      <c r="AB38" s="63">
        <v>2019</v>
      </c>
      <c r="AC38" s="63">
        <v>2020</v>
      </c>
      <c r="AD38" s="63">
        <v>2020</v>
      </c>
      <c r="AE38" s="63">
        <v>2021</v>
      </c>
      <c r="AF38" s="63">
        <v>2020</v>
      </c>
      <c r="AG38" s="88">
        <v>2020</v>
      </c>
      <c r="AH38" s="63">
        <v>2020</v>
      </c>
      <c r="AI38" s="74">
        <v>2020</v>
      </c>
      <c r="AJ38" s="63">
        <v>2020</v>
      </c>
      <c r="AK38" s="63">
        <v>2021</v>
      </c>
      <c r="AL38" s="63">
        <v>2020</v>
      </c>
      <c r="AM38" s="88">
        <v>2021</v>
      </c>
      <c r="AN38" s="70">
        <v>2021</v>
      </c>
      <c r="AO38" s="70">
        <v>2021</v>
      </c>
      <c r="AP38" s="63">
        <v>2020</v>
      </c>
      <c r="AQ38" s="63">
        <v>2021</v>
      </c>
      <c r="AR38" s="63">
        <v>2021</v>
      </c>
      <c r="AS38" s="63">
        <v>2021</v>
      </c>
      <c r="AT38" s="63">
        <v>2021</v>
      </c>
      <c r="AU38" s="63">
        <v>2021</v>
      </c>
      <c r="AV38" s="63">
        <v>2020</v>
      </c>
      <c r="AW38" s="63">
        <v>2021</v>
      </c>
      <c r="AX38" s="63">
        <v>2020</v>
      </c>
      <c r="AY38" s="63">
        <v>2021</v>
      </c>
      <c r="AZ38" s="63">
        <v>2021</v>
      </c>
      <c r="BA38" s="63">
        <v>2021</v>
      </c>
      <c r="BB38" s="63">
        <v>2022</v>
      </c>
      <c r="BC38" s="63">
        <v>2022</v>
      </c>
      <c r="BD38" s="63">
        <v>2022</v>
      </c>
      <c r="BE38" s="63">
        <v>2021</v>
      </c>
      <c r="BF38" s="63">
        <v>2022</v>
      </c>
      <c r="BG38" s="63">
        <v>2020</v>
      </c>
      <c r="BH38" s="63">
        <v>2022</v>
      </c>
      <c r="BI38" s="63">
        <v>2019</v>
      </c>
      <c r="BJ38" s="63">
        <v>2021</v>
      </c>
      <c r="BK38" s="63">
        <v>2021</v>
      </c>
      <c r="BL38" s="63">
        <v>2021</v>
      </c>
      <c r="BM38" s="63">
        <v>2022</v>
      </c>
      <c r="BN38" s="63">
        <v>2021</v>
      </c>
      <c r="BO38" s="63">
        <v>2020</v>
      </c>
    </row>
    <row r="39" spans="1:67" x14ac:dyDescent="0.25">
      <c r="A39" s="104" t="s">
        <v>622</v>
      </c>
      <c r="B39" s="109" t="s">
        <v>657</v>
      </c>
      <c r="C39" s="62">
        <v>2020</v>
      </c>
      <c r="D39" s="62">
        <v>2020</v>
      </c>
      <c r="E39" s="62">
        <v>2020</v>
      </c>
      <c r="F39" s="62">
        <v>2020</v>
      </c>
      <c r="G39" s="62">
        <v>2020</v>
      </c>
      <c r="H39" s="62">
        <v>2021</v>
      </c>
      <c r="I39" s="72">
        <v>2022</v>
      </c>
      <c r="J39" s="63">
        <v>2021</v>
      </c>
      <c r="K39" s="63">
        <v>2021</v>
      </c>
      <c r="L39" s="72">
        <v>2021</v>
      </c>
      <c r="M39" s="63">
        <v>2021</v>
      </c>
      <c r="N39" s="63">
        <v>2021</v>
      </c>
      <c r="O39" s="63">
        <v>2019</v>
      </c>
      <c r="P39" s="63">
        <v>2018</v>
      </c>
      <c r="Q39" s="63">
        <v>2020</v>
      </c>
      <c r="R39" s="63">
        <v>2020</v>
      </c>
      <c r="S39" s="63">
        <v>2021</v>
      </c>
      <c r="T39" s="63">
        <v>2021</v>
      </c>
      <c r="U39" s="63">
        <v>2021</v>
      </c>
      <c r="V39" s="63">
        <v>2017</v>
      </c>
      <c r="W39" s="63">
        <v>2017</v>
      </c>
      <c r="X39" s="63">
        <v>2021</v>
      </c>
      <c r="Y39" s="63">
        <v>2021</v>
      </c>
      <c r="Z39" s="63">
        <v>2021</v>
      </c>
      <c r="AA39" s="63">
        <v>2021</v>
      </c>
      <c r="AB39" s="63">
        <v>2019</v>
      </c>
      <c r="AC39" s="63">
        <v>2020</v>
      </c>
      <c r="AD39" s="63">
        <v>2020</v>
      </c>
      <c r="AE39" s="63">
        <v>2021</v>
      </c>
      <c r="AF39" s="63">
        <v>2020</v>
      </c>
      <c r="AG39" s="88">
        <v>2020</v>
      </c>
      <c r="AH39" s="63">
        <v>2020</v>
      </c>
      <c r="AI39" s="74">
        <v>2020</v>
      </c>
      <c r="AJ39" s="63">
        <v>2020</v>
      </c>
      <c r="AK39" s="63">
        <v>2021</v>
      </c>
      <c r="AL39" s="63">
        <v>2020</v>
      </c>
      <c r="AM39" s="88">
        <v>2021</v>
      </c>
      <c r="AN39" s="70">
        <v>2021</v>
      </c>
      <c r="AO39" s="70">
        <v>2021</v>
      </c>
      <c r="AP39" s="63">
        <v>2020</v>
      </c>
      <c r="AQ39" s="63">
        <v>2021</v>
      </c>
      <c r="AR39" s="63">
        <v>2021</v>
      </c>
      <c r="AS39" s="63">
        <v>2021</v>
      </c>
      <c r="AT39" s="63">
        <v>2021</v>
      </c>
      <c r="AU39" s="63">
        <v>2021</v>
      </c>
      <c r="AV39" s="63">
        <v>2020</v>
      </c>
      <c r="AW39" s="63">
        <v>2021</v>
      </c>
      <c r="AX39" s="63">
        <v>2020</v>
      </c>
      <c r="AY39" s="63">
        <v>2021</v>
      </c>
      <c r="AZ39" s="63">
        <v>2021</v>
      </c>
      <c r="BA39" s="63">
        <v>2021</v>
      </c>
      <c r="BB39" s="63">
        <v>2022</v>
      </c>
      <c r="BC39" s="63">
        <v>2022</v>
      </c>
      <c r="BD39" s="63">
        <v>2022</v>
      </c>
      <c r="BE39" s="63">
        <v>2021</v>
      </c>
      <c r="BF39" s="63">
        <v>2022</v>
      </c>
      <c r="BG39" s="63">
        <v>2020</v>
      </c>
      <c r="BH39" s="63">
        <v>2022</v>
      </c>
      <c r="BI39" s="63">
        <v>2019</v>
      </c>
      <c r="BJ39" s="63">
        <v>2021</v>
      </c>
      <c r="BK39" s="63">
        <v>2021</v>
      </c>
      <c r="BL39" s="63">
        <v>2021</v>
      </c>
      <c r="BM39" s="63">
        <v>2022</v>
      </c>
      <c r="BN39" s="63">
        <v>2021</v>
      </c>
      <c r="BO39" s="63">
        <v>2020</v>
      </c>
    </row>
  </sheetData>
  <phoneticPr fontId="123" type="noConversion"/>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O40"/>
  <sheetViews>
    <sheetView showGridLines="0" zoomScale="75" zoomScaleNormal="75" workbookViewId="0">
      <pane xSplit="2" ySplit="4" topLeftCell="C5" activePane="bottomRight" state="frozen"/>
      <selection pane="topRight" activeCell="C1" sqref="C1"/>
      <selection pane="bottomLeft" activeCell="A5" sqref="A5"/>
      <selection pane="bottomRight" activeCell="B16" sqref="B16:B29"/>
    </sheetView>
  </sheetViews>
  <sheetFormatPr defaultColWidth="9.140625" defaultRowHeight="15" x14ac:dyDescent="0.25"/>
  <cols>
    <col min="1" max="1" width="46.42578125" style="1" customWidth="1"/>
    <col min="2" max="2" width="14.140625" style="1" bestFit="1" customWidth="1"/>
    <col min="3" max="47" width="11.42578125" style="1" customWidth="1"/>
    <col min="48" max="16384" width="9.140625" style="1"/>
  </cols>
  <sheetData>
    <row r="1" spans="1:67" x14ac:dyDescent="0.25">
      <c r="A1" s="219"/>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row>
    <row r="2" spans="1:67" s="86" customFormat="1" ht="121.5" customHeight="1" x14ac:dyDescent="0.2">
      <c r="A2" s="52" t="s">
        <v>260</v>
      </c>
      <c r="B2" s="42" t="s">
        <v>453</v>
      </c>
      <c r="C2" s="78" t="s">
        <v>226</v>
      </c>
      <c r="D2" s="78" t="s">
        <v>227</v>
      </c>
      <c r="E2" s="78" t="s">
        <v>262</v>
      </c>
      <c r="F2" s="78" t="s">
        <v>263</v>
      </c>
      <c r="G2" s="78" t="s">
        <v>261</v>
      </c>
      <c r="H2" s="78" t="s">
        <v>175</v>
      </c>
      <c r="I2" s="78" t="s">
        <v>37</v>
      </c>
      <c r="J2" s="78" t="s">
        <v>230</v>
      </c>
      <c r="K2" s="78" t="s">
        <v>231</v>
      </c>
      <c r="L2" s="78" t="s">
        <v>232</v>
      </c>
      <c r="M2" s="78" t="s">
        <v>158</v>
      </c>
      <c r="N2" s="78" t="s">
        <v>159</v>
      </c>
      <c r="O2" s="57" t="s">
        <v>233</v>
      </c>
      <c r="P2" s="57" t="s">
        <v>14</v>
      </c>
      <c r="Q2" s="57" t="s">
        <v>234</v>
      </c>
      <c r="R2" s="57" t="s">
        <v>235</v>
      </c>
      <c r="S2" s="57" t="s">
        <v>236</v>
      </c>
      <c r="T2" s="57" t="s">
        <v>237</v>
      </c>
      <c r="U2" s="57" t="s">
        <v>238</v>
      </c>
      <c r="V2" s="57" t="s">
        <v>239</v>
      </c>
      <c r="W2" s="57" t="s">
        <v>240</v>
      </c>
      <c r="X2" s="57" t="s">
        <v>241</v>
      </c>
      <c r="Y2" s="57" t="s">
        <v>242</v>
      </c>
      <c r="Z2" s="57" t="s">
        <v>65</v>
      </c>
      <c r="AA2" s="57" t="s">
        <v>69</v>
      </c>
      <c r="AB2" s="57" t="s">
        <v>70</v>
      </c>
      <c r="AC2" s="57" t="s">
        <v>70</v>
      </c>
      <c r="AD2" s="57" t="s">
        <v>243</v>
      </c>
      <c r="AE2" s="57" t="s">
        <v>705</v>
      </c>
      <c r="AF2" s="57" t="s">
        <v>244</v>
      </c>
      <c r="AG2" s="57" t="s">
        <v>245</v>
      </c>
      <c r="AH2" s="57" t="s">
        <v>246</v>
      </c>
      <c r="AI2" s="57" t="s">
        <v>247</v>
      </c>
      <c r="AJ2" s="57" t="s">
        <v>199</v>
      </c>
      <c r="AK2" s="57" t="s">
        <v>0</v>
      </c>
      <c r="AL2" s="57" t="s">
        <v>91</v>
      </c>
      <c r="AM2" s="57" t="s">
        <v>113</v>
      </c>
      <c r="AN2" s="57" t="s">
        <v>95</v>
      </c>
      <c r="AO2" s="57" t="s">
        <v>97</v>
      </c>
      <c r="AP2" s="57" t="s">
        <v>248</v>
      </c>
      <c r="AQ2" s="57" t="s">
        <v>709</v>
      </c>
      <c r="AR2" s="57" t="s">
        <v>505</v>
      </c>
      <c r="AS2" s="57" t="s">
        <v>507</v>
      </c>
      <c r="AT2" s="57" t="s">
        <v>506</v>
      </c>
      <c r="AU2" s="57" t="s">
        <v>574</v>
      </c>
      <c r="AV2" s="78" t="s">
        <v>249</v>
      </c>
      <c r="AW2" s="78" t="s">
        <v>250</v>
      </c>
      <c r="AX2" s="78" t="s">
        <v>251</v>
      </c>
      <c r="AY2" s="78" t="s">
        <v>301</v>
      </c>
      <c r="AZ2" s="78" t="s">
        <v>302</v>
      </c>
      <c r="BA2" s="78" t="s">
        <v>492</v>
      </c>
      <c r="BB2" s="78" t="s">
        <v>729</v>
      </c>
      <c r="BC2" s="78" t="s">
        <v>730</v>
      </c>
      <c r="BD2" s="78" t="s">
        <v>731</v>
      </c>
      <c r="BE2" s="78" t="s">
        <v>117</v>
      </c>
      <c r="BF2" s="78" t="s">
        <v>2</v>
      </c>
      <c r="BG2" s="78" t="s">
        <v>454</v>
      </c>
      <c r="BH2" s="78" t="s">
        <v>252</v>
      </c>
      <c r="BI2" s="78" t="s">
        <v>64</v>
      </c>
      <c r="BJ2" s="78" t="s">
        <v>690</v>
      </c>
      <c r="BK2" s="78" t="s">
        <v>696</v>
      </c>
      <c r="BL2" s="78" t="s">
        <v>700</v>
      </c>
      <c r="BM2" s="78" t="s">
        <v>253</v>
      </c>
      <c r="BN2" s="78" t="s">
        <v>254</v>
      </c>
      <c r="BO2" s="78" t="s">
        <v>255</v>
      </c>
    </row>
    <row r="3" spans="1:67" ht="25.5" x14ac:dyDescent="0.25">
      <c r="A3" s="53" t="s">
        <v>68</v>
      </c>
      <c r="B3" s="42"/>
      <c r="C3" s="43" t="s">
        <v>451</v>
      </c>
      <c r="D3" s="43" t="s">
        <v>451</v>
      </c>
      <c r="E3" s="43" t="s">
        <v>586</v>
      </c>
      <c r="F3" s="43" t="s">
        <v>586</v>
      </c>
      <c r="G3" s="43" t="s">
        <v>562</v>
      </c>
      <c r="H3" s="43" t="s">
        <v>661</v>
      </c>
      <c r="I3" s="43" t="s">
        <v>665</v>
      </c>
      <c r="J3" s="43">
        <v>2021</v>
      </c>
      <c r="K3" s="43">
        <v>2021</v>
      </c>
      <c r="L3" s="43">
        <v>2021</v>
      </c>
      <c r="M3" s="43">
        <v>2021</v>
      </c>
      <c r="N3" s="43">
        <v>2021</v>
      </c>
      <c r="O3" s="43">
        <v>2019</v>
      </c>
      <c r="P3" s="43">
        <v>2018</v>
      </c>
      <c r="Q3" s="43">
        <v>2020</v>
      </c>
      <c r="R3" s="43" t="s">
        <v>561</v>
      </c>
      <c r="S3" s="43" t="s">
        <v>561</v>
      </c>
      <c r="T3" s="43" t="s">
        <v>671</v>
      </c>
      <c r="U3" s="43" t="s">
        <v>671</v>
      </c>
      <c r="V3" s="43" t="s">
        <v>672</v>
      </c>
      <c r="W3" s="43" t="s">
        <v>672</v>
      </c>
      <c r="X3" s="43" t="s">
        <v>561</v>
      </c>
      <c r="Y3" s="43" t="s">
        <v>561</v>
      </c>
      <c r="Z3" s="43" t="s">
        <v>561</v>
      </c>
      <c r="AA3" s="43">
        <v>2021</v>
      </c>
      <c r="AB3" s="43">
        <v>2019</v>
      </c>
      <c r="AC3" s="43">
        <v>2020</v>
      </c>
      <c r="AD3" s="43">
        <v>2020</v>
      </c>
      <c r="AE3" s="43">
        <v>2021</v>
      </c>
      <c r="AF3" s="43" t="s">
        <v>561</v>
      </c>
      <c r="AG3" s="43" t="s">
        <v>561</v>
      </c>
      <c r="AH3" s="43" t="s">
        <v>561</v>
      </c>
      <c r="AI3" s="43" t="s">
        <v>561</v>
      </c>
      <c r="AJ3" s="43">
        <v>2020</v>
      </c>
      <c r="AK3" s="43" t="s">
        <v>561</v>
      </c>
      <c r="AL3" s="43" t="s">
        <v>558</v>
      </c>
      <c r="AM3" s="43" t="s">
        <v>450</v>
      </c>
      <c r="AN3" s="43" t="s">
        <v>450</v>
      </c>
      <c r="AO3" s="43" t="s">
        <v>450</v>
      </c>
      <c r="AP3" s="43" t="s">
        <v>451</v>
      </c>
      <c r="AQ3" s="43" t="s">
        <v>561</v>
      </c>
      <c r="AR3" s="43">
        <v>2021</v>
      </c>
      <c r="AS3" s="43">
        <v>2021</v>
      </c>
      <c r="AT3" s="43">
        <v>2021</v>
      </c>
      <c r="AU3" s="43">
        <v>2021</v>
      </c>
      <c r="AV3" s="327" t="s">
        <v>561</v>
      </c>
      <c r="AW3" s="327" t="s">
        <v>670</v>
      </c>
      <c r="AX3" s="327" t="s">
        <v>561</v>
      </c>
      <c r="AY3" s="43" t="s">
        <v>572</v>
      </c>
      <c r="AZ3" s="43" t="s">
        <v>572</v>
      </c>
      <c r="BA3" s="43">
        <v>2021</v>
      </c>
      <c r="BB3" s="43">
        <v>2022</v>
      </c>
      <c r="BC3" s="43">
        <v>2022</v>
      </c>
      <c r="BD3" s="43">
        <v>2022</v>
      </c>
      <c r="BE3" s="327" t="s">
        <v>561</v>
      </c>
      <c r="BF3" s="327" t="s">
        <v>674</v>
      </c>
      <c r="BG3" s="327" t="s">
        <v>558</v>
      </c>
      <c r="BH3" s="327">
        <v>2022</v>
      </c>
      <c r="BI3" s="327">
        <v>2019</v>
      </c>
      <c r="BJ3" s="327">
        <v>2021</v>
      </c>
      <c r="BK3" s="327">
        <v>2021</v>
      </c>
      <c r="BL3" s="327">
        <v>2021</v>
      </c>
      <c r="BM3" s="327">
        <v>2022</v>
      </c>
      <c r="BN3" s="327">
        <v>2021</v>
      </c>
      <c r="BO3" s="327">
        <v>2020</v>
      </c>
    </row>
    <row r="4" spans="1:67" ht="38.25" x14ac:dyDescent="0.25">
      <c r="A4" s="54" t="s">
        <v>45</v>
      </c>
      <c r="B4" s="42"/>
      <c r="C4" s="43" t="s">
        <v>186</v>
      </c>
      <c r="D4" s="43" t="s">
        <v>186</v>
      </c>
      <c r="E4" s="43" t="s">
        <v>46</v>
      </c>
      <c r="F4" s="43" t="s">
        <v>46</v>
      </c>
      <c r="G4" s="43" t="s">
        <v>186</v>
      </c>
      <c r="H4" s="43" t="s">
        <v>61</v>
      </c>
      <c r="I4" s="43" t="s">
        <v>186</v>
      </c>
      <c r="J4" s="43" t="s">
        <v>47</v>
      </c>
      <c r="K4" s="43" t="s">
        <v>47</v>
      </c>
      <c r="L4" s="43" t="s">
        <v>47</v>
      </c>
      <c r="M4" s="43" t="s">
        <v>61</v>
      </c>
      <c r="N4" s="43" t="s">
        <v>61</v>
      </c>
      <c r="O4" s="43" t="s">
        <v>47</v>
      </c>
      <c r="P4" s="43" t="s">
        <v>47</v>
      </c>
      <c r="Q4" s="43" t="s">
        <v>256</v>
      </c>
      <c r="R4" s="43" t="s">
        <v>207</v>
      </c>
      <c r="S4" s="43" t="s">
        <v>257</v>
      </c>
      <c r="T4" s="43" t="s">
        <v>61</v>
      </c>
      <c r="U4" s="43" t="s">
        <v>61</v>
      </c>
      <c r="V4" s="43" t="s">
        <v>61</v>
      </c>
      <c r="W4" s="43" t="s">
        <v>61</v>
      </c>
      <c r="X4" s="43" t="s">
        <v>61</v>
      </c>
      <c r="Y4" s="43" t="s">
        <v>61</v>
      </c>
      <c r="Z4" s="43" t="s">
        <v>47</v>
      </c>
      <c r="AA4" s="43" t="s">
        <v>59</v>
      </c>
      <c r="AB4" s="43" t="s">
        <v>308</v>
      </c>
      <c r="AC4" s="43" t="s">
        <v>308</v>
      </c>
      <c r="AD4" s="43" t="s">
        <v>60</v>
      </c>
      <c r="AE4" s="43" t="s">
        <v>61</v>
      </c>
      <c r="AF4" s="43" t="s">
        <v>61</v>
      </c>
      <c r="AG4" s="43" t="s">
        <v>61</v>
      </c>
      <c r="AH4" s="43" t="s">
        <v>61</v>
      </c>
      <c r="AI4" s="43" t="s">
        <v>61</v>
      </c>
      <c r="AJ4" s="43" t="s">
        <v>62</v>
      </c>
      <c r="AK4" s="43" t="s">
        <v>63</v>
      </c>
      <c r="AL4" s="43" t="s">
        <v>61</v>
      </c>
      <c r="AM4" s="43" t="s">
        <v>46</v>
      </c>
      <c r="AN4" s="43" t="s">
        <v>47</v>
      </c>
      <c r="AO4" s="43" t="s">
        <v>61</v>
      </c>
      <c r="AP4" s="43" t="s">
        <v>61</v>
      </c>
      <c r="AQ4" s="43" t="s">
        <v>61</v>
      </c>
      <c r="AR4" s="43" t="s">
        <v>61</v>
      </c>
      <c r="AS4" s="43" t="s">
        <v>61</v>
      </c>
      <c r="AT4" s="43" t="s">
        <v>61</v>
      </c>
      <c r="AU4" s="43" t="s">
        <v>47</v>
      </c>
      <c r="AV4" s="71" t="s">
        <v>543</v>
      </c>
      <c r="AW4" s="71" t="s">
        <v>61</v>
      </c>
      <c r="AX4" s="71" t="s">
        <v>46</v>
      </c>
      <c r="AY4" s="43" t="s">
        <v>186</v>
      </c>
      <c r="AZ4" s="43" t="s">
        <v>186</v>
      </c>
      <c r="BA4" s="71" t="s">
        <v>61</v>
      </c>
      <c r="BB4" s="71" t="s">
        <v>61</v>
      </c>
      <c r="BC4" s="71" t="s">
        <v>61</v>
      </c>
      <c r="BD4" s="71" t="s">
        <v>61</v>
      </c>
      <c r="BE4" s="71" t="s">
        <v>61</v>
      </c>
      <c r="BF4" s="71" t="s">
        <v>187</v>
      </c>
      <c r="BG4" s="71" t="s">
        <v>61</v>
      </c>
      <c r="BH4" s="71" t="s">
        <v>188</v>
      </c>
      <c r="BI4" s="71" t="s">
        <v>258</v>
      </c>
      <c r="BJ4" s="71" t="s">
        <v>704</v>
      </c>
      <c r="BK4" s="71" t="s">
        <v>704</v>
      </c>
      <c r="BL4" s="71" t="s">
        <v>704</v>
      </c>
      <c r="BM4" s="71" t="s">
        <v>259</v>
      </c>
      <c r="BN4" s="71" t="s">
        <v>46</v>
      </c>
      <c r="BO4" s="71" t="s">
        <v>46</v>
      </c>
    </row>
    <row r="5" spans="1:67" x14ac:dyDescent="0.25">
      <c r="A5" s="51" t="s">
        <v>587</v>
      </c>
      <c r="B5" s="108" t="s">
        <v>623</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row>
    <row r="6" spans="1:67" x14ac:dyDescent="0.25">
      <c r="A6" s="51" t="s">
        <v>588</v>
      </c>
      <c r="B6" s="108" t="s">
        <v>624</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row>
    <row r="7" spans="1:67" x14ac:dyDescent="0.25">
      <c r="A7" s="51" t="s">
        <v>589</v>
      </c>
      <c r="B7" s="108" t="s">
        <v>625</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row>
    <row r="8" spans="1:67" x14ac:dyDescent="0.25">
      <c r="A8" s="52" t="s">
        <v>590</v>
      </c>
      <c r="B8" s="42" t="s">
        <v>626</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row>
    <row r="9" spans="1:67" x14ac:dyDescent="0.25">
      <c r="A9" s="52" t="s">
        <v>591</v>
      </c>
      <c r="B9" s="42" t="s">
        <v>627</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row>
    <row r="10" spans="1:67" x14ac:dyDescent="0.25">
      <c r="A10" s="52" t="s">
        <v>592</v>
      </c>
      <c r="B10" s="42" t="s">
        <v>628</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row>
    <row r="11" spans="1:67" x14ac:dyDescent="0.25">
      <c r="A11" s="52" t="s">
        <v>593</v>
      </c>
      <c r="B11" s="42" t="s">
        <v>629</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row>
    <row r="12" spans="1:67" x14ac:dyDescent="0.25">
      <c r="A12" s="52" t="s">
        <v>594</v>
      </c>
      <c r="B12" s="42" t="s">
        <v>630</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row>
    <row r="13" spans="1:67" x14ac:dyDescent="0.25">
      <c r="A13" s="52" t="s">
        <v>595</v>
      </c>
      <c r="B13" s="42" t="s">
        <v>631</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row>
    <row r="14" spans="1:67" x14ac:dyDescent="0.25">
      <c r="A14" s="52" t="s">
        <v>596</v>
      </c>
      <c r="B14" s="42" t="s">
        <v>632</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row>
    <row r="15" spans="1:67" x14ac:dyDescent="0.25">
      <c r="A15" s="111" t="s">
        <v>597</v>
      </c>
      <c r="B15" s="112" t="s">
        <v>633</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row>
    <row r="16" spans="1:67" x14ac:dyDescent="0.25">
      <c r="A16" s="52" t="s">
        <v>598</v>
      </c>
      <c r="B16" s="42" t="s">
        <v>634</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row>
    <row r="17" spans="1:47" x14ac:dyDescent="0.25">
      <c r="A17" s="52" t="s">
        <v>599</v>
      </c>
      <c r="B17" s="42" t="s">
        <v>635</v>
      </c>
      <c r="C17" s="64"/>
      <c r="D17" s="64"/>
      <c r="E17" s="64"/>
      <c r="F17" s="64"/>
      <c r="G17" s="64"/>
      <c r="H17" s="64" t="s">
        <v>662</v>
      </c>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row>
    <row r="18" spans="1:47" x14ac:dyDescent="0.25">
      <c r="A18" s="52" t="s">
        <v>600</v>
      </c>
      <c r="B18" s="42" t="s">
        <v>646</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row>
    <row r="19" spans="1:47" x14ac:dyDescent="0.25">
      <c r="A19" s="52" t="s">
        <v>601</v>
      </c>
      <c r="B19" s="42" t="s">
        <v>638</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row>
    <row r="20" spans="1:47" x14ac:dyDescent="0.25">
      <c r="A20" s="52" t="s">
        <v>602</v>
      </c>
      <c r="B20" s="42" t="s">
        <v>743</v>
      </c>
      <c r="C20" s="64"/>
      <c r="D20" s="64"/>
      <c r="E20" s="64"/>
      <c r="F20" s="64"/>
      <c r="G20" s="64"/>
      <c r="H20" s="64"/>
      <c r="I20" s="64"/>
      <c r="J20" s="64"/>
      <c r="K20" s="64"/>
      <c r="L20" s="64"/>
      <c r="M20" s="64"/>
      <c r="N20" s="64"/>
      <c r="O20" s="64" t="s">
        <v>666</v>
      </c>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row>
    <row r="21" spans="1:47" x14ac:dyDescent="0.25">
      <c r="A21" s="52" t="s">
        <v>603</v>
      </c>
      <c r="B21" s="42" t="s">
        <v>639</v>
      </c>
      <c r="C21" s="64"/>
      <c r="D21" s="64"/>
      <c r="E21" s="64"/>
      <c r="F21" s="64"/>
      <c r="G21" s="64"/>
      <c r="H21" s="64"/>
      <c r="I21" s="64"/>
      <c r="J21" s="64"/>
      <c r="K21" s="64"/>
      <c r="L21" s="64"/>
      <c r="M21" s="64"/>
      <c r="N21" s="64"/>
      <c r="O21" s="64" t="s">
        <v>667</v>
      </c>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row>
    <row r="22" spans="1:47" x14ac:dyDescent="0.25">
      <c r="A22" s="52" t="s">
        <v>604</v>
      </c>
      <c r="B22" s="42" t="s">
        <v>644</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row>
    <row r="23" spans="1:47" x14ac:dyDescent="0.25">
      <c r="A23" s="52" t="s">
        <v>605</v>
      </c>
      <c r="B23" s="42" t="s">
        <v>641</v>
      </c>
      <c r="C23" s="64"/>
      <c r="D23" s="64"/>
      <c r="E23" s="64"/>
      <c r="F23" s="64"/>
      <c r="G23" s="64"/>
      <c r="H23" s="64" t="s">
        <v>664</v>
      </c>
      <c r="I23" s="64"/>
      <c r="J23" s="64"/>
      <c r="K23" s="64"/>
      <c r="L23" s="64" t="s">
        <v>664</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row>
    <row r="24" spans="1:47" x14ac:dyDescent="0.25">
      <c r="A24" s="52" t="s">
        <v>606</v>
      </c>
      <c r="B24" s="42" t="s">
        <v>643</v>
      </c>
      <c r="C24" s="64"/>
      <c r="D24" s="64"/>
      <c r="E24" s="64"/>
      <c r="F24" s="64"/>
      <c r="G24" s="64"/>
      <c r="H24" s="64"/>
      <c r="I24" s="64"/>
      <c r="J24" s="64"/>
      <c r="K24" s="64"/>
      <c r="L24" s="64"/>
      <c r="M24" s="64"/>
      <c r="N24" s="64"/>
      <c r="O24" s="64" t="s">
        <v>666</v>
      </c>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row>
    <row r="25" spans="1:47" x14ac:dyDescent="0.25">
      <c r="A25" s="52" t="s">
        <v>607</v>
      </c>
      <c r="B25" s="42" t="s">
        <v>636</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row>
    <row r="26" spans="1:47" x14ac:dyDescent="0.25">
      <c r="A26" s="52" t="s">
        <v>608</v>
      </c>
      <c r="B26" s="42" t="s">
        <v>642</v>
      </c>
      <c r="C26" s="64"/>
      <c r="D26" s="64"/>
      <c r="E26" s="64"/>
      <c r="F26" s="64"/>
      <c r="G26" s="64"/>
      <c r="H26" s="64" t="s">
        <v>663</v>
      </c>
      <c r="I26" s="64"/>
      <c r="J26" s="64"/>
      <c r="K26" s="64"/>
      <c r="L26" s="64" t="s">
        <v>663</v>
      </c>
      <c r="M26" s="64"/>
      <c r="N26" s="64"/>
      <c r="O26" s="64" t="s">
        <v>668</v>
      </c>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row>
    <row r="27" spans="1:47" x14ac:dyDescent="0.25">
      <c r="A27" s="52" t="s">
        <v>609</v>
      </c>
      <c r="B27" s="42" t="s">
        <v>645</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row>
    <row r="28" spans="1:47" x14ac:dyDescent="0.25">
      <c r="A28" s="52" t="s">
        <v>610</v>
      </c>
      <c r="B28" s="42" t="s">
        <v>640</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row>
    <row r="29" spans="1:47" x14ac:dyDescent="0.25">
      <c r="A29" s="111" t="s">
        <v>611</v>
      </c>
      <c r="B29" s="112" t="s">
        <v>637</v>
      </c>
      <c r="C29" s="64"/>
      <c r="D29" s="64"/>
      <c r="E29" s="64"/>
      <c r="F29" s="64"/>
      <c r="G29" s="64"/>
      <c r="H29" s="64" t="s">
        <v>663</v>
      </c>
      <c r="I29" s="64"/>
      <c r="J29" s="64"/>
      <c r="K29" s="64"/>
      <c r="L29" s="64" t="s">
        <v>663</v>
      </c>
      <c r="M29" s="64"/>
      <c r="N29" s="64"/>
      <c r="O29" s="64" t="s">
        <v>668</v>
      </c>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row>
    <row r="30" spans="1:47" x14ac:dyDescent="0.25">
      <c r="A30" s="52" t="s">
        <v>612</v>
      </c>
      <c r="B30" s="42" t="s">
        <v>647</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row>
    <row r="31" spans="1:47" x14ac:dyDescent="0.25">
      <c r="A31" s="51" t="s">
        <v>613</v>
      </c>
      <c r="B31" s="108" t="s">
        <v>648</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row>
    <row r="32" spans="1:47" x14ac:dyDescent="0.25">
      <c r="A32" s="51" t="s">
        <v>614</v>
      </c>
      <c r="B32" s="108" t="s">
        <v>649</v>
      </c>
      <c r="C32" s="64"/>
      <c r="D32" s="64"/>
      <c r="E32" s="64"/>
      <c r="F32" s="64"/>
      <c r="G32" s="64"/>
      <c r="H32" s="64"/>
      <c r="I32" s="64"/>
      <c r="J32" s="64"/>
      <c r="K32" s="64"/>
      <c r="L32" s="64"/>
      <c r="M32" s="64"/>
      <c r="N32" s="64"/>
      <c r="O32" s="64" t="s">
        <v>669</v>
      </c>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row>
    <row r="33" spans="1:47" x14ac:dyDescent="0.25">
      <c r="A33" s="51" t="s">
        <v>615</v>
      </c>
      <c r="B33" s="108" t="s">
        <v>650</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row>
    <row r="34" spans="1:47" x14ac:dyDescent="0.25">
      <c r="A34" s="51" t="s">
        <v>616</v>
      </c>
      <c r="B34" s="108" t="s">
        <v>651</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row>
    <row r="35" spans="1:47" x14ac:dyDescent="0.25">
      <c r="A35" s="51" t="s">
        <v>617</v>
      </c>
      <c r="B35" s="108" t="s">
        <v>652</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row>
    <row r="36" spans="1:47" x14ac:dyDescent="0.25">
      <c r="A36" s="51" t="s">
        <v>618</v>
      </c>
      <c r="B36" s="108" t="s">
        <v>653</v>
      </c>
      <c r="C36" s="64"/>
      <c r="D36" s="64"/>
      <c r="E36" s="64"/>
      <c r="F36" s="64"/>
      <c r="G36" s="64"/>
      <c r="H36" s="64"/>
      <c r="I36" s="64"/>
      <c r="J36" s="64"/>
      <c r="K36" s="64"/>
      <c r="L36" s="64"/>
      <c r="M36" s="64"/>
      <c r="N36" s="64"/>
      <c r="O36" s="64" t="s">
        <v>669</v>
      </c>
      <c r="P36" s="64"/>
      <c r="Q36" s="64"/>
      <c r="R36" s="64"/>
      <c r="S36" s="64"/>
      <c r="T36" s="64"/>
      <c r="U36" s="64"/>
      <c r="V36" s="64"/>
      <c r="W36" s="64"/>
      <c r="X36" s="64"/>
      <c r="Y36" s="64"/>
      <c r="Z36" s="64"/>
      <c r="AA36" s="64"/>
      <c r="AB36" s="64"/>
      <c r="AC36" s="64"/>
      <c r="AD36" s="64"/>
      <c r="AE36" s="64"/>
      <c r="AF36" s="64"/>
      <c r="AG36" s="64"/>
      <c r="AH36" s="64"/>
      <c r="AI36" s="64"/>
      <c r="AJ36" s="64"/>
      <c r="AK36" s="64"/>
      <c r="AL36" s="64" t="s">
        <v>680</v>
      </c>
      <c r="AM36" s="64"/>
      <c r="AN36" s="64"/>
      <c r="AO36" s="64"/>
      <c r="AP36" s="64"/>
      <c r="AQ36" s="64"/>
      <c r="AR36" s="64"/>
      <c r="AS36" s="64"/>
      <c r="AT36" s="64"/>
      <c r="AU36" s="64"/>
    </row>
    <row r="37" spans="1:47" x14ac:dyDescent="0.25">
      <c r="A37" s="51" t="s">
        <v>619</v>
      </c>
      <c r="B37" s="108" t="s">
        <v>654</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row>
    <row r="38" spans="1:47" x14ac:dyDescent="0.25">
      <c r="A38" s="51" t="s">
        <v>620</v>
      </c>
      <c r="B38" s="108" t="s">
        <v>655</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row>
    <row r="39" spans="1:47" x14ac:dyDescent="0.25">
      <c r="A39" s="51" t="s">
        <v>621</v>
      </c>
      <c r="B39" s="108" t="s">
        <v>656</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row>
    <row r="40" spans="1:47" x14ac:dyDescent="0.25">
      <c r="A40" s="104" t="s">
        <v>622</v>
      </c>
      <c r="B40" s="109" t="s">
        <v>657</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P38"/>
  <sheetViews>
    <sheetView zoomScale="80" zoomScaleNormal="80" workbookViewId="0">
      <pane xSplit="1" ySplit="2" topLeftCell="R3" activePane="bottomRight" state="frozen"/>
      <selection pane="topRight" activeCell="B1" sqref="B1"/>
      <selection pane="bottomLeft" activeCell="A3" sqref="A3"/>
      <selection pane="bottomRight" activeCell="A14" sqref="A14:A27"/>
    </sheetView>
  </sheetViews>
  <sheetFormatPr defaultRowHeight="15" x14ac:dyDescent="0.25"/>
  <cols>
    <col min="2" max="63" width="5.7109375" customWidth="1"/>
    <col min="64" max="64" width="10.85546875" bestFit="1" customWidth="1"/>
    <col min="65" max="65" width="10.140625" bestFit="1" customWidth="1"/>
    <col min="66" max="66" width="12.42578125" bestFit="1" customWidth="1"/>
    <col min="67" max="68" width="8.85546875" bestFit="1" customWidth="1"/>
  </cols>
  <sheetData>
    <row r="1" spans="1:68" ht="175.5" customHeight="1" x14ac:dyDescent="0.25">
      <c r="A1" t="s">
        <v>510</v>
      </c>
      <c r="B1" s="65" t="s">
        <v>226</v>
      </c>
      <c r="C1" s="65" t="s">
        <v>227</v>
      </c>
      <c r="D1" s="65" t="s">
        <v>262</v>
      </c>
      <c r="E1" s="65" t="s">
        <v>263</v>
      </c>
      <c r="F1" s="65" t="s">
        <v>261</v>
      </c>
      <c r="G1" s="65" t="s">
        <v>175</v>
      </c>
      <c r="H1" s="65" t="s">
        <v>37</v>
      </c>
      <c r="I1" s="65" t="s">
        <v>230</v>
      </c>
      <c r="J1" s="65" t="s">
        <v>231</v>
      </c>
      <c r="K1" s="65" t="s">
        <v>232</v>
      </c>
      <c r="L1" s="65" t="s">
        <v>158</v>
      </c>
      <c r="M1" s="65" t="s">
        <v>159</v>
      </c>
      <c r="N1" s="65" t="s">
        <v>233</v>
      </c>
      <c r="O1" s="65" t="s">
        <v>14</v>
      </c>
      <c r="P1" s="65" t="s">
        <v>234</v>
      </c>
      <c r="Q1" s="65" t="s">
        <v>235</v>
      </c>
      <c r="R1" s="65" t="s">
        <v>236</v>
      </c>
      <c r="S1" s="65" t="s">
        <v>237</v>
      </c>
      <c r="T1" s="65" t="s">
        <v>238</v>
      </c>
      <c r="U1" s="65" t="s">
        <v>239</v>
      </c>
      <c r="V1" s="65" t="s">
        <v>240</v>
      </c>
      <c r="W1" s="65" t="s">
        <v>241</v>
      </c>
      <c r="X1" s="65" t="s">
        <v>242</v>
      </c>
      <c r="Y1" s="65" t="s">
        <v>65</v>
      </c>
      <c r="Z1" s="65" t="s">
        <v>69</v>
      </c>
      <c r="AA1" s="65" t="s">
        <v>70</v>
      </c>
      <c r="AB1" s="65" t="s">
        <v>70</v>
      </c>
      <c r="AC1" s="65" t="s">
        <v>243</v>
      </c>
      <c r="AD1" s="57" t="s">
        <v>705</v>
      </c>
      <c r="AE1" s="65" t="s">
        <v>244</v>
      </c>
      <c r="AF1" s="65" t="s">
        <v>245</v>
      </c>
      <c r="AG1" s="65" t="s">
        <v>246</v>
      </c>
      <c r="AH1" s="65" t="s">
        <v>247</v>
      </c>
      <c r="AI1" s="65" t="s">
        <v>199</v>
      </c>
      <c r="AJ1" s="65" t="s">
        <v>0</v>
      </c>
      <c r="AK1" s="65" t="s">
        <v>91</v>
      </c>
      <c r="AL1" s="65" t="s">
        <v>113</v>
      </c>
      <c r="AM1" s="65" t="s">
        <v>95</v>
      </c>
      <c r="AN1" s="65" t="s">
        <v>97</v>
      </c>
      <c r="AO1" s="65" t="s">
        <v>248</v>
      </c>
      <c r="AP1" s="57" t="s">
        <v>709</v>
      </c>
      <c r="AQ1" s="57" t="s">
        <v>505</v>
      </c>
      <c r="AR1" s="57" t="s">
        <v>507</v>
      </c>
      <c r="AS1" s="57" t="s">
        <v>506</v>
      </c>
      <c r="AT1" s="65" t="s">
        <v>574</v>
      </c>
      <c r="AU1" s="65" t="s">
        <v>249</v>
      </c>
      <c r="AV1" s="65" t="s">
        <v>250</v>
      </c>
      <c r="AW1" s="65" t="s">
        <v>251</v>
      </c>
      <c r="AX1" s="65" t="s">
        <v>301</v>
      </c>
      <c r="AY1" s="65" t="s">
        <v>302</v>
      </c>
      <c r="AZ1" s="65" t="s">
        <v>492</v>
      </c>
      <c r="BA1" s="78" t="s">
        <v>729</v>
      </c>
      <c r="BB1" s="78" t="s">
        <v>730</v>
      </c>
      <c r="BC1" s="78" t="s">
        <v>731</v>
      </c>
      <c r="BD1" s="65" t="s">
        <v>117</v>
      </c>
      <c r="BE1" s="65" t="s">
        <v>2</v>
      </c>
      <c r="BF1" s="65" t="s">
        <v>454</v>
      </c>
      <c r="BG1" s="65" t="s">
        <v>252</v>
      </c>
      <c r="BH1" s="78" t="s">
        <v>690</v>
      </c>
      <c r="BI1" s="78" t="s">
        <v>696</v>
      </c>
      <c r="BJ1" s="78" t="s">
        <v>700</v>
      </c>
      <c r="BK1" s="65" t="s">
        <v>64</v>
      </c>
    </row>
    <row r="2" spans="1:68" x14ac:dyDescent="0.25">
      <c r="A2" t="s">
        <v>208</v>
      </c>
      <c r="B2">
        <v>2020</v>
      </c>
      <c r="C2">
        <v>2020</v>
      </c>
      <c r="D2">
        <v>2020</v>
      </c>
      <c r="E2">
        <v>2020</v>
      </c>
      <c r="F2">
        <v>2020</v>
      </c>
      <c r="G2">
        <v>2021</v>
      </c>
      <c r="H2">
        <v>2022</v>
      </c>
      <c r="I2">
        <v>2021</v>
      </c>
      <c r="J2" s="43">
        <v>2021</v>
      </c>
      <c r="K2">
        <v>2021</v>
      </c>
      <c r="L2">
        <v>2021</v>
      </c>
      <c r="M2">
        <v>2021</v>
      </c>
      <c r="N2">
        <v>2019</v>
      </c>
      <c r="O2">
        <v>2018</v>
      </c>
      <c r="P2" s="43">
        <v>2020</v>
      </c>
      <c r="Q2">
        <v>2021</v>
      </c>
      <c r="R2">
        <v>2021</v>
      </c>
      <c r="S2">
        <v>2021</v>
      </c>
      <c r="T2">
        <v>2021</v>
      </c>
      <c r="U2" s="43">
        <v>2020</v>
      </c>
      <c r="V2" s="43">
        <v>2020</v>
      </c>
      <c r="W2">
        <v>2021</v>
      </c>
      <c r="X2">
        <v>2021</v>
      </c>
      <c r="Y2" s="43">
        <v>2021</v>
      </c>
      <c r="Z2">
        <v>2021</v>
      </c>
      <c r="AA2" s="43">
        <v>2019</v>
      </c>
      <c r="AB2" s="43">
        <v>2020</v>
      </c>
      <c r="AC2">
        <v>2020</v>
      </c>
      <c r="AD2">
        <v>2021</v>
      </c>
      <c r="AE2" s="43">
        <v>2021</v>
      </c>
      <c r="AF2" s="43">
        <v>2021</v>
      </c>
      <c r="AG2" s="43">
        <v>2021</v>
      </c>
      <c r="AH2">
        <v>2021</v>
      </c>
      <c r="AI2" s="43">
        <v>2020</v>
      </c>
      <c r="AJ2" s="43">
        <v>2021</v>
      </c>
      <c r="AK2">
        <v>2020</v>
      </c>
      <c r="AL2">
        <v>2021</v>
      </c>
      <c r="AM2">
        <v>2021</v>
      </c>
      <c r="AN2">
        <v>2021</v>
      </c>
      <c r="AO2">
        <v>2020</v>
      </c>
      <c r="AP2" s="43">
        <v>2021</v>
      </c>
      <c r="AQ2" s="43">
        <v>2021</v>
      </c>
      <c r="AR2">
        <v>2021</v>
      </c>
      <c r="AS2">
        <v>2021</v>
      </c>
      <c r="AT2">
        <v>2021</v>
      </c>
      <c r="AU2">
        <v>2021</v>
      </c>
      <c r="AV2">
        <v>2021</v>
      </c>
      <c r="AW2">
        <v>2021</v>
      </c>
      <c r="AX2">
        <v>2021</v>
      </c>
      <c r="AY2">
        <v>2021</v>
      </c>
      <c r="AZ2" s="43">
        <v>2021</v>
      </c>
      <c r="BA2" s="43">
        <v>2022</v>
      </c>
      <c r="BB2" s="43">
        <v>2022</v>
      </c>
      <c r="BC2" s="43">
        <v>2022</v>
      </c>
      <c r="BD2">
        <v>2021</v>
      </c>
      <c r="BE2">
        <v>2022</v>
      </c>
      <c r="BF2">
        <v>2020</v>
      </c>
      <c r="BG2" s="327">
        <v>2022</v>
      </c>
      <c r="BH2" s="327">
        <v>2021</v>
      </c>
      <c r="BI2" s="327">
        <v>2021</v>
      </c>
      <c r="BJ2" s="327">
        <v>2021</v>
      </c>
      <c r="BK2">
        <v>2019</v>
      </c>
      <c r="BL2" t="s">
        <v>214</v>
      </c>
      <c r="BM2" t="s">
        <v>213</v>
      </c>
      <c r="BN2" t="s">
        <v>215</v>
      </c>
      <c r="BO2" t="s">
        <v>219</v>
      </c>
      <c r="BP2" t="s">
        <v>220</v>
      </c>
    </row>
    <row r="3" spans="1:68" x14ac:dyDescent="0.25">
      <c r="A3" s="108" t="s">
        <v>623</v>
      </c>
      <c r="B3" s="66">
        <f>IF('Indicator Date'!C4="No data","x",$B$2-'Indicator Date'!C4)</f>
        <v>0</v>
      </c>
      <c r="C3" s="66">
        <f>IF('Indicator Date'!D4="No data","x",$C$2-'Indicator Date'!D4)</f>
        <v>0</v>
      </c>
      <c r="D3" s="66">
        <f>IF('Indicator Date'!E4="No data","x",$C$2-'Indicator Date'!E4)</f>
        <v>0</v>
      </c>
      <c r="E3" s="66">
        <f>IF('Indicator Date'!F4="No data","x",$E$2-'Indicator Date'!F4)</f>
        <v>0</v>
      </c>
      <c r="F3" s="66">
        <f>IF('Indicator Date'!G4="No data","x",$F$2-'Indicator Date'!G4)</f>
        <v>0</v>
      </c>
      <c r="G3" s="66">
        <f>IF('Indicator Date'!H4="No data","x",$G$2-'Indicator Date'!H4)</f>
        <v>0</v>
      </c>
      <c r="H3" s="66">
        <f>IF('Indicator Date'!I4="No data","x",$H$2-'Indicator Date'!I4)</f>
        <v>0</v>
      </c>
      <c r="I3" s="66">
        <f>IF('Indicator Date'!J4="No data","x",$I$2-'Indicator Date'!J4)</f>
        <v>0</v>
      </c>
      <c r="J3" s="66">
        <f>IF('Indicator Date'!K4="No data","x",$J$2-'Indicator Date'!K4)</f>
        <v>0</v>
      </c>
      <c r="K3" s="66">
        <f>IF('Indicator Date'!L4="No data","x",$K$2-'Indicator Date'!L4)</f>
        <v>0</v>
      </c>
      <c r="L3" s="66">
        <f>IF('Indicator Date'!M4="No data","x",$L$2-'Indicator Date'!M4)</f>
        <v>0</v>
      </c>
      <c r="M3" s="66">
        <f>IF('Indicator Date'!N4="No data","x",$M$2-'Indicator Date'!N4)</f>
        <v>0</v>
      </c>
      <c r="N3" s="66">
        <f>IF('Indicator Date'!O4="No data","x",$N$2-'Indicator Date'!O4)</f>
        <v>0</v>
      </c>
      <c r="O3" s="66">
        <f>IF('Indicator Date'!P4="No data","x",$O$2-'Indicator Date'!P4)</f>
        <v>0</v>
      </c>
      <c r="P3" s="66">
        <f>IF('Indicator Date'!Q4="No data","x",$P$2-'Indicator Date'!Q4)</f>
        <v>0</v>
      </c>
      <c r="Q3" s="66">
        <f>IF('Indicator Date'!R4="No data","x",$Q$2-'Indicator Date'!R4)</f>
        <v>0</v>
      </c>
      <c r="R3" s="66">
        <f>IF('Indicator Date'!S4="No data","x",$R$2-'Indicator Date'!S4)</f>
        <v>1</v>
      </c>
      <c r="S3" s="66">
        <f>IF('Indicator Date'!T4="No data","x",$S$2-'Indicator Date'!T4)</f>
        <v>10</v>
      </c>
      <c r="T3" s="66">
        <f>IF('Indicator Date'!U4="No data","x",$T$2-'Indicator Date'!U4)</f>
        <v>10</v>
      </c>
      <c r="U3" s="66">
        <f>IF('Indicator Date'!V4="No data","x",$U$2-'Indicator Date'!V4)</f>
        <v>1</v>
      </c>
      <c r="V3" s="66">
        <f>IF('Indicator Date'!W4="No data","x",$V$2-'Indicator Date'!W4)</f>
        <v>1</v>
      </c>
      <c r="W3" s="66">
        <f>IF('Indicator Date'!X4="No data","x",$W$2-'Indicator Date'!X4)</f>
        <v>1</v>
      </c>
      <c r="X3" s="66">
        <f>IF('Indicator Date'!Y4="No data","x",$X$2-'Indicator Date'!Y4)</f>
        <v>1</v>
      </c>
      <c r="Y3" s="66">
        <f>IF('Indicator Date'!Z4="No data","x",$Y$2-'Indicator Date'!Z4)</f>
        <v>1</v>
      </c>
      <c r="Z3" s="66">
        <f>IF('Indicator Date'!AA4="No data","x",$Z$2-'Indicator Date'!AA4)</f>
        <v>0</v>
      </c>
      <c r="AA3" s="66">
        <f>IF('Indicator Date'!AB4="No data","x",$AA$2-'Indicator Date'!AB4)</f>
        <v>0</v>
      </c>
      <c r="AB3" s="66">
        <f>IF('Indicator Date'!AC4="No data","x",$AB$2-'Indicator Date'!AC4)</f>
        <v>0</v>
      </c>
      <c r="AC3" s="66">
        <f>IF('Indicator Date'!AD4="No data","x",$AC$2-'Indicator Date'!AD4)</f>
        <v>0</v>
      </c>
      <c r="AD3" s="66">
        <f>IF('Indicator Date'!AE4="No data","x",$AD$2-'Indicator Date'!AE4)</f>
        <v>0</v>
      </c>
      <c r="AE3" s="66">
        <f>IF('Indicator Date'!AF4="No data","x",$AE$2-'Indicator Date'!AF4)</f>
        <v>0</v>
      </c>
      <c r="AF3" s="66" t="str">
        <f>IF('Indicator Date'!AG4="No data","x",$AF$2-'Indicator Date'!AG4)</f>
        <v>x</v>
      </c>
      <c r="AG3" s="66">
        <f>IF('Indicator Date'!AH4="No data","x",$AG$2-'Indicator Date'!AH4)</f>
        <v>0</v>
      </c>
      <c r="AH3" s="66">
        <f>IF('Indicator Date'!AI4="No data","x",$AH$2-'Indicator Date'!AI4)</f>
        <v>0</v>
      </c>
      <c r="AI3" s="66">
        <f>IF('Indicator Date'!AJ4="No data","x",$AI$2-'Indicator Date'!AJ4)</f>
        <v>0</v>
      </c>
      <c r="AJ3" s="66">
        <f>IF('Indicator Date'!AK4="No data","x",$AJ$2-'Indicator Date'!AK4)</f>
        <v>1</v>
      </c>
      <c r="AK3" s="66">
        <f>IF('Indicator Date'!AL4="No data","x",$AK$2-'Indicator Date'!AL4)</f>
        <v>1</v>
      </c>
      <c r="AL3" s="66">
        <f>IF('Indicator Date'!AM4="No data","x",$AL$2-'Indicator Date'!AM4)</f>
        <v>0</v>
      </c>
      <c r="AM3" s="66">
        <f>IF('Indicator Date'!AN4="No data","x",$AM$2-'Indicator Date'!AN4)</f>
        <v>0</v>
      </c>
      <c r="AN3" s="66">
        <f>IF('Indicator Date'!AO4="No data","x",$AN$2-'Indicator Date'!AO4)</f>
        <v>0</v>
      </c>
      <c r="AO3" s="66">
        <f>IF('Indicator Date'!AP4="No data","x",$AO$2-'Indicator Date'!AP4)</f>
        <v>0</v>
      </c>
      <c r="AP3" s="66">
        <f>IF('Indicator Date'!AQ4="No data","x",$AP$2-'Indicator Date'!AQ4)</f>
        <v>1</v>
      </c>
      <c r="AQ3" s="66">
        <f>IF('Indicator Date'!AR4="No data","x",$AQ$2-'Indicator Date'!AR4)</f>
        <v>0</v>
      </c>
      <c r="AR3" s="66">
        <f>IF('Indicator Date'!AS4="No data","x",$AR$2-'Indicator Date'!AS4)</f>
        <v>0</v>
      </c>
      <c r="AS3" s="66">
        <f>IF('Indicator Date'!AT4="No data","x",$AS$2-'Indicator Date'!AT4)</f>
        <v>0</v>
      </c>
      <c r="AT3" s="66">
        <f>IF('Indicator Date'!AU4="No data","x",$AT$2-'Indicator Date'!AU4)</f>
        <v>0</v>
      </c>
      <c r="AU3" s="66">
        <f>IF('Indicator Date'!AV4="No data","x",$AU$2-'Indicator Date'!AV4)</f>
        <v>0</v>
      </c>
      <c r="AV3" s="66">
        <f>IF('Indicator Date'!AW4="No data","x",$AV$2-'Indicator Date'!AW4)</f>
        <v>0</v>
      </c>
      <c r="AW3" s="66">
        <f>IF('Indicator Date'!AX4="No data","x",$AW$2-'Indicator Date'!AX4)</f>
        <v>0</v>
      </c>
      <c r="AX3" s="66">
        <f>IF('Indicator Date'!AY4="No data","x",$AX$2-'Indicator Date'!AY4)</f>
        <v>0</v>
      </c>
      <c r="AY3" s="66">
        <f>IF('Indicator Date'!AZ4="No data","x",$AY$2-'Indicator Date'!AZ4)</f>
        <v>0</v>
      </c>
      <c r="AZ3" s="66">
        <f>IF('Indicator Date'!BA4="No data","x",$AZ$2-'Indicator Date'!BA4)</f>
        <v>0</v>
      </c>
      <c r="BA3" s="66">
        <f>IF('Indicator Date'!BB4="No data","x",$BA$2-'Indicator Date'!BB4)</f>
        <v>0</v>
      </c>
      <c r="BB3" s="66">
        <f>IF('Indicator Date'!BC4="No data","x",$BB$2-'Indicator Date'!BC4)</f>
        <v>0</v>
      </c>
      <c r="BC3" s="66">
        <f>IF('Indicator Date'!BD4="No data","x",$BC$2-'Indicator Date'!BD4)</f>
        <v>0</v>
      </c>
      <c r="BD3" s="66">
        <f>IF('Indicator Date'!BE4="No data","x",$BD$2-'Indicator Date'!BE4)</f>
        <v>1</v>
      </c>
      <c r="BE3" s="66">
        <f>IF('Indicator Date'!BF4="No data","x",$BE$2-'Indicator Date'!BF4)</f>
        <v>1</v>
      </c>
      <c r="BF3" s="66">
        <f>IF('Indicator Date'!BG4="No data","x",$BF$2-'Indicator Date'!BG4)</f>
        <v>0</v>
      </c>
      <c r="BG3" s="66">
        <f>IF('Indicator Date'!BH4="No data","x",$BG$2-'Indicator Date'!BH4)</f>
        <v>0</v>
      </c>
      <c r="BH3" s="66">
        <f>IF('Indicator Date'!BJ4="No data","x",$BH$2-'Indicator Date'!BJ4)</f>
        <v>0</v>
      </c>
      <c r="BI3" s="66">
        <f>IF('Indicator Date'!BK4="No data","x",$BI$2-'Indicator Date'!BK4)</f>
        <v>0</v>
      </c>
      <c r="BJ3" s="66">
        <f>IF('Indicator Date'!BL4="No data","x",$BJ$2-'Indicator Date'!BL4)</f>
        <v>0</v>
      </c>
      <c r="BK3" s="66">
        <f>IF('Indicator Date'!BI4="No data","x",$BK$2-'Indicator Date'!BI4)</f>
        <v>0</v>
      </c>
      <c r="BL3">
        <f t="shared" ref="BL3:BL38" si="0">SUM(B3:BK3)</f>
        <v>31</v>
      </c>
      <c r="BM3" s="67">
        <f t="shared" ref="BM3:BM38" si="1">BL3/COUNT(B3:BK3)</f>
        <v>0.50819672131147542</v>
      </c>
      <c r="BN3">
        <f t="shared" ref="BN3:BN38" si="2">COUNTIF(B3:BK3,"&gt;0")</f>
        <v>13</v>
      </c>
      <c r="BO3" s="67">
        <f t="shared" ref="BO3:BO38" si="3">_xlfn.STDEV.P(B3:BK3)</f>
        <v>1.7890646958371543</v>
      </c>
      <c r="BP3" s="69">
        <f t="shared" ref="BP3:BP38" si="4">MEDIAN(B3:BK3)</f>
        <v>0</v>
      </c>
    </row>
    <row r="4" spans="1:68" x14ac:dyDescent="0.25">
      <c r="A4" s="108" t="s">
        <v>624</v>
      </c>
      <c r="B4" s="66">
        <f>IF('Indicator Date'!C5="No data","x",$B$2-'Indicator Date'!C5)</f>
        <v>0</v>
      </c>
      <c r="C4" s="66">
        <f>IF('Indicator Date'!D5="No data","x",$C$2-'Indicator Date'!D5)</f>
        <v>0</v>
      </c>
      <c r="D4" s="66">
        <f>IF('Indicator Date'!E5="No data","x",$C$2-'Indicator Date'!E5)</f>
        <v>0</v>
      </c>
      <c r="E4" s="66">
        <f>IF('Indicator Date'!F5="No data","x",$E$2-'Indicator Date'!F5)</f>
        <v>0</v>
      </c>
      <c r="F4" s="66">
        <f>IF('Indicator Date'!G5="No data","x",$F$2-'Indicator Date'!G5)</f>
        <v>0</v>
      </c>
      <c r="G4" s="66">
        <f>IF('Indicator Date'!H5="No data","x",$G$2-'Indicator Date'!H5)</f>
        <v>0</v>
      </c>
      <c r="H4" s="66">
        <f>IF('Indicator Date'!I5="No data","x",$H$2-'Indicator Date'!I5)</f>
        <v>0</v>
      </c>
      <c r="I4" s="66">
        <f>IF('Indicator Date'!J5="No data","x",$I$2-'Indicator Date'!J5)</f>
        <v>0</v>
      </c>
      <c r="J4" s="66">
        <f>IF('Indicator Date'!K5="No data","x",$J$2-'Indicator Date'!K5)</f>
        <v>0</v>
      </c>
      <c r="K4" s="66">
        <f>IF('Indicator Date'!L5="No data","x",$K$2-'Indicator Date'!L5)</f>
        <v>0</v>
      </c>
      <c r="L4" s="66">
        <f>IF('Indicator Date'!M5="No data","x",$L$2-'Indicator Date'!M5)</f>
        <v>0</v>
      </c>
      <c r="M4" s="66">
        <f>IF('Indicator Date'!N5="No data","x",$M$2-'Indicator Date'!N5)</f>
        <v>0</v>
      </c>
      <c r="N4" s="66">
        <f>IF('Indicator Date'!O5="No data","x",$N$2-'Indicator Date'!O5)</f>
        <v>0</v>
      </c>
      <c r="O4" s="66">
        <f>IF('Indicator Date'!P5="No data","x",$O$2-'Indicator Date'!P5)</f>
        <v>0</v>
      </c>
      <c r="P4" s="66">
        <f>IF('Indicator Date'!Q5="No data","x",$P$2-'Indicator Date'!Q5)</f>
        <v>0</v>
      </c>
      <c r="Q4" s="66">
        <f>IF('Indicator Date'!R5="No data","x",$Q$2-'Indicator Date'!R5)</f>
        <v>0</v>
      </c>
      <c r="R4" s="66">
        <f>IF('Indicator Date'!S5="No data","x",$R$2-'Indicator Date'!S5)</f>
        <v>1</v>
      </c>
      <c r="S4" s="66">
        <f>IF('Indicator Date'!T5="No data","x",$S$2-'Indicator Date'!T5)</f>
        <v>10</v>
      </c>
      <c r="T4" s="66">
        <f>IF('Indicator Date'!U5="No data","x",$T$2-'Indicator Date'!U5)</f>
        <v>10</v>
      </c>
      <c r="U4" s="66">
        <f>IF('Indicator Date'!V5="No data","x",$U$2-'Indicator Date'!V5)</f>
        <v>1</v>
      </c>
      <c r="V4" s="66">
        <f>IF('Indicator Date'!W5="No data","x",$V$2-'Indicator Date'!W5)</f>
        <v>1</v>
      </c>
      <c r="W4" s="66">
        <f>IF('Indicator Date'!X5="No data","x",$W$2-'Indicator Date'!X5)</f>
        <v>1</v>
      </c>
      <c r="X4" s="66">
        <f>IF('Indicator Date'!Y5="No data","x",$X$2-'Indicator Date'!Y5)</f>
        <v>1</v>
      </c>
      <c r="Y4" s="66">
        <f>IF('Indicator Date'!Z5="No data","x",$Y$2-'Indicator Date'!Z5)</f>
        <v>1</v>
      </c>
      <c r="Z4" s="66">
        <f>IF('Indicator Date'!AA5="No data","x",$Z$2-'Indicator Date'!AA5)</f>
        <v>0</v>
      </c>
      <c r="AA4" s="66">
        <f>IF('Indicator Date'!AB5="No data","x",$AA$2-'Indicator Date'!AB5)</f>
        <v>0</v>
      </c>
      <c r="AB4" s="66">
        <f>IF('Indicator Date'!AC5="No data","x",$AB$2-'Indicator Date'!AC5)</f>
        <v>0</v>
      </c>
      <c r="AC4" s="66">
        <f>IF('Indicator Date'!AD5="No data","x",$AC$2-'Indicator Date'!AD5)</f>
        <v>0</v>
      </c>
      <c r="AD4" s="66">
        <f>IF('Indicator Date'!AE5="No data","x",$AD$2-'Indicator Date'!AE5)</f>
        <v>0</v>
      </c>
      <c r="AE4" s="66">
        <f>IF('Indicator Date'!AF5="No data","x",$AE$2-'Indicator Date'!AF5)</f>
        <v>0</v>
      </c>
      <c r="AF4" s="66" t="str">
        <f>IF('Indicator Date'!AG5="No data","x",$AF$2-'Indicator Date'!AG5)</f>
        <v>x</v>
      </c>
      <c r="AG4" s="66">
        <f>IF('Indicator Date'!AH5="No data","x",$AG$2-'Indicator Date'!AH5)</f>
        <v>0</v>
      </c>
      <c r="AH4" s="66">
        <f>IF('Indicator Date'!AI5="No data","x",$AH$2-'Indicator Date'!AI5)</f>
        <v>0</v>
      </c>
      <c r="AI4" s="66">
        <f>IF('Indicator Date'!AJ5="No data","x",$AI$2-'Indicator Date'!AJ5)</f>
        <v>0</v>
      </c>
      <c r="AJ4" s="66">
        <f>IF('Indicator Date'!AK5="No data","x",$AJ$2-'Indicator Date'!AK5)</f>
        <v>1</v>
      </c>
      <c r="AK4" s="66">
        <f>IF('Indicator Date'!AL5="No data","x",$AK$2-'Indicator Date'!AL5)</f>
        <v>1</v>
      </c>
      <c r="AL4" s="66">
        <f>IF('Indicator Date'!AM5="No data","x",$AL$2-'Indicator Date'!AM5)</f>
        <v>0</v>
      </c>
      <c r="AM4" s="66">
        <f>IF('Indicator Date'!AN5="No data","x",$AM$2-'Indicator Date'!AN5)</f>
        <v>0</v>
      </c>
      <c r="AN4" s="66">
        <f>IF('Indicator Date'!AO5="No data","x",$AN$2-'Indicator Date'!AO5)</f>
        <v>0</v>
      </c>
      <c r="AO4" s="66">
        <f>IF('Indicator Date'!AP5="No data","x",$AO$2-'Indicator Date'!AP5)</f>
        <v>0</v>
      </c>
      <c r="AP4" s="66">
        <f>IF('Indicator Date'!AQ5="No data","x",$AP$2-'Indicator Date'!AQ5)</f>
        <v>1</v>
      </c>
      <c r="AQ4" s="66">
        <f>IF('Indicator Date'!AR5="No data","x",$AQ$2-'Indicator Date'!AR5)</f>
        <v>0</v>
      </c>
      <c r="AR4" s="66">
        <f>IF('Indicator Date'!AS5="No data","x",$AR$2-'Indicator Date'!AS5)</f>
        <v>0</v>
      </c>
      <c r="AS4" s="66">
        <f>IF('Indicator Date'!AT5="No data","x",$AS$2-'Indicator Date'!AT5)</f>
        <v>0</v>
      </c>
      <c r="AT4" s="66">
        <f>IF('Indicator Date'!AU5="No data","x",$AT$2-'Indicator Date'!AU5)</f>
        <v>0</v>
      </c>
      <c r="AU4" s="66">
        <f>IF('Indicator Date'!AV5="No data","x",$AU$2-'Indicator Date'!AV5)</f>
        <v>0</v>
      </c>
      <c r="AV4" s="66">
        <f>IF('Indicator Date'!AW5="No data","x",$AV$2-'Indicator Date'!AW5)</f>
        <v>0</v>
      </c>
      <c r="AW4" s="66">
        <f>IF('Indicator Date'!AX5="No data","x",$AW$2-'Indicator Date'!AX5)</f>
        <v>0</v>
      </c>
      <c r="AX4" s="66">
        <f>IF('Indicator Date'!AY5="No data","x",$AX$2-'Indicator Date'!AY5)</f>
        <v>0</v>
      </c>
      <c r="AY4" s="66">
        <f>IF('Indicator Date'!AZ5="No data","x",$AY$2-'Indicator Date'!AZ5)</f>
        <v>0</v>
      </c>
      <c r="AZ4" s="66">
        <f>IF('Indicator Date'!BA5="No data","x",$AZ$2-'Indicator Date'!BA5)</f>
        <v>0</v>
      </c>
      <c r="BA4" s="66">
        <f>IF('Indicator Date'!BB5="No data","x",$BA$2-'Indicator Date'!BB5)</f>
        <v>0</v>
      </c>
      <c r="BB4" s="66">
        <f>IF('Indicator Date'!BC5="No data","x",$BB$2-'Indicator Date'!BC5)</f>
        <v>0</v>
      </c>
      <c r="BC4" s="66">
        <f>IF('Indicator Date'!BD5="No data","x",$BC$2-'Indicator Date'!BD5)</f>
        <v>0</v>
      </c>
      <c r="BD4" s="66">
        <f>IF('Indicator Date'!BE5="No data","x",$BD$2-'Indicator Date'!BE5)</f>
        <v>1</v>
      </c>
      <c r="BE4" s="66">
        <f>IF('Indicator Date'!BF5="No data","x",$BE$2-'Indicator Date'!BF5)</f>
        <v>1</v>
      </c>
      <c r="BF4" s="66">
        <f>IF('Indicator Date'!BG5="No data","x",$BF$2-'Indicator Date'!BG5)</f>
        <v>0</v>
      </c>
      <c r="BG4" s="66">
        <f>IF('Indicator Date'!BH5="No data","x",$BG$2-'Indicator Date'!BH5)</f>
        <v>0</v>
      </c>
      <c r="BH4" s="66">
        <f>IF('Indicator Date'!BJ5="No data","x",$BH$2-'Indicator Date'!BJ5)</f>
        <v>0</v>
      </c>
      <c r="BI4" s="66">
        <f>IF('Indicator Date'!BK5="No data","x",$BI$2-'Indicator Date'!BK5)</f>
        <v>0</v>
      </c>
      <c r="BJ4" s="66">
        <f>IF('Indicator Date'!BL5="No data","x",$BJ$2-'Indicator Date'!BL5)</f>
        <v>0</v>
      </c>
      <c r="BK4" s="66">
        <f>IF('Indicator Date'!BI5="No data","x",$BK$2-'Indicator Date'!BI5)</f>
        <v>0</v>
      </c>
      <c r="BL4">
        <f t="shared" si="0"/>
        <v>31</v>
      </c>
      <c r="BM4" s="67">
        <f t="shared" si="1"/>
        <v>0.50819672131147542</v>
      </c>
      <c r="BN4">
        <f t="shared" si="2"/>
        <v>13</v>
      </c>
      <c r="BO4" s="67">
        <f t="shared" si="3"/>
        <v>1.7890646958371543</v>
      </c>
      <c r="BP4" s="69">
        <f t="shared" si="4"/>
        <v>0</v>
      </c>
    </row>
    <row r="5" spans="1:68" x14ac:dyDescent="0.25">
      <c r="A5" s="108" t="s">
        <v>625</v>
      </c>
      <c r="B5" s="66">
        <f>IF('Indicator Date'!C6="No data","x",$B$2-'Indicator Date'!C6)</f>
        <v>0</v>
      </c>
      <c r="C5" s="66">
        <f>IF('Indicator Date'!D6="No data","x",$C$2-'Indicator Date'!D6)</f>
        <v>0</v>
      </c>
      <c r="D5" s="66">
        <f>IF('Indicator Date'!E6="No data","x",$C$2-'Indicator Date'!E6)</f>
        <v>0</v>
      </c>
      <c r="E5" s="66">
        <f>IF('Indicator Date'!F6="No data","x",$E$2-'Indicator Date'!F6)</f>
        <v>0</v>
      </c>
      <c r="F5" s="66">
        <f>IF('Indicator Date'!G6="No data","x",$F$2-'Indicator Date'!G6)</f>
        <v>0</v>
      </c>
      <c r="G5" s="66">
        <f>IF('Indicator Date'!H6="No data","x",$G$2-'Indicator Date'!H6)</f>
        <v>0</v>
      </c>
      <c r="H5" s="66">
        <f>IF('Indicator Date'!I6="No data","x",$H$2-'Indicator Date'!I6)</f>
        <v>0</v>
      </c>
      <c r="I5" s="66">
        <f>IF('Indicator Date'!J6="No data","x",$I$2-'Indicator Date'!J6)</f>
        <v>0</v>
      </c>
      <c r="J5" s="66">
        <f>IF('Indicator Date'!K6="No data","x",$J$2-'Indicator Date'!K6)</f>
        <v>0</v>
      </c>
      <c r="K5" s="66">
        <f>IF('Indicator Date'!L6="No data","x",$K$2-'Indicator Date'!L6)</f>
        <v>0</v>
      </c>
      <c r="L5" s="66">
        <f>IF('Indicator Date'!M6="No data","x",$L$2-'Indicator Date'!M6)</f>
        <v>0</v>
      </c>
      <c r="M5" s="66">
        <f>IF('Indicator Date'!N6="No data","x",$M$2-'Indicator Date'!N6)</f>
        <v>0</v>
      </c>
      <c r="N5" s="66">
        <f>IF('Indicator Date'!O6="No data","x",$N$2-'Indicator Date'!O6)</f>
        <v>0</v>
      </c>
      <c r="O5" s="66">
        <f>IF('Indicator Date'!P6="No data","x",$O$2-'Indicator Date'!P6)</f>
        <v>0</v>
      </c>
      <c r="P5" s="66">
        <f>IF('Indicator Date'!Q6="No data","x",$P$2-'Indicator Date'!Q6)</f>
        <v>0</v>
      </c>
      <c r="Q5" s="66">
        <f>IF('Indicator Date'!R6="No data","x",$Q$2-'Indicator Date'!R6)</f>
        <v>0</v>
      </c>
      <c r="R5" s="66">
        <f>IF('Indicator Date'!S6="No data","x",$R$2-'Indicator Date'!S6)</f>
        <v>1</v>
      </c>
      <c r="S5" s="66">
        <f>IF('Indicator Date'!T6="No data","x",$S$2-'Indicator Date'!T6)</f>
        <v>10</v>
      </c>
      <c r="T5" s="66">
        <f>IF('Indicator Date'!U6="No data","x",$T$2-'Indicator Date'!U6)</f>
        <v>10</v>
      </c>
      <c r="U5" s="66">
        <f>IF('Indicator Date'!V6="No data","x",$U$2-'Indicator Date'!V6)</f>
        <v>1</v>
      </c>
      <c r="V5" s="66">
        <f>IF('Indicator Date'!W6="No data","x",$V$2-'Indicator Date'!W6)</f>
        <v>1</v>
      </c>
      <c r="W5" s="66">
        <f>IF('Indicator Date'!X6="No data","x",$W$2-'Indicator Date'!X6)</f>
        <v>1</v>
      </c>
      <c r="X5" s="66">
        <f>IF('Indicator Date'!Y6="No data","x",$X$2-'Indicator Date'!Y6)</f>
        <v>1</v>
      </c>
      <c r="Y5" s="66">
        <f>IF('Indicator Date'!Z6="No data","x",$Y$2-'Indicator Date'!Z6)</f>
        <v>1</v>
      </c>
      <c r="Z5" s="66">
        <f>IF('Indicator Date'!AA6="No data","x",$Z$2-'Indicator Date'!AA6)</f>
        <v>0</v>
      </c>
      <c r="AA5" s="66">
        <f>IF('Indicator Date'!AB6="No data","x",$AA$2-'Indicator Date'!AB6)</f>
        <v>0</v>
      </c>
      <c r="AB5" s="66">
        <f>IF('Indicator Date'!AC6="No data","x",$AB$2-'Indicator Date'!AC6)</f>
        <v>0</v>
      </c>
      <c r="AC5" s="66">
        <f>IF('Indicator Date'!AD6="No data","x",$AC$2-'Indicator Date'!AD6)</f>
        <v>0</v>
      </c>
      <c r="AD5" s="66">
        <f>IF('Indicator Date'!AE6="No data","x",$AD$2-'Indicator Date'!AE6)</f>
        <v>0</v>
      </c>
      <c r="AE5" s="66">
        <f>IF('Indicator Date'!AF6="No data","x",$AE$2-'Indicator Date'!AF6)</f>
        <v>0</v>
      </c>
      <c r="AF5" s="66" t="str">
        <f>IF('Indicator Date'!AG6="No data","x",$AF$2-'Indicator Date'!AG6)</f>
        <v>x</v>
      </c>
      <c r="AG5" s="66">
        <f>IF('Indicator Date'!AH6="No data","x",$AG$2-'Indicator Date'!AH6)</f>
        <v>0</v>
      </c>
      <c r="AH5" s="66">
        <f>IF('Indicator Date'!AI6="No data","x",$AH$2-'Indicator Date'!AI6)</f>
        <v>0</v>
      </c>
      <c r="AI5" s="66">
        <f>IF('Indicator Date'!AJ6="No data","x",$AI$2-'Indicator Date'!AJ6)</f>
        <v>0</v>
      </c>
      <c r="AJ5" s="66">
        <f>IF('Indicator Date'!AK6="No data","x",$AJ$2-'Indicator Date'!AK6)</f>
        <v>1</v>
      </c>
      <c r="AK5" s="66">
        <f>IF('Indicator Date'!AL6="No data","x",$AK$2-'Indicator Date'!AL6)</f>
        <v>1</v>
      </c>
      <c r="AL5" s="66">
        <f>IF('Indicator Date'!AM6="No data","x",$AL$2-'Indicator Date'!AM6)</f>
        <v>0</v>
      </c>
      <c r="AM5" s="66">
        <f>IF('Indicator Date'!AN6="No data","x",$AM$2-'Indicator Date'!AN6)</f>
        <v>0</v>
      </c>
      <c r="AN5" s="66">
        <f>IF('Indicator Date'!AO6="No data","x",$AN$2-'Indicator Date'!AO6)</f>
        <v>0</v>
      </c>
      <c r="AO5" s="66">
        <f>IF('Indicator Date'!AP6="No data","x",$AO$2-'Indicator Date'!AP6)</f>
        <v>0</v>
      </c>
      <c r="AP5" s="66">
        <f>IF('Indicator Date'!AQ6="No data","x",$AP$2-'Indicator Date'!AQ6)</f>
        <v>1</v>
      </c>
      <c r="AQ5" s="66">
        <f>IF('Indicator Date'!AR6="No data","x",$AQ$2-'Indicator Date'!AR6)</f>
        <v>0</v>
      </c>
      <c r="AR5" s="66">
        <f>IF('Indicator Date'!AS6="No data","x",$AR$2-'Indicator Date'!AS6)</f>
        <v>0</v>
      </c>
      <c r="AS5" s="66">
        <f>IF('Indicator Date'!AT6="No data","x",$AS$2-'Indicator Date'!AT6)</f>
        <v>0</v>
      </c>
      <c r="AT5" s="66">
        <f>IF('Indicator Date'!AU6="No data","x",$AT$2-'Indicator Date'!AU6)</f>
        <v>0</v>
      </c>
      <c r="AU5" s="66">
        <f>IF('Indicator Date'!AV6="No data","x",$AU$2-'Indicator Date'!AV6)</f>
        <v>0</v>
      </c>
      <c r="AV5" s="66">
        <f>IF('Indicator Date'!AW6="No data","x",$AV$2-'Indicator Date'!AW6)</f>
        <v>0</v>
      </c>
      <c r="AW5" s="66">
        <f>IF('Indicator Date'!AX6="No data","x",$AW$2-'Indicator Date'!AX6)</f>
        <v>0</v>
      </c>
      <c r="AX5" s="66">
        <f>IF('Indicator Date'!AY6="No data","x",$AX$2-'Indicator Date'!AY6)</f>
        <v>0</v>
      </c>
      <c r="AY5" s="66">
        <f>IF('Indicator Date'!AZ6="No data","x",$AY$2-'Indicator Date'!AZ6)</f>
        <v>0</v>
      </c>
      <c r="AZ5" s="66">
        <f>IF('Indicator Date'!BA6="No data","x",$AZ$2-'Indicator Date'!BA6)</f>
        <v>0</v>
      </c>
      <c r="BA5" s="66">
        <f>IF('Indicator Date'!BB6="No data","x",$BA$2-'Indicator Date'!BB6)</f>
        <v>0</v>
      </c>
      <c r="BB5" s="66">
        <f>IF('Indicator Date'!BC6="No data","x",$BB$2-'Indicator Date'!BC6)</f>
        <v>0</v>
      </c>
      <c r="BC5" s="66">
        <f>IF('Indicator Date'!BD6="No data","x",$BC$2-'Indicator Date'!BD6)</f>
        <v>0</v>
      </c>
      <c r="BD5" s="66">
        <f>IF('Indicator Date'!BE6="No data","x",$BD$2-'Indicator Date'!BE6)</f>
        <v>1</v>
      </c>
      <c r="BE5" s="66">
        <f>IF('Indicator Date'!BF6="No data","x",$BE$2-'Indicator Date'!BF6)</f>
        <v>1</v>
      </c>
      <c r="BF5" s="66">
        <f>IF('Indicator Date'!BG6="No data","x",$BF$2-'Indicator Date'!BG6)</f>
        <v>0</v>
      </c>
      <c r="BG5" s="66">
        <f>IF('Indicator Date'!BH6="No data","x",$BG$2-'Indicator Date'!BH6)</f>
        <v>0</v>
      </c>
      <c r="BH5" s="66">
        <f>IF('Indicator Date'!BJ6="No data","x",$BH$2-'Indicator Date'!BJ6)</f>
        <v>0</v>
      </c>
      <c r="BI5" s="66">
        <f>IF('Indicator Date'!BK6="No data","x",$BI$2-'Indicator Date'!BK6)</f>
        <v>0</v>
      </c>
      <c r="BJ5" s="66">
        <f>IF('Indicator Date'!BL6="No data","x",$BJ$2-'Indicator Date'!BL6)</f>
        <v>0</v>
      </c>
      <c r="BK5" s="66">
        <f>IF('Indicator Date'!BI6="No data","x",$BK$2-'Indicator Date'!BI6)</f>
        <v>0</v>
      </c>
      <c r="BL5">
        <f t="shared" si="0"/>
        <v>31</v>
      </c>
      <c r="BM5" s="67">
        <f t="shared" si="1"/>
        <v>0.50819672131147542</v>
      </c>
      <c r="BN5">
        <f t="shared" si="2"/>
        <v>13</v>
      </c>
      <c r="BO5" s="67">
        <f t="shared" si="3"/>
        <v>1.7890646958371543</v>
      </c>
      <c r="BP5" s="69">
        <f t="shared" si="4"/>
        <v>0</v>
      </c>
    </row>
    <row r="6" spans="1:68" x14ac:dyDescent="0.25">
      <c r="A6" s="42" t="s">
        <v>626</v>
      </c>
      <c r="B6" s="66">
        <f>IF('Indicator Date'!C7="No data","x",$B$2-'Indicator Date'!C7)</f>
        <v>0</v>
      </c>
      <c r="C6" s="66">
        <f>IF('Indicator Date'!D7="No data","x",$C$2-'Indicator Date'!D7)</f>
        <v>0</v>
      </c>
      <c r="D6" s="66">
        <f>IF('Indicator Date'!E7="No data","x",$C$2-'Indicator Date'!E7)</f>
        <v>0</v>
      </c>
      <c r="E6" s="66">
        <f>IF('Indicator Date'!F7="No data","x",$E$2-'Indicator Date'!F7)</f>
        <v>0</v>
      </c>
      <c r="F6" s="66">
        <f>IF('Indicator Date'!G7="No data","x",$F$2-'Indicator Date'!G7)</f>
        <v>0</v>
      </c>
      <c r="G6" s="66">
        <f>IF('Indicator Date'!H7="No data","x",$G$2-'Indicator Date'!H7)</f>
        <v>0</v>
      </c>
      <c r="H6" s="66">
        <f>IF('Indicator Date'!I7="No data","x",$H$2-'Indicator Date'!I7)</f>
        <v>0</v>
      </c>
      <c r="I6" s="66">
        <f>IF('Indicator Date'!J7="No data","x",$I$2-'Indicator Date'!J7)</f>
        <v>0</v>
      </c>
      <c r="J6" s="66">
        <f>IF('Indicator Date'!K7="No data","x",$J$2-'Indicator Date'!K7)</f>
        <v>0</v>
      </c>
      <c r="K6" s="66">
        <f>IF('Indicator Date'!L7="No data","x",$K$2-'Indicator Date'!L7)</f>
        <v>0</v>
      </c>
      <c r="L6" s="66">
        <f>IF('Indicator Date'!M7="No data","x",$L$2-'Indicator Date'!M7)</f>
        <v>0</v>
      </c>
      <c r="M6" s="66">
        <f>IF('Indicator Date'!N7="No data","x",$M$2-'Indicator Date'!N7)</f>
        <v>0</v>
      </c>
      <c r="N6" s="66">
        <f>IF('Indicator Date'!O7="No data","x",$N$2-'Indicator Date'!O7)</f>
        <v>0</v>
      </c>
      <c r="O6" s="66">
        <f>IF('Indicator Date'!P7="No data","x",$O$2-'Indicator Date'!P7)</f>
        <v>0</v>
      </c>
      <c r="P6" s="66">
        <f>IF('Indicator Date'!Q7="No data","x",$P$2-'Indicator Date'!Q7)</f>
        <v>0</v>
      </c>
      <c r="Q6" s="66">
        <f>IF('Indicator Date'!R7="No data","x",$Q$2-'Indicator Date'!R7)</f>
        <v>0</v>
      </c>
      <c r="R6" s="66">
        <f>IF('Indicator Date'!S7="No data","x",$R$2-'Indicator Date'!S7)</f>
        <v>1</v>
      </c>
      <c r="S6" s="66">
        <f>IF('Indicator Date'!T7="No data","x",$S$2-'Indicator Date'!T7)</f>
        <v>10</v>
      </c>
      <c r="T6" s="66">
        <f>IF('Indicator Date'!U7="No data","x",$T$2-'Indicator Date'!U7)</f>
        <v>10</v>
      </c>
      <c r="U6" s="66">
        <f>IF('Indicator Date'!V7="No data","x",$U$2-'Indicator Date'!V7)</f>
        <v>1</v>
      </c>
      <c r="V6" s="66">
        <f>IF('Indicator Date'!W7="No data","x",$V$2-'Indicator Date'!W7)</f>
        <v>1</v>
      </c>
      <c r="W6" s="66">
        <f>IF('Indicator Date'!X7="No data","x",$W$2-'Indicator Date'!X7)</f>
        <v>1</v>
      </c>
      <c r="X6" s="66">
        <f>IF('Indicator Date'!Y7="No data","x",$X$2-'Indicator Date'!Y7)</f>
        <v>1</v>
      </c>
      <c r="Y6" s="66">
        <f>IF('Indicator Date'!Z7="No data","x",$Y$2-'Indicator Date'!Z7)</f>
        <v>1</v>
      </c>
      <c r="Z6" s="66">
        <f>IF('Indicator Date'!AA7="No data","x",$Z$2-'Indicator Date'!AA7)</f>
        <v>0</v>
      </c>
      <c r="AA6" s="66">
        <f>IF('Indicator Date'!AB7="No data","x",$AA$2-'Indicator Date'!AB7)</f>
        <v>0</v>
      </c>
      <c r="AB6" s="66">
        <f>IF('Indicator Date'!AC7="No data","x",$AB$2-'Indicator Date'!AC7)</f>
        <v>0</v>
      </c>
      <c r="AC6" s="66">
        <f>IF('Indicator Date'!AD7="No data","x",$AC$2-'Indicator Date'!AD7)</f>
        <v>0</v>
      </c>
      <c r="AD6" s="66">
        <f>IF('Indicator Date'!AE7="No data","x",$AD$2-'Indicator Date'!AE7)</f>
        <v>0</v>
      </c>
      <c r="AE6" s="66">
        <f>IF('Indicator Date'!AF7="No data","x",$AE$2-'Indicator Date'!AF7)</f>
        <v>0</v>
      </c>
      <c r="AF6" s="66" t="str">
        <f>IF('Indicator Date'!AG7="No data","x",$AF$2-'Indicator Date'!AG7)</f>
        <v>x</v>
      </c>
      <c r="AG6" s="66">
        <f>IF('Indicator Date'!AH7="No data","x",$AG$2-'Indicator Date'!AH7)</f>
        <v>0</v>
      </c>
      <c r="AH6" s="66">
        <f>IF('Indicator Date'!AI7="No data","x",$AH$2-'Indicator Date'!AI7)</f>
        <v>0</v>
      </c>
      <c r="AI6" s="66">
        <f>IF('Indicator Date'!AJ7="No data","x",$AI$2-'Indicator Date'!AJ7)</f>
        <v>0</v>
      </c>
      <c r="AJ6" s="66">
        <f>IF('Indicator Date'!AK7="No data","x",$AJ$2-'Indicator Date'!AK7)</f>
        <v>1</v>
      </c>
      <c r="AK6" s="66">
        <f>IF('Indicator Date'!AL7="No data","x",$AK$2-'Indicator Date'!AL7)</f>
        <v>1</v>
      </c>
      <c r="AL6" s="66">
        <f>IF('Indicator Date'!AM7="No data","x",$AL$2-'Indicator Date'!AM7)</f>
        <v>0</v>
      </c>
      <c r="AM6" s="66">
        <f>IF('Indicator Date'!AN7="No data","x",$AM$2-'Indicator Date'!AN7)</f>
        <v>0</v>
      </c>
      <c r="AN6" s="66">
        <f>IF('Indicator Date'!AO7="No data","x",$AN$2-'Indicator Date'!AO7)</f>
        <v>0</v>
      </c>
      <c r="AO6" s="66">
        <f>IF('Indicator Date'!AP7="No data","x",$AO$2-'Indicator Date'!AP7)</f>
        <v>0</v>
      </c>
      <c r="AP6" s="66">
        <f>IF('Indicator Date'!AQ7="No data","x",$AP$2-'Indicator Date'!AQ7)</f>
        <v>1</v>
      </c>
      <c r="AQ6" s="66">
        <f>IF('Indicator Date'!AR7="No data","x",$AQ$2-'Indicator Date'!AR7)</f>
        <v>0</v>
      </c>
      <c r="AR6" s="66">
        <f>IF('Indicator Date'!AS7="No data","x",$AR$2-'Indicator Date'!AS7)</f>
        <v>0</v>
      </c>
      <c r="AS6" s="66">
        <f>IF('Indicator Date'!AT7="No data","x",$AS$2-'Indicator Date'!AT7)</f>
        <v>0</v>
      </c>
      <c r="AT6" s="66">
        <f>IF('Indicator Date'!AU7="No data","x",$AT$2-'Indicator Date'!AU7)</f>
        <v>0</v>
      </c>
      <c r="AU6" s="66">
        <f>IF('Indicator Date'!AV7="No data","x",$AU$2-'Indicator Date'!AV7)</f>
        <v>0</v>
      </c>
      <c r="AV6" s="66">
        <f>IF('Indicator Date'!AW7="No data","x",$AV$2-'Indicator Date'!AW7)</f>
        <v>0</v>
      </c>
      <c r="AW6" s="66">
        <f>IF('Indicator Date'!AX7="No data","x",$AW$2-'Indicator Date'!AX7)</f>
        <v>0</v>
      </c>
      <c r="AX6" s="66">
        <f>IF('Indicator Date'!AY7="No data","x",$AX$2-'Indicator Date'!AY7)</f>
        <v>0</v>
      </c>
      <c r="AY6" s="66">
        <f>IF('Indicator Date'!AZ7="No data","x",$AY$2-'Indicator Date'!AZ7)</f>
        <v>0</v>
      </c>
      <c r="AZ6" s="66">
        <f>IF('Indicator Date'!BA7="No data","x",$AZ$2-'Indicator Date'!BA7)</f>
        <v>0</v>
      </c>
      <c r="BA6" s="66">
        <f>IF('Indicator Date'!BB7="No data","x",$BA$2-'Indicator Date'!BB7)</f>
        <v>0</v>
      </c>
      <c r="BB6" s="66">
        <f>IF('Indicator Date'!BC7="No data","x",$BB$2-'Indicator Date'!BC7)</f>
        <v>0</v>
      </c>
      <c r="BC6" s="66">
        <f>IF('Indicator Date'!BD7="No data","x",$BC$2-'Indicator Date'!BD7)</f>
        <v>0</v>
      </c>
      <c r="BD6" s="66">
        <f>IF('Indicator Date'!BE7="No data","x",$BD$2-'Indicator Date'!BE7)</f>
        <v>1</v>
      </c>
      <c r="BE6" s="66">
        <f>IF('Indicator Date'!BF7="No data","x",$BE$2-'Indicator Date'!BF7)</f>
        <v>1</v>
      </c>
      <c r="BF6" s="66">
        <f>IF('Indicator Date'!BG7="No data","x",$BF$2-'Indicator Date'!BG7)</f>
        <v>0</v>
      </c>
      <c r="BG6" s="66">
        <f>IF('Indicator Date'!BH7="No data","x",$BG$2-'Indicator Date'!BH7)</f>
        <v>0</v>
      </c>
      <c r="BH6" s="66">
        <f>IF('Indicator Date'!BJ7="No data","x",$BH$2-'Indicator Date'!BJ7)</f>
        <v>0</v>
      </c>
      <c r="BI6" s="66">
        <f>IF('Indicator Date'!BK7="No data","x",$BI$2-'Indicator Date'!BK7)</f>
        <v>0</v>
      </c>
      <c r="BJ6" s="66">
        <f>IF('Indicator Date'!BL7="No data","x",$BJ$2-'Indicator Date'!BL7)</f>
        <v>0</v>
      </c>
      <c r="BK6" s="66">
        <f>IF('Indicator Date'!BI7="No data","x",$BK$2-'Indicator Date'!BI7)</f>
        <v>0</v>
      </c>
      <c r="BL6">
        <f t="shared" si="0"/>
        <v>31</v>
      </c>
      <c r="BM6" s="67">
        <f t="shared" si="1"/>
        <v>0.50819672131147542</v>
      </c>
      <c r="BN6">
        <f t="shared" si="2"/>
        <v>13</v>
      </c>
      <c r="BO6" s="67">
        <f t="shared" si="3"/>
        <v>1.7890646958371543</v>
      </c>
      <c r="BP6" s="69">
        <f t="shared" si="4"/>
        <v>0</v>
      </c>
    </row>
    <row r="7" spans="1:68" x14ac:dyDescent="0.25">
      <c r="A7" s="42" t="s">
        <v>627</v>
      </c>
      <c r="B7" s="66">
        <f>IF('Indicator Date'!C8="No data","x",$B$2-'Indicator Date'!C8)</f>
        <v>0</v>
      </c>
      <c r="C7" s="66">
        <f>IF('Indicator Date'!D8="No data","x",$C$2-'Indicator Date'!D8)</f>
        <v>0</v>
      </c>
      <c r="D7" s="66">
        <f>IF('Indicator Date'!E8="No data","x",$C$2-'Indicator Date'!E8)</f>
        <v>0</v>
      </c>
      <c r="E7" s="66">
        <f>IF('Indicator Date'!F8="No data","x",$E$2-'Indicator Date'!F8)</f>
        <v>0</v>
      </c>
      <c r="F7" s="66">
        <f>IF('Indicator Date'!G8="No data","x",$F$2-'Indicator Date'!G8)</f>
        <v>0</v>
      </c>
      <c r="G7" s="66">
        <f>IF('Indicator Date'!H8="No data","x",$G$2-'Indicator Date'!H8)</f>
        <v>0</v>
      </c>
      <c r="H7" s="66">
        <f>IF('Indicator Date'!I8="No data","x",$H$2-'Indicator Date'!I8)</f>
        <v>0</v>
      </c>
      <c r="I7" s="66">
        <f>IF('Indicator Date'!J8="No data","x",$I$2-'Indicator Date'!J8)</f>
        <v>0</v>
      </c>
      <c r="J7" s="66">
        <f>IF('Indicator Date'!K8="No data","x",$J$2-'Indicator Date'!K8)</f>
        <v>0</v>
      </c>
      <c r="K7" s="66">
        <f>IF('Indicator Date'!L8="No data","x",$K$2-'Indicator Date'!L8)</f>
        <v>0</v>
      </c>
      <c r="L7" s="66">
        <f>IF('Indicator Date'!M8="No data","x",$L$2-'Indicator Date'!M8)</f>
        <v>0</v>
      </c>
      <c r="M7" s="66">
        <f>IF('Indicator Date'!N8="No data","x",$M$2-'Indicator Date'!N8)</f>
        <v>0</v>
      </c>
      <c r="N7" s="66">
        <f>IF('Indicator Date'!O8="No data","x",$N$2-'Indicator Date'!O8)</f>
        <v>0</v>
      </c>
      <c r="O7" s="66">
        <f>IF('Indicator Date'!P8="No data","x",$O$2-'Indicator Date'!P8)</f>
        <v>0</v>
      </c>
      <c r="P7" s="66">
        <f>IF('Indicator Date'!Q8="No data","x",$P$2-'Indicator Date'!Q8)</f>
        <v>0</v>
      </c>
      <c r="Q7" s="66">
        <f>IF('Indicator Date'!R8="No data","x",$Q$2-'Indicator Date'!R8)</f>
        <v>0</v>
      </c>
      <c r="R7" s="66">
        <f>IF('Indicator Date'!S8="No data","x",$R$2-'Indicator Date'!S8)</f>
        <v>1</v>
      </c>
      <c r="S7" s="66">
        <f>IF('Indicator Date'!T8="No data","x",$S$2-'Indicator Date'!T8)</f>
        <v>10</v>
      </c>
      <c r="T7" s="66">
        <f>IF('Indicator Date'!U8="No data","x",$T$2-'Indicator Date'!U8)</f>
        <v>10</v>
      </c>
      <c r="U7" s="66">
        <f>IF('Indicator Date'!V8="No data","x",$U$2-'Indicator Date'!V8)</f>
        <v>1</v>
      </c>
      <c r="V7" s="66">
        <f>IF('Indicator Date'!W8="No data","x",$V$2-'Indicator Date'!W8)</f>
        <v>1</v>
      </c>
      <c r="W7" s="66">
        <f>IF('Indicator Date'!X8="No data","x",$W$2-'Indicator Date'!X8)</f>
        <v>1</v>
      </c>
      <c r="X7" s="66">
        <f>IF('Indicator Date'!Y8="No data","x",$X$2-'Indicator Date'!Y8)</f>
        <v>1</v>
      </c>
      <c r="Y7" s="66">
        <f>IF('Indicator Date'!Z8="No data","x",$Y$2-'Indicator Date'!Z8)</f>
        <v>1</v>
      </c>
      <c r="Z7" s="66">
        <f>IF('Indicator Date'!AA8="No data","x",$Z$2-'Indicator Date'!AA8)</f>
        <v>0</v>
      </c>
      <c r="AA7" s="66">
        <f>IF('Indicator Date'!AB8="No data","x",$AA$2-'Indicator Date'!AB8)</f>
        <v>0</v>
      </c>
      <c r="AB7" s="66">
        <f>IF('Indicator Date'!AC8="No data","x",$AB$2-'Indicator Date'!AC8)</f>
        <v>0</v>
      </c>
      <c r="AC7" s="66">
        <f>IF('Indicator Date'!AD8="No data","x",$AC$2-'Indicator Date'!AD8)</f>
        <v>0</v>
      </c>
      <c r="AD7" s="66">
        <f>IF('Indicator Date'!AE8="No data","x",$AD$2-'Indicator Date'!AE8)</f>
        <v>0</v>
      </c>
      <c r="AE7" s="66">
        <f>IF('Indicator Date'!AF8="No data","x",$AE$2-'Indicator Date'!AF8)</f>
        <v>0</v>
      </c>
      <c r="AF7" s="66" t="str">
        <f>IF('Indicator Date'!AG8="No data","x",$AF$2-'Indicator Date'!AG8)</f>
        <v>x</v>
      </c>
      <c r="AG7" s="66">
        <f>IF('Indicator Date'!AH8="No data","x",$AG$2-'Indicator Date'!AH8)</f>
        <v>0</v>
      </c>
      <c r="AH7" s="66">
        <f>IF('Indicator Date'!AI8="No data","x",$AH$2-'Indicator Date'!AI8)</f>
        <v>0</v>
      </c>
      <c r="AI7" s="66">
        <f>IF('Indicator Date'!AJ8="No data","x",$AI$2-'Indicator Date'!AJ8)</f>
        <v>0</v>
      </c>
      <c r="AJ7" s="66">
        <f>IF('Indicator Date'!AK8="No data","x",$AJ$2-'Indicator Date'!AK8)</f>
        <v>1</v>
      </c>
      <c r="AK7" s="66">
        <f>IF('Indicator Date'!AL8="No data","x",$AK$2-'Indicator Date'!AL8)</f>
        <v>1</v>
      </c>
      <c r="AL7" s="66">
        <f>IF('Indicator Date'!AM8="No data","x",$AL$2-'Indicator Date'!AM8)</f>
        <v>0</v>
      </c>
      <c r="AM7" s="66">
        <f>IF('Indicator Date'!AN8="No data","x",$AM$2-'Indicator Date'!AN8)</f>
        <v>0</v>
      </c>
      <c r="AN7" s="66">
        <f>IF('Indicator Date'!AO8="No data","x",$AN$2-'Indicator Date'!AO8)</f>
        <v>0</v>
      </c>
      <c r="AO7" s="66">
        <f>IF('Indicator Date'!AP8="No data","x",$AO$2-'Indicator Date'!AP8)</f>
        <v>0</v>
      </c>
      <c r="AP7" s="66">
        <f>IF('Indicator Date'!AQ8="No data","x",$AP$2-'Indicator Date'!AQ8)</f>
        <v>1</v>
      </c>
      <c r="AQ7" s="66">
        <f>IF('Indicator Date'!AR8="No data","x",$AQ$2-'Indicator Date'!AR8)</f>
        <v>0</v>
      </c>
      <c r="AR7" s="66">
        <f>IF('Indicator Date'!AS8="No data","x",$AR$2-'Indicator Date'!AS8)</f>
        <v>0</v>
      </c>
      <c r="AS7" s="66">
        <f>IF('Indicator Date'!AT8="No data","x",$AS$2-'Indicator Date'!AT8)</f>
        <v>0</v>
      </c>
      <c r="AT7" s="66">
        <f>IF('Indicator Date'!AU8="No data","x",$AT$2-'Indicator Date'!AU8)</f>
        <v>0</v>
      </c>
      <c r="AU7" s="66">
        <f>IF('Indicator Date'!AV8="No data","x",$AU$2-'Indicator Date'!AV8)</f>
        <v>0</v>
      </c>
      <c r="AV7" s="66">
        <f>IF('Indicator Date'!AW8="No data","x",$AV$2-'Indicator Date'!AW8)</f>
        <v>0</v>
      </c>
      <c r="AW7" s="66">
        <f>IF('Indicator Date'!AX8="No data","x",$AW$2-'Indicator Date'!AX8)</f>
        <v>0</v>
      </c>
      <c r="AX7" s="66">
        <f>IF('Indicator Date'!AY8="No data","x",$AX$2-'Indicator Date'!AY8)</f>
        <v>0</v>
      </c>
      <c r="AY7" s="66">
        <f>IF('Indicator Date'!AZ8="No data","x",$AY$2-'Indicator Date'!AZ8)</f>
        <v>0</v>
      </c>
      <c r="AZ7" s="66">
        <f>IF('Indicator Date'!BA8="No data","x",$AZ$2-'Indicator Date'!BA8)</f>
        <v>0</v>
      </c>
      <c r="BA7" s="66">
        <f>IF('Indicator Date'!BB8="No data","x",$BA$2-'Indicator Date'!BB8)</f>
        <v>0</v>
      </c>
      <c r="BB7" s="66">
        <f>IF('Indicator Date'!BC8="No data","x",$BB$2-'Indicator Date'!BC8)</f>
        <v>0</v>
      </c>
      <c r="BC7" s="66">
        <f>IF('Indicator Date'!BD8="No data","x",$BC$2-'Indicator Date'!BD8)</f>
        <v>0</v>
      </c>
      <c r="BD7" s="66">
        <f>IF('Indicator Date'!BE8="No data","x",$BD$2-'Indicator Date'!BE8)</f>
        <v>1</v>
      </c>
      <c r="BE7" s="66">
        <f>IF('Indicator Date'!BF8="No data","x",$BE$2-'Indicator Date'!BF8)</f>
        <v>1</v>
      </c>
      <c r="BF7" s="66">
        <f>IF('Indicator Date'!BG8="No data","x",$BF$2-'Indicator Date'!BG8)</f>
        <v>0</v>
      </c>
      <c r="BG7" s="66">
        <f>IF('Indicator Date'!BH8="No data","x",$BG$2-'Indicator Date'!BH8)</f>
        <v>0</v>
      </c>
      <c r="BH7" s="66">
        <f>IF('Indicator Date'!BJ8="No data","x",$BH$2-'Indicator Date'!BJ8)</f>
        <v>0</v>
      </c>
      <c r="BI7" s="66">
        <f>IF('Indicator Date'!BK8="No data","x",$BI$2-'Indicator Date'!BK8)</f>
        <v>0</v>
      </c>
      <c r="BJ7" s="66">
        <f>IF('Indicator Date'!BL8="No data","x",$BJ$2-'Indicator Date'!BL8)</f>
        <v>0</v>
      </c>
      <c r="BK7" s="66">
        <f>IF('Indicator Date'!BI8="No data","x",$BK$2-'Indicator Date'!BI8)</f>
        <v>0</v>
      </c>
      <c r="BL7">
        <f t="shared" si="0"/>
        <v>31</v>
      </c>
      <c r="BM7" s="67">
        <f t="shared" si="1"/>
        <v>0.50819672131147542</v>
      </c>
      <c r="BN7">
        <f t="shared" si="2"/>
        <v>13</v>
      </c>
      <c r="BO7" s="67">
        <f t="shared" si="3"/>
        <v>1.7890646958371543</v>
      </c>
      <c r="BP7" s="69">
        <f t="shared" si="4"/>
        <v>0</v>
      </c>
    </row>
    <row r="8" spans="1:68" x14ac:dyDescent="0.25">
      <c r="A8" s="42" t="s">
        <v>628</v>
      </c>
      <c r="B8" s="66">
        <f>IF('Indicator Date'!C9="No data","x",$B$2-'Indicator Date'!C9)</f>
        <v>0</v>
      </c>
      <c r="C8" s="66">
        <f>IF('Indicator Date'!D9="No data","x",$C$2-'Indicator Date'!D9)</f>
        <v>0</v>
      </c>
      <c r="D8" s="66">
        <f>IF('Indicator Date'!E9="No data","x",$C$2-'Indicator Date'!E9)</f>
        <v>0</v>
      </c>
      <c r="E8" s="66">
        <f>IF('Indicator Date'!F9="No data","x",$E$2-'Indicator Date'!F9)</f>
        <v>0</v>
      </c>
      <c r="F8" s="66">
        <f>IF('Indicator Date'!G9="No data","x",$F$2-'Indicator Date'!G9)</f>
        <v>0</v>
      </c>
      <c r="G8" s="66">
        <f>IF('Indicator Date'!H9="No data","x",$G$2-'Indicator Date'!H9)</f>
        <v>0</v>
      </c>
      <c r="H8" s="66">
        <f>IF('Indicator Date'!I9="No data","x",$H$2-'Indicator Date'!I9)</f>
        <v>0</v>
      </c>
      <c r="I8" s="66">
        <f>IF('Indicator Date'!J9="No data","x",$I$2-'Indicator Date'!J9)</f>
        <v>0</v>
      </c>
      <c r="J8" s="66">
        <f>IF('Indicator Date'!K9="No data","x",$J$2-'Indicator Date'!K9)</f>
        <v>0</v>
      </c>
      <c r="K8" s="66">
        <f>IF('Indicator Date'!L9="No data","x",$K$2-'Indicator Date'!L9)</f>
        <v>0</v>
      </c>
      <c r="L8" s="66">
        <f>IF('Indicator Date'!M9="No data","x",$L$2-'Indicator Date'!M9)</f>
        <v>0</v>
      </c>
      <c r="M8" s="66">
        <f>IF('Indicator Date'!N9="No data","x",$M$2-'Indicator Date'!N9)</f>
        <v>0</v>
      </c>
      <c r="N8" s="66">
        <f>IF('Indicator Date'!O9="No data","x",$N$2-'Indicator Date'!O9)</f>
        <v>0</v>
      </c>
      <c r="O8" s="66">
        <f>IF('Indicator Date'!P9="No data","x",$O$2-'Indicator Date'!P9)</f>
        <v>0</v>
      </c>
      <c r="P8" s="66">
        <f>IF('Indicator Date'!Q9="No data","x",$P$2-'Indicator Date'!Q9)</f>
        <v>0</v>
      </c>
      <c r="Q8" s="66">
        <f>IF('Indicator Date'!R9="No data","x",$Q$2-'Indicator Date'!R9)</f>
        <v>0</v>
      </c>
      <c r="R8" s="66">
        <f>IF('Indicator Date'!S9="No data","x",$R$2-'Indicator Date'!S9)</f>
        <v>1</v>
      </c>
      <c r="S8" s="66">
        <f>IF('Indicator Date'!T9="No data","x",$S$2-'Indicator Date'!T9)</f>
        <v>10</v>
      </c>
      <c r="T8" s="66">
        <f>IF('Indicator Date'!U9="No data","x",$T$2-'Indicator Date'!U9)</f>
        <v>10</v>
      </c>
      <c r="U8" s="66">
        <f>IF('Indicator Date'!V9="No data","x",$U$2-'Indicator Date'!V9)</f>
        <v>1</v>
      </c>
      <c r="V8" s="66">
        <f>IF('Indicator Date'!W9="No data","x",$V$2-'Indicator Date'!W9)</f>
        <v>1</v>
      </c>
      <c r="W8" s="66">
        <f>IF('Indicator Date'!X9="No data","x",$W$2-'Indicator Date'!X9)</f>
        <v>1</v>
      </c>
      <c r="X8" s="66">
        <f>IF('Indicator Date'!Y9="No data","x",$X$2-'Indicator Date'!Y9)</f>
        <v>1</v>
      </c>
      <c r="Y8" s="66">
        <f>IF('Indicator Date'!Z9="No data","x",$Y$2-'Indicator Date'!Z9)</f>
        <v>1</v>
      </c>
      <c r="Z8" s="66">
        <f>IF('Indicator Date'!AA9="No data","x",$Z$2-'Indicator Date'!AA9)</f>
        <v>0</v>
      </c>
      <c r="AA8" s="66">
        <f>IF('Indicator Date'!AB9="No data","x",$AA$2-'Indicator Date'!AB9)</f>
        <v>0</v>
      </c>
      <c r="AB8" s="66">
        <f>IF('Indicator Date'!AC9="No data","x",$AB$2-'Indicator Date'!AC9)</f>
        <v>0</v>
      </c>
      <c r="AC8" s="66">
        <f>IF('Indicator Date'!AD9="No data","x",$AC$2-'Indicator Date'!AD9)</f>
        <v>0</v>
      </c>
      <c r="AD8" s="66">
        <f>IF('Indicator Date'!AE9="No data","x",$AD$2-'Indicator Date'!AE9)</f>
        <v>0</v>
      </c>
      <c r="AE8" s="66">
        <f>IF('Indicator Date'!AF9="No data","x",$AE$2-'Indicator Date'!AF9)</f>
        <v>0</v>
      </c>
      <c r="AF8" s="66" t="str">
        <f>IF('Indicator Date'!AG9="No data","x",$AF$2-'Indicator Date'!AG9)</f>
        <v>x</v>
      </c>
      <c r="AG8" s="66">
        <f>IF('Indicator Date'!AH9="No data","x",$AG$2-'Indicator Date'!AH9)</f>
        <v>0</v>
      </c>
      <c r="AH8" s="66">
        <f>IF('Indicator Date'!AI9="No data","x",$AH$2-'Indicator Date'!AI9)</f>
        <v>0</v>
      </c>
      <c r="AI8" s="66">
        <f>IF('Indicator Date'!AJ9="No data","x",$AI$2-'Indicator Date'!AJ9)</f>
        <v>0</v>
      </c>
      <c r="AJ8" s="66">
        <f>IF('Indicator Date'!AK9="No data","x",$AJ$2-'Indicator Date'!AK9)</f>
        <v>1</v>
      </c>
      <c r="AK8" s="66">
        <f>IF('Indicator Date'!AL9="No data","x",$AK$2-'Indicator Date'!AL9)</f>
        <v>1</v>
      </c>
      <c r="AL8" s="66">
        <f>IF('Indicator Date'!AM9="No data","x",$AL$2-'Indicator Date'!AM9)</f>
        <v>0</v>
      </c>
      <c r="AM8" s="66">
        <f>IF('Indicator Date'!AN9="No data","x",$AM$2-'Indicator Date'!AN9)</f>
        <v>0</v>
      </c>
      <c r="AN8" s="66">
        <f>IF('Indicator Date'!AO9="No data","x",$AN$2-'Indicator Date'!AO9)</f>
        <v>0</v>
      </c>
      <c r="AO8" s="66">
        <f>IF('Indicator Date'!AP9="No data","x",$AO$2-'Indicator Date'!AP9)</f>
        <v>0</v>
      </c>
      <c r="AP8" s="66">
        <f>IF('Indicator Date'!AQ9="No data","x",$AP$2-'Indicator Date'!AQ9)</f>
        <v>1</v>
      </c>
      <c r="AQ8" s="66">
        <f>IF('Indicator Date'!AR9="No data","x",$AQ$2-'Indicator Date'!AR9)</f>
        <v>0</v>
      </c>
      <c r="AR8" s="66">
        <f>IF('Indicator Date'!AS9="No data","x",$AR$2-'Indicator Date'!AS9)</f>
        <v>0</v>
      </c>
      <c r="AS8" s="66">
        <f>IF('Indicator Date'!AT9="No data","x",$AS$2-'Indicator Date'!AT9)</f>
        <v>0</v>
      </c>
      <c r="AT8" s="66">
        <f>IF('Indicator Date'!AU9="No data","x",$AT$2-'Indicator Date'!AU9)</f>
        <v>0</v>
      </c>
      <c r="AU8" s="66">
        <f>IF('Indicator Date'!AV9="No data","x",$AU$2-'Indicator Date'!AV9)</f>
        <v>0</v>
      </c>
      <c r="AV8" s="66">
        <f>IF('Indicator Date'!AW9="No data","x",$AV$2-'Indicator Date'!AW9)</f>
        <v>0</v>
      </c>
      <c r="AW8" s="66">
        <f>IF('Indicator Date'!AX9="No data","x",$AW$2-'Indicator Date'!AX9)</f>
        <v>0</v>
      </c>
      <c r="AX8" s="66">
        <f>IF('Indicator Date'!AY9="No data","x",$AX$2-'Indicator Date'!AY9)</f>
        <v>0</v>
      </c>
      <c r="AY8" s="66">
        <f>IF('Indicator Date'!AZ9="No data","x",$AY$2-'Indicator Date'!AZ9)</f>
        <v>0</v>
      </c>
      <c r="AZ8" s="66">
        <f>IF('Indicator Date'!BA9="No data","x",$AZ$2-'Indicator Date'!BA9)</f>
        <v>0</v>
      </c>
      <c r="BA8" s="66">
        <f>IF('Indicator Date'!BB9="No data","x",$BA$2-'Indicator Date'!BB9)</f>
        <v>0</v>
      </c>
      <c r="BB8" s="66">
        <f>IF('Indicator Date'!BC9="No data","x",$BB$2-'Indicator Date'!BC9)</f>
        <v>0</v>
      </c>
      <c r="BC8" s="66">
        <f>IF('Indicator Date'!BD9="No data","x",$BC$2-'Indicator Date'!BD9)</f>
        <v>0</v>
      </c>
      <c r="BD8" s="66">
        <f>IF('Indicator Date'!BE9="No data","x",$BD$2-'Indicator Date'!BE9)</f>
        <v>1</v>
      </c>
      <c r="BE8" s="66">
        <f>IF('Indicator Date'!BF9="No data","x",$BE$2-'Indicator Date'!BF9)</f>
        <v>1</v>
      </c>
      <c r="BF8" s="66">
        <f>IF('Indicator Date'!BG9="No data","x",$BF$2-'Indicator Date'!BG9)</f>
        <v>0</v>
      </c>
      <c r="BG8" s="66">
        <f>IF('Indicator Date'!BH9="No data","x",$BG$2-'Indicator Date'!BH9)</f>
        <v>0</v>
      </c>
      <c r="BH8" s="66">
        <f>IF('Indicator Date'!BJ9="No data","x",$BH$2-'Indicator Date'!BJ9)</f>
        <v>0</v>
      </c>
      <c r="BI8" s="66">
        <f>IF('Indicator Date'!BK9="No data","x",$BI$2-'Indicator Date'!BK9)</f>
        <v>0</v>
      </c>
      <c r="BJ8" s="66">
        <f>IF('Indicator Date'!BL9="No data","x",$BJ$2-'Indicator Date'!BL9)</f>
        <v>0</v>
      </c>
      <c r="BK8" s="66">
        <f>IF('Indicator Date'!BI9="No data","x",$BK$2-'Indicator Date'!BI9)</f>
        <v>0</v>
      </c>
      <c r="BL8">
        <f t="shared" si="0"/>
        <v>31</v>
      </c>
      <c r="BM8" s="67">
        <f t="shared" si="1"/>
        <v>0.50819672131147542</v>
      </c>
      <c r="BN8">
        <f t="shared" si="2"/>
        <v>13</v>
      </c>
      <c r="BO8" s="67">
        <f t="shared" si="3"/>
        <v>1.7890646958371543</v>
      </c>
      <c r="BP8" s="69">
        <f t="shared" si="4"/>
        <v>0</v>
      </c>
    </row>
    <row r="9" spans="1:68" x14ac:dyDescent="0.25">
      <c r="A9" s="42" t="s">
        <v>629</v>
      </c>
      <c r="B9" s="66">
        <f>IF('Indicator Date'!C10="No data","x",$B$2-'Indicator Date'!C10)</f>
        <v>0</v>
      </c>
      <c r="C9" s="66">
        <f>IF('Indicator Date'!D10="No data","x",$C$2-'Indicator Date'!D10)</f>
        <v>0</v>
      </c>
      <c r="D9" s="66">
        <f>IF('Indicator Date'!E10="No data","x",$C$2-'Indicator Date'!E10)</f>
        <v>0</v>
      </c>
      <c r="E9" s="66">
        <f>IF('Indicator Date'!F10="No data","x",$E$2-'Indicator Date'!F10)</f>
        <v>0</v>
      </c>
      <c r="F9" s="66">
        <f>IF('Indicator Date'!G10="No data","x",$F$2-'Indicator Date'!G10)</f>
        <v>0</v>
      </c>
      <c r="G9" s="66">
        <f>IF('Indicator Date'!H10="No data","x",$G$2-'Indicator Date'!H10)</f>
        <v>0</v>
      </c>
      <c r="H9" s="66">
        <f>IF('Indicator Date'!I10="No data","x",$H$2-'Indicator Date'!I10)</f>
        <v>0</v>
      </c>
      <c r="I9" s="66">
        <f>IF('Indicator Date'!J10="No data","x",$I$2-'Indicator Date'!J10)</f>
        <v>0</v>
      </c>
      <c r="J9" s="66">
        <f>IF('Indicator Date'!K10="No data","x",$J$2-'Indicator Date'!K10)</f>
        <v>0</v>
      </c>
      <c r="K9" s="66">
        <f>IF('Indicator Date'!L10="No data","x",$K$2-'Indicator Date'!L10)</f>
        <v>0</v>
      </c>
      <c r="L9" s="66">
        <f>IF('Indicator Date'!M10="No data","x",$L$2-'Indicator Date'!M10)</f>
        <v>0</v>
      </c>
      <c r="M9" s="66">
        <f>IF('Indicator Date'!N10="No data","x",$M$2-'Indicator Date'!N10)</f>
        <v>0</v>
      </c>
      <c r="N9" s="66">
        <f>IF('Indicator Date'!O10="No data","x",$N$2-'Indicator Date'!O10)</f>
        <v>0</v>
      </c>
      <c r="O9" s="66">
        <f>IF('Indicator Date'!P10="No data","x",$O$2-'Indicator Date'!P10)</f>
        <v>0</v>
      </c>
      <c r="P9" s="66">
        <f>IF('Indicator Date'!Q10="No data","x",$P$2-'Indicator Date'!Q10)</f>
        <v>0</v>
      </c>
      <c r="Q9" s="66">
        <f>IF('Indicator Date'!R10="No data","x",$Q$2-'Indicator Date'!R10)</f>
        <v>0</v>
      </c>
      <c r="R9" s="66">
        <f>IF('Indicator Date'!S10="No data","x",$R$2-'Indicator Date'!S10)</f>
        <v>1</v>
      </c>
      <c r="S9" s="66">
        <f>IF('Indicator Date'!T10="No data","x",$S$2-'Indicator Date'!T10)</f>
        <v>10</v>
      </c>
      <c r="T9" s="66">
        <f>IF('Indicator Date'!U10="No data","x",$T$2-'Indicator Date'!U10)</f>
        <v>10</v>
      </c>
      <c r="U9" s="66">
        <f>IF('Indicator Date'!V10="No data","x",$U$2-'Indicator Date'!V10)</f>
        <v>1</v>
      </c>
      <c r="V9" s="66">
        <f>IF('Indicator Date'!W10="No data","x",$V$2-'Indicator Date'!W10)</f>
        <v>1</v>
      </c>
      <c r="W9" s="66">
        <f>IF('Indicator Date'!X10="No data","x",$W$2-'Indicator Date'!X10)</f>
        <v>1</v>
      </c>
      <c r="X9" s="66">
        <f>IF('Indicator Date'!Y10="No data","x",$X$2-'Indicator Date'!Y10)</f>
        <v>1</v>
      </c>
      <c r="Y9" s="66">
        <f>IF('Indicator Date'!Z10="No data","x",$Y$2-'Indicator Date'!Z10)</f>
        <v>1</v>
      </c>
      <c r="Z9" s="66">
        <f>IF('Indicator Date'!AA10="No data","x",$Z$2-'Indicator Date'!AA10)</f>
        <v>0</v>
      </c>
      <c r="AA9" s="66">
        <f>IF('Indicator Date'!AB10="No data","x",$AA$2-'Indicator Date'!AB10)</f>
        <v>0</v>
      </c>
      <c r="AB9" s="66">
        <f>IF('Indicator Date'!AC10="No data","x",$AB$2-'Indicator Date'!AC10)</f>
        <v>0</v>
      </c>
      <c r="AC9" s="66">
        <f>IF('Indicator Date'!AD10="No data","x",$AC$2-'Indicator Date'!AD10)</f>
        <v>0</v>
      </c>
      <c r="AD9" s="66">
        <f>IF('Indicator Date'!AE10="No data","x",$AD$2-'Indicator Date'!AE10)</f>
        <v>0</v>
      </c>
      <c r="AE9" s="66">
        <f>IF('Indicator Date'!AF10="No data","x",$AE$2-'Indicator Date'!AF10)</f>
        <v>0</v>
      </c>
      <c r="AF9" s="66" t="str">
        <f>IF('Indicator Date'!AG10="No data","x",$AF$2-'Indicator Date'!AG10)</f>
        <v>x</v>
      </c>
      <c r="AG9" s="66">
        <f>IF('Indicator Date'!AH10="No data","x",$AG$2-'Indicator Date'!AH10)</f>
        <v>0</v>
      </c>
      <c r="AH9" s="66">
        <f>IF('Indicator Date'!AI10="No data","x",$AH$2-'Indicator Date'!AI10)</f>
        <v>0</v>
      </c>
      <c r="AI9" s="66">
        <f>IF('Indicator Date'!AJ10="No data","x",$AI$2-'Indicator Date'!AJ10)</f>
        <v>0</v>
      </c>
      <c r="AJ9" s="66">
        <f>IF('Indicator Date'!AK10="No data","x",$AJ$2-'Indicator Date'!AK10)</f>
        <v>1</v>
      </c>
      <c r="AK9" s="66">
        <f>IF('Indicator Date'!AL10="No data","x",$AK$2-'Indicator Date'!AL10)</f>
        <v>1</v>
      </c>
      <c r="AL9" s="66">
        <f>IF('Indicator Date'!AM10="No data","x",$AL$2-'Indicator Date'!AM10)</f>
        <v>0</v>
      </c>
      <c r="AM9" s="66">
        <f>IF('Indicator Date'!AN10="No data","x",$AM$2-'Indicator Date'!AN10)</f>
        <v>0</v>
      </c>
      <c r="AN9" s="66">
        <f>IF('Indicator Date'!AO10="No data","x",$AN$2-'Indicator Date'!AO10)</f>
        <v>0</v>
      </c>
      <c r="AO9" s="66">
        <f>IF('Indicator Date'!AP10="No data","x",$AO$2-'Indicator Date'!AP10)</f>
        <v>0</v>
      </c>
      <c r="AP9" s="66">
        <f>IF('Indicator Date'!AQ10="No data","x",$AP$2-'Indicator Date'!AQ10)</f>
        <v>1</v>
      </c>
      <c r="AQ9" s="66">
        <f>IF('Indicator Date'!AR10="No data","x",$AQ$2-'Indicator Date'!AR10)</f>
        <v>0</v>
      </c>
      <c r="AR9" s="66">
        <f>IF('Indicator Date'!AS10="No data","x",$AR$2-'Indicator Date'!AS10)</f>
        <v>0</v>
      </c>
      <c r="AS9" s="66">
        <f>IF('Indicator Date'!AT10="No data","x",$AS$2-'Indicator Date'!AT10)</f>
        <v>0</v>
      </c>
      <c r="AT9" s="66">
        <f>IF('Indicator Date'!AU10="No data","x",$AT$2-'Indicator Date'!AU10)</f>
        <v>0</v>
      </c>
      <c r="AU9" s="66">
        <f>IF('Indicator Date'!AV10="No data","x",$AU$2-'Indicator Date'!AV10)</f>
        <v>0</v>
      </c>
      <c r="AV9" s="66">
        <f>IF('Indicator Date'!AW10="No data","x",$AV$2-'Indicator Date'!AW10)</f>
        <v>0</v>
      </c>
      <c r="AW9" s="66">
        <f>IF('Indicator Date'!AX10="No data","x",$AW$2-'Indicator Date'!AX10)</f>
        <v>0</v>
      </c>
      <c r="AX9" s="66">
        <f>IF('Indicator Date'!AY10="No data","x",$AX$2-'Indicator Date'!AY10)</f>
        <v>0</v>
      </c>
      <c r="AY9" s="66">
        <f>IF('Indicator Date'!AZ10="No data","x",$AY$2-'Indicator Date'!AZ10)</f>
        <v>0</v>
      </c>
      <c r="AZ9" s="66">
        <f>IF('Indicator Date'!BA10="No data","x",$AZ$2-'Indicator Date'!BA10)</f>
        <v>0</v>
      </c>
      <c r="BA9" s="66">
        <f>IF('Indicator Date'!BB10="No data","x",$BA$2-'Indicator Date'!BB10)</f>
        <v>0</v>
      </c>
      <c r="BB9" s="66">
        <f>IF('Indicator Date'!BC10="No data","x",$BB$2-'Indicator Date'!BC10)</f>
        <v>0</v>
      </c>
      <c r="BC9" s="66">
        <f>IF('Indicator Date'!BD10="No data","x",$BC$2-'Indicator Date'!BD10)</f>
        <v>0</v>
      </c>
      <c r="BD9" s="66">
        <f>IF('Indicator Date'!BE10="No data","x",$BD$2-'Indicator Date'!BE10)</f>
        <v>1</v>
      </c>
      <c r="BE9" s="66">
        <f>IF('Indicator Date'!BF10="No data","x",$BE$2-'Indicator Date'!BF10)</f>
        <v>1</v>
      </c>
      <c r="BF9" s="66">
        <f>IF('Indicator Date'!BG10="No data","x",$BF$2-'Indicator Date'!BG10)</f>
        <v>0</v>
      </c>
      <c r="BG9" s="66">
        <f>IF('Indicator Date'!BH10="No data","x",$BG$2-'Indicator Date'!BH10)</f>
        <v>0</v>
      </c>
      <c r="BH9" s="66">
        <f>IF('Indicator Date'!BJ10="No data","x",$BH$2-'Indicator Date'!BJ10)</f>
        <v>0</v>
      </c>
      <c r="BI9" s="66">
        <f>IF('Indicator Date'!BK10="No data","x",$BI$2-'Indicator Date'!BK10)</f>
        <v>0</v>
      </c>
      <c r="BJ9" s="66">
        <f>IF('Indicator Date'!BL10="No data","x",$BJ$2-'Indicator Date'!BL10)</f>
        <v>0</v>
      </c>
      <c r="BK9" s="66">
        <f>IF('Indicator Date'!BI10="No data","x",$BK$2-'Indicator Date'!BI10)</f>
        <v>0</v>
      </c>
      <c r="BL9">
        <f t="shared" si="0"/>
        <v>31</v>
      </c>
      <c r="BM9" s="67">
        <f t="shared" si="1"/>
        <v>0.50819672131147542</v>
      </c>
      <c r="BN9">
        <f t="shared" si="2"/>
        <v>13</v>
      </c>
      <c r="BO9" s="67">
        <f t="shared" si="3"/>
        <v>1.7890646958371543</v>
      </c>
      <c r="BP9" s="69">
        <f t="shared" si="4"/>
        <v>0</v>
      </c>
    </row>
    <row r="10" spans="1:68" x14ac:dyDescent="0.25">
      <c r="A10" s="42" t="s">
        <v>630</v>
      </c>
      <c r="B10" s="66">
        <f>IF('Indicator Date'!C11="No data","x",$B$2-'Indicator Date'!C11)</f>
        <v>0</v>
      </c>
      <c r="C10" s="66">
        <f>IF('Indicator Date'!D11="No data","x",$C$2-'Indicator Date'!D11)</f>
        <v>0</v>
      </c>
      <c r="D10" s="66">
        <f>IF('Indicator Date'!E11="No data","x",$C$2-'Indicator Date'!E11)</f>
        <v>0</v>
      </c>
      <c r="E10" s="66">
        <f>IF('Indicator Date'!F11="No data","x",$E$2-'Indicator Date'!F11)</f>
        <v>0</v>
      </c>
      <c r="F10" s="66">
        <f>IF('Indicator Date'!G11="No data","x",$F$2-'Indicator Date'!G11)</f>
        <v>0</v>
      </c>
      <c r="G10" s="66">
        <f>IF('Indicator Date'!H11="No data","x",$G$2-'Indicator Date'!H11)</f>
        <v>0</v>
      </c>
      <c r="H10" s="66">
        <f>IF('Indicator Date'!I11="No data","x",$H$2-'Indicator Date'!I11)</f>
        <v>0</v>
      </c>
      <c r="I10" s="66">
        <f>IF('Indicator Date'!J11="No data","x",$I$2-'Indicator Date'!J11)</f>
        <v>0</v>
      </c>
      <c r="J10" s="66">
        <f>IF('Indicator Date'!K11="No data","x",$J$2-'Indicator Date'!K11)</f>
        <v>0</v>
      </c>
      <c r="K10" s="66">
        <f>IF('Indicator Date'!L11="No data","x",$K$2-'Indicator Date'!L11)</f>
        <v>0</v>
      </c>
      <c r="L10" s="66">
        <f>IF('Indicator Date'!M11="No data","x",$L$2-'Indicator Date'!M11)</f>
        <v>0</v>
      </c>
      <c r="M10" s="66">
        <f>IF('Indicator Date'!N11="No data","x",$M$2-'Indicator Date'!N11)</f>
        <v>0</v>
      </c>
      <c r="N10" s="66">
        <f>IF('Indicator Date'!O11="No data","x",$N$2-'Indicator Date'!O11)</f>
        <v>0</v>
      </c>
      <c r="O10" s="66">
        <f>IF('Indicator Date'!P11="No data","x",$O$2-'Indicator Date'!P11)</f>
        <v>0</v>
      </c>
      <c r="P10" s="66">
        <f>IF('Indicator Date'!Q11="No data","x",$P$2-'Indicator Date'!Q11)</f>
        <v>0</v>
      </c>
      <c r="Q10" s="66">
        <f>IF('Indicator Date'!R11="No data","x",$Q$2-'Indicator Date'!R11)</f>
        <v>0</v>
      </c>
      <c r="R10" s="66">
        <f>IF('Indicator Date'!S11="No data","x",$R$2-'Indicator Date'!S11)</f>
        <v>1</v>
      </c>
      <c r="S10" s="66">
        <f>IF('Indicator Date'!T11="No data","x",$S$2-'Indicator Date'!T11)</f>
        <v>10</v>
      </c>
      <c r="T10" s="66">
        <f>IF('Indicator Date'!U11="No data","x",$T$2-'Indicator Date'!U11)</f>
        <v>10</v>
      </c>
      <c r="U10" s="66">
        <f>IF('Indicator Date'!V11="No data","x",$U$2-'Indicator Date'!V11)</f>
        <v>1</v>
      </c>
      <c r="V10" s="66">
        <f>IF('Indicator Date'!W11="No data","x",$V$2-'Indicator Date'!W11)</f>
        <v>1</v>
      </c>
      <c r="W10" s="66">
        <f>IF('Indicator Date'!X11="No data","x",$W$2-'Indicator Date'!X11)</f>
        <v>1</v>
      </c>
      <c r="X10" s="66">
        <f>IF('Indicator Date'!Y11="No data","x",$X$2-'Indicator Date'!Y11)</f>
        <v>1</v>
      </c>
      <c r="Y10" s="66">
        <f>IF('Indicator Date'!Z11="No data","x",$Y$2-'Indicator Date'!Z11)</f>
        <v>1</v>
      </c>
      <c r="Z10" s="66">
        <f>IF('Indicator Date'!AA11="No data","x",$Z$2-'Indicator Date'!AA11)</f>
        <v>0</v>
      </c>
      <c r="AA10" s="66">
        <f>IF('Indicator Date'!AB11="No data","x",$AA$2-'Indicator Date'!AB11)</f>
        <v>0</v>
      </c>
      <c r="AB10" s="66">
        <f>IF('Indicator Date'!AC11="No data","x",$AB$2-'Indicator Date'!AC11)</f>
        <v>0</v>
      </c>
      <c r="AC10" s="66">
        <f>IF('Indicator Date'!AD11="No data","x",$AC$2-'Indicator Date'!AD11)</f>
        <v>0</v>
      </c>
      <c r="AD10" s="66">
        <f>IF('Indicator Date'!AE11="No data","x",$AD$2-'Indicator Date'!AE11)</f>
        <v>0</v>
      </c>
      <c r="AE10" s="66">
        <f>IF('Indicator Date'!AF11="No data","x",$AE$2-'Indicator Date'!AF11)</f>
        <v>0</v>
      </c>
      <c r="AF10" s="66" t="str">
        <f>IF('Indicator Date'!AG11="No data","x",$AF$2-'Indicator Date'!AG11)</f>
        <v>x</v>
      </c>
      <c r="AG10" s="66">
        <f>IF('Indicator Date'!AH11="No data","x",$AG$2-'Indicator Date'!AH11)</f>
        <v>0</v>
      </c>
      <c r="AH10" s="66">
        <f>IF('Indicator Date'!AI11="No data","x",$AH$2-'Indicator Date'!AI11)</f>
        <v>0</v>
      </c>
      <c r="AI10" s="66">
        <f>IF('Indicator Date'!AJ11="No data","x",$AI$2-'Indicator Date'!AJ11)</f>
        <v>0</v>
      </c>
      <c r="AJ10" s="66">
        <f>IF('Indicator Date'!AK11="No data","x",$AJ$2-'Indicator Date'!AK11)</f>
        <v>1</v>
      </c>
      <c r="AK10" s="66">
        <f>IF('Indicator Date'!AL11="No data","x",$AK$2-'Indicator Date'!AL11)</f>
        <v>1</v>
      </c>
      <c r="AL10" s="66">
        <f>IF('Indicator Date'!AM11="No data","x",$AL$2-'Indicator Date'!AM11)</f>
        <v>0</v>
      </c>
      <c r="AM10" s="66">
        <f>IF('Indicator Date'!AN11="No data","x",$AM$2-'Indicator Date'!AN11)</f>
        <v>0</v>
      </c>
      <c r="AN10" s="66">
        <f>IF('Indicator Date'!AO11="No data","x",$AN$2-'Indicator Date'!AO11)</f>
        <v>0</v>
      </c>
      <c r="AO10" s="66">
        <f>IF('Indicator Date'!AP11="No data","x",$AO$2-'Indicator Date'!AP11)</f>
        <v>0</v>
      </c>
      <c r="AP10" s="66">
        <f>IF('Indicator Date'!AQ11="No data","x",$AP$2-'Indicator Date'!AQ11)</f>
        <v>1</v>
      </c>
      <c r="AQ10" s="66">
        <f>IF('Indicator Date'!AR11="No data","x",$AQ$2-'Indicator Date'!AR11)</f>
        <v>0</v>
      </c>
      <c r="AR10" s="66">
        <f>IF('Indicator Date'!AS11="No data","x",$AR$2-'Indicator Date'!AS11)</f>
        <v>0</v>
      </c>
      <c r="AS10" s="66">
        <f>IF('Indicator Date'!AT11="No data","x",$AS$2-'Indicator Date'!AT11)</f>
        <v>0</v>
      </c>
      <c r="AT10" s="66">
        <f>IF('Indicator Date'!AU11="No data","x",$AT$2-'Indicator Date'!AU11)</f>
        <v>0</v>
      </c>
      <c r="AU10" s="66">
        <f>IF('Indicator Date'!AV11="No data","x",$AU$2-'Indicator Date'!AV11)</f>
        <v>0</v>
      </c>
      <c r="AV10" s="66">
        <f>IF('Indicator Date'!AW11="No data","x",$AV$2-'Indicator Date'!AW11)</f>
        <v>0</v>
      </c>
      <c r="AW10" s="66">
        <f>IF('Indicator Date'!AX11="No data","x",$AW$2-'Indicator Date'!AX11)</f>
        <v>0</v>
      </c>
      <c r="AX10" s="66">
        <f>IF('Indicator Date'!AY11="No data","x",$AX$2-'Indicator Date'!AY11)</f>
        <v>0</v>
      </c>
      <c r="AY10" s="66">
        <f>IF('Indicator Date'!AZ11="No data","x",$AY$2-'Indicator Date'!AZ11)</f>
        <v>0</v>
      </c>
      <c r="AZ10" s="66">
        <f>IF('Indicator Date'!BA11="No data","x",$AZ$2-'Indicator Date'!BA11)</f>
        <v>0</v>
      </c>
      <c r="BA10" s="66">
        <f>IF('Indicator Date'!BB11="No data","x",$BA$2-'Indicator Date'!BB11)</f>
        <v>0</v>
      </c>
      <c r="BB10" s="66">
        <f>IF('Indicator Date'!BC11="No data","x",$BB$2-'Indicator Date'!BC11)</f>
        <v>0</v>
      </c>
      <c r="BC10" s="66">
        <f>IF('Indicator Date'!BD11="No data","x",$BC$2-'Indicator Date'!BD11)</f>
        <v>0</v>
      </c>
      <c r="BD10" s="66">
        <f>IF('Indicator Date'!BE11="No data","x",$BD$2-'Indicator Date'!BE11)</f>
        <v>1</v>
      </c>
      <c r="BE10" s="66">
        <f>IF('Indicator Date'!BF11="No data","x",$BE$2-'Indicator Date'!BF11)</f>
        <v>1</v>
      </c>
      <c r="BF10" s="66">
        <f>IF('Indicator Date'!BG11="No data","x",$BF$2-'Indicator Date'!BG11)</f>
        <v>0</v>
      </c>
      <c r="BG10" s="66">
        <f>IF('Indicator Date'!BH11="No data","x",$BG$2-'Indicator Date'!BH11)</f>
        <v>0</v>
      </c>
      <c r="BH10" s="66">
        <f>IF('Indicator Date'!BJ11="No data","x",$BH$2-'Indicator Date'!BJ11)</f>
        <v>0</v>
      </c>
      <c r="BI10" s="66">
        <f>IF('Indicator Date'!BK11="No data","x",$BI$2-'Indicator Date'!BK11)</f>
        <v>0</v>
      </c>
      <c r="BJ10" s="66">
        <f>IF('Indicator Date'!BL11="No data","x",$BJ$2-'Indicator Date'!BL11)</f>
        <v>0</v>
      </c>
      <c r="BK10" s="66">
        <f>IF('Indicator Date'!BI11="No data","x",$BK$2-'Indicator Date'!BI11)</f>
        <v>0</v>
      </c>
      <c r="BL10">
        <f t="shared" si="0"/>
        <v>31</v>
      </c>
      <c r="BM10" s="67">
        <f t="shared" si="1"/>
        <v>0.50819672131147542</v>
      </c>
      <c r="BN10">
        <f t="shared" si="2"/>
        <v>13</v>
      </c>
      <c r="BO10" s="67">
        <f t="shared" si="3"/>
        <v>1.7890646958371543</v>
      </c>
      <c r="BP10" s="69">
        <f t="shared" si="4"/>
        <v>0</v>
      </c>
    </row>
    <row r="11" spans="1:68" x14ac:dyDescent="0.25">
      <c r="A11" s="42" t="s">
        <v>631</v>
      </c>
      <c r="B11" s="66">
        <f>IF('Indicator Date'!C12="No data","x",$B$2-'Indicator Date'!C12)</f>
        <v>0</v>
      </c>
      <c r="C11" s="66">
        <f>IF('Indicator Date'!D12="No data","x",$C$2-'Indicator Date'!D12)</f>
        <v>0</v>
      </c>
      <c r="D11" s="66">
        <f>IF('Indicator Date'!E12="No data","x",$C$2-'Indicator Date'!E12)</f>
        <v>0</v>
      </c>
      <c r="E11" s="66">
        <f>IF('Indicator Date'!F12="No data","x",$E$2-'Indicator Date'!F12)</f>
        <v>0</v>
      </c>
      <c r="F11" s="66">
        <f>IF('Indicator Date'!G12="No data","x",$F$2-'Indicator Date'!G12)</f>
        <v>0</v>
      </c>
      <c r="G11" s="66">
        <f>IF('Indicator Date'!H12="No data","x",$G$2-'Indicator Date'!H12)</f>
        <v>0</v>
      </c>
      <c r="H11" s="66">
        <f>IF('Indicator Date'!I12="No data","x",$H$2-'Indicator Date'!I12)</f>
        <v>0</v>
      </c>
      <c r="I11" s="66">
        <f>IF('Indicator Date'!J12="No data","x",$I$2-'Indicator Date'!J12)</f>
        <v>0</v>
      </c>
      <c r="J11" s="66">
        <f>IF('Indicator Date'!K12="No data","x",$J$2-'Indicator Date'!K12)</f>
        <v>0</v>
      </c>
      <c r="K11" s="66">
        <f>IF('Indicator Date'!L12="No data","x",$K$2-'Indicator Date'!L12)</f>
        <v>0</v>
      </c>
      <c r="L11" s="66">
        <f>IF('Indicator Date'!M12="No data","x",$L$2-'Indicator Date'!M12)</f>
        <v>0</v>
      </c>
      <c r="M11" s="66">
        <f>IF('Indicator Date'!N12="No data","x",$M$2-'Indicator Date'!N12)</f>
        <v>0</v>
      </c>
      <c r="N11" s="66">
        <f>IF('Indicator Date'!O12="No data","x",$N$2-'Indicator Date'!O12)</f>
        <v>0</v>
      </c>
      <c r="O11" s="66">
        <f>IF('Indicator Date'!P12="No data","x",$O$2-'Indicator Date'!P12)</f>
        <v>0</v>
      </c>
      <c r="P11" s="66">
        <f>IF('Indicator Date'!Q12="No data","x",$P$2-'Indicator Date'!Q12)</f>
        <v>0</v>
      </c>
      <c r="Q11" s="66">
        <f>IF('Indicator Date'!R12="No data","x",$Q$2-'Indicator Date'!R12)</f>
        <v>0</v>
      </c>
      <c r="R11" s="66">
        <f>IF('Indicator Date'!S12="No data","x",$R$2-'Indicator Date'!S12)</f>
        <v>1</v>
      </c>
      <c r="S11" s="66">
        <f>IF('Indicator Date'!T12="No data","x",$S$2-'Indicator Date'!T12)</f>
        <v>10</v>
      </c>
      <c r="T11" s="66">
        <f>IF('Indicator Date'!U12="No data","x",$T$2-'Indicator Date'!U12)</f>
        <v>10</v>
      </c>
      <c r="U11" s="66">
        <f>IF('Indicator Date'!V12="No data","x",$U$2-'Indicator Date'!V12)</f>
        <v>1</v>
      </c>
      <c r="V11" s="66">
        <f>IF('Indicator Date'!W12="No data","x",$V$2-'Indicator Date'!W12)</f>
        <v>1</v>
      </c>
      <c r="W11" s="66">
        <f>IF('Indicator Date'!X12="No data","x",$W$2-'Indicator Date'!X12)</f>
        <v>1</v>
      </c>
      <c r="X11" s="66">
        <f>IF('Indicator Date'!Y12="No data","x",$X$2-'Indicator Date'!Y12)</f>
        <v>1</v>
      </c>
      <c r="Y11" s="66">
        <f>IF('Indicator Date'!Z12="No data","x",$Y$2-'Indicator Date'!Z12)</f>
        <v>1</v>
      </c>
      <c r="Z11" s="66">
        <f>IF('Indicator Date'!AA12="No data","x",$Z$2-'Indicator Date'!AA12)</f>
        <v>0</v>
      </c>
      <c r="AA11" s="66">
        <f>IF('Indicator Date'!AB12="No data","x",$AA$2-'Indicator Date'!AB12)</f>
        <v>0</v>
      </c>
      <c r="AB11" s="66">
        <f>IF('Indicator Date'!AC12="No data","x",$AB$2-'Indicator Date'!AC12)</f>
        <v>0</v>
      </c>
      <c r="AC11" s="66">
        <f>IF('Indicator Date'!AD12="No data","x",$AC$2-'Indicator Date'!AD12)</f>
        <v>0</v>
      </c>
      <c r="AD11" s="66">
        <f>IF('Indicator Date'!AE12="No data","x",$AD$2-'Indicator Date'!AE12)</f>
        <v>0</v>
      </c>
      <c r="AE11" s="66">
        <f>IF('Indicator Date'!AF12="No data","x",$AE$2-'Indicator Date'!AF12)</f>
        <v>0</v>
      </c>
      <c r="AF11" s="66" t="str">
        <f>IF('Indicator Date'!AG12="No data","x",$AF$2-'Indicator Date'!AG12)</f>
        <v>x</v>
      </c>
      <c r="AG11" s="66">
        <f>IF('Indicator Date'!AH12="No data","x",$AG$2-'Indicator Date'!AH12)</f>
        <v>0</v>
      </c>
      <c r="AH11" s="66">
        <f>IF('Indicator Date'!AI12="No data","x",$AH$2-'Indicator Date'!AI12)</f>
        <v>0</v>
      </c>
      <c r="AI11" s="66">
        <f>IF('Indicator Date'!AJ12="No data","x",$AI$2-'Indicator Date'!AJ12)</f>
        <v>0</v>
      </c>
      <c r="AJ11" s="66">
        <f>IF('Indicator Date'!AK12="No data","x",$AJ$2-'Indicator Date'!AK12)</f>
        <v>1</v>
      </c>
      <c r="AK11" s="66">
        <f>IF('Indicator Date'!AL12="No data","x",$AK$2-'Indicator Date'!AL12)</f>
        <v>1</v>
      </c>
      <c r="AL11" s="66">
        <f>IF('Indicator Date'!AM12="No data","x",$AL$2-'Indicator Date'!AM12)</f>
        <v>0</v>
      </c>
      <c r="AM11" s="66">
        <f>IF('Indicator Date'!AN12="No data","x",$AM$2-'Indicator Date'!AN12)</f>
        <v>0</v>
      </c>
      <c r="AN11" s="66">
        <f>IF('Indicator Date'!AO12="No data","x",$AN$2-'Indicator Date'!AO12)</f>
        <v>0</v>
      </c>
      <c r="AO11" s="66">
        <f>IF('Indicator Date'!AP12="No data","x",$AO$2-'Indicator Date'!AP12)</f>
        <v>0</v>
      </c>
      <c r="AP11" s="66">
        <f>IF('Indicator Date'!AQ12="No data","x",$AP$2-'Indicator Date'!AQ12)</f>
        <v>1</v>
      </c>
      <c r="AQ11" s="66">
        <f>IF('Indicator Date'!AR12="No data","x",$AQ$2-'Indicator Date'!AR12)</f>
        <v>0</v>
      </c>
      <c r="AR11" s="66">
        <f>IF('Indicator Date'!AS12="No data","x",$AR$2-'Indicator Date'!AS12)</f>
        <v>0</v>
      </c>
      <c r="AS11" s="66">
        <f>IF('Indicator Date'!AT12="No data","x",$AS$2-'Indicator Date'!AT12)</f>
        <v>0</v>
      </c>
      <c r="AT11" s="66">
        <f>IF('Indicator Date'!AU12="No data","x",$AT$2-'Indicator Date'!AU12)</f>
        <v>0</v>
      </c>
      <c r="AU11" s="66">
        <f>IF('Indicator Date'!AV12="No data","x",$AU$2-'Indicator Date'!AV12)</f>
        <v>0</v>
      </c>
      <c r="AV11" s="66">
        <f>IF('Indicator Date'!AW12="No data","x",$AV$2-'Indicator Date'!AW12)</f>
        <v>0</v>
      </c>
      <c r="AW11" s="66">
        <f>IF('Indicator Date'!AX12="No data","x",$AW$2-'Indicator Date'!AX12)</f>
        <v>0</v>
      </c>
      <c r="AX11" s="66">
        <f>IF('Indicator Date'!AY12="No data","x",$AX$2-'Indicator Date'!AY12)</f>
        <v>0</v>
      </c>
      <c r="AY11" s="66">
        <f>IF('Indicator Date'!AZ12="No data","x",$AY$2-'Indicator Date'!AZ12)</f>
        <v>0</v>
      </c>
      <c r="AZ11" s="66">
        <f>IF('Indicator Date'!BA12="No data","x",$AZ$2-'Indicator Date'!BA12)</f>
        <v>0</v>
      </c>
      <c r="BA11" s="66">
        <f>IF('Indicator Date'!BB12="No data","x",$BA$2-'Indicator Date'!BB12)</f>
        <v>0</v>
      </c>
      <c r="BB11" s="66">
        <f>IF('Indicator Date'!BC12="No data","x",$BB$2-'Indicator Date'!BC12)</f>
        <v>0</v>
      </c>
      <c r="BC11" s="66">
        <f>IF('Indicator Date'!BD12="No data","x",$BC$2-'Indicator Date'!BD12)</f>
        <v>0</v>
      </c>
      <c r="BD11" s="66">
        <f>IF('Indicator Date'!BE12="No data","x",$BD$2-'Indicator Date'!BE12)</f>
        <v>1</v>
      </c>
      <c r="BE11" s="66">
        <f>IF('Indicator Date'!BF12="No data","x",$BE$2-'Indicator Date'!BF12)</f>
        <v>1</v>
      </c>
      <c r="BF11" s="66">
        <f>IF('Indicator Date'!BG12="No data","x",$BF$2-'Indicator Date'!BG12)</f>
        <v>0</v>
      </c>
      <c r="BG11" s="66">
        <f>IF('Indicator Date'!BH12="No data","x",$BG$2-'Indicator Date'!BH12)</f>
        <v>0</v>
      </c>
      <c r="BH11" s="66">
        <f>IF('Indicator Date'!BJ12="No data","x",$BH$2-'Indicator Date'!BJ12)</f>
        <v>0</v>
      </c>
      <c r="BI11" s="66">
        <f>IF('Indicator Date'!BK12="No data","x",$BI$2-'Indicator Date'!BK12)</f>
        <v>0</v>
      </c>
      <c r="BJ11" s="66">
        <f>IF('Indicator Date'!BL12="No data","x",$BJ$2-'Indicator Date'!BL12)</f>
        <v>0</v>
      </c>
      <c r="BK11" s="66">
        <f>IF('Indicator Date'!BI12="No data","x",$BK$2-'Indicator Date'!BI12)</f>
        <v>0</v>
      </c>
      <c r="BL11">
        <f t="shared" si="0"/>
        <v>31</v>
      </c>
      <c r="BM11" s="67">
        <f t="shared" si="1"/>
        <v>0.50819672131147542</v>
      </c>
      <c r="BN11">
        <f t="shared" si="2"/>
        <v>13</v>
      </c>
      <c r="BO11" s="67">
        <f t="shared" si="3"/>
        <v>1.7890646958371543</v>
      </c>
      <c r="BP11" s="69">
        <f t="shared" si="4"/>
        <v>0</v>
      </c>
    </row>
    <row r="12" spans="1:68" x14ac:dyDescent="0.25">
      <c r="A12" s="42" t="s">
        <v>632</v>
      </c>
      <c r="B12" s="66">
        <f>IF('Indicator Date'!C13="No data","x",$B$2-'Indicator Date'!C13)</f>
        <v>0</v>
      </c>
      <c r="C12" s="66">
        <f>IF('Indicator Date'!D13="No data","x",$C$2-'Indicator Date'!D13)</f>
        <v>0</v>
      </c>
      <c r="D12" s="66">
        <f>IF('Indicator Date'!E13="No data","x",$C$2-'Indicator Date'!E13)</f>
        <v>0</v>
      </c>
      <c r="E12" s="66">
        <f>IF('Indicator Date'!F13="No data","x",$E$2-'Indicator Date'!F13)</f>
        <v>0</v>
      </c>
      <c r="F12" s="66">
        <f>IF('Indicator Date'!G13="No data","x",$F$2-'Indicator Date'!G13)</f>
        <v>0</v>
      </c>
      <c r="G12" s="66">
        <f>IF('Indicator Date'!H13="No data","x",$G$2-'Indicator Date'!H13)</f>
        <v>0</v>
      </c>
      <c r="H12" s="66">
        <f>IF('Indicator Date'!I13="No data","x",$H$2-'Indicator Date'!I13)</f>
        <v>0</v>
      </c>
      <c r="I12" s="66">
        <f>IF('Indicator Date'!J13="No data","x",$I$2-'Indicator Date'!J13)</f>
        <v>0</v>
      </c>
      <c r="J12" s="66">
        <f>IF('Indicator Date'!K13="No data","x",$J$2-'Indicator Date'!K13)</f>
        <v>0</v>
      </c>
      <c r="K12" s="66">
        <f>IF('Indicator Date'!L13="No data","x",$K$2-'Indicator Date'!L13)</f>
        <v>0</v>
      </c>
      <c r="L12" s="66">
        <f>IF('Indicator Date'!M13="No data","x",$L$2-'Indicator Date'!M13)</f>
        <v>0</v>
      </c>
      <c r="M12" s="66">
        <f>IF('Indicator Date'!N13="No data","x",$M$2-'Indicator Date'!N13)</f>
        <v>0</v>
      </c>
      <c r="N12" s="66">
        <f>IF('Indicator Date'!O13="No data","x",$N$2-'Indicator Date'!O13)</f>
        <v>0</v>
      </c>
      <c r="O12" s="66">
        <f>IF('Indicator Date'!P13="No data","x",$O$2-'Indicator Date'!P13)</f>
        <v>0</v>
      </c>
      <c r="P12" s="66">
        <f>IF('Indicator Date'!Q13="No data","x",$P$2-'Indicator Date'!Q13)</f>
        <v>0</v>
      </c>
      <c r="Q12" s="66" t="str">
        <f>IF('Indicator Date'!R13="No data","x",$Q$2-'Indicator Date'!R13)</f>
        <v>x</v>
      </c>
      <c r="R12" s="66">
        <f>IF('Indicator Date'!S13="No data","x",$R$2-'Indicator Date'!S13)</f>
        <v>1</v>
      </c>
      <c r="S12" s="66">
        <f>IF('Indicator Date'!T13="No data","x",$S$2-'Indicator Date'!T13)</f>
        <v>10</v>
      </c>
      <c r="T12" s="66">
        <f>IF('Indicator Date'!U13="No data","x",$T$2-'Indicator Date'!U13)</f>
        <v>10</v>
      </c>
      <c r="U12" s="66">
        <f>IF('Indicator Date'!V13="No data","x",$U$2-'Indicator Date'!V13)</f>
        <v>1</v>
      </c>
      <c r="V12" s="66">
        <f>IF('Indicator Date'!W13="No data","x",$V$2-'Indicator Date'!W13)</f>
        <v>1</v>
      </c>
      <c r="W12" s="66">
        <f>IF('Indicator Date'!X13="No data","x",$W$2-'Indicator Date'!X13)</f>
        <v>1</v>
      </c>
      <c r="X12" s="66">
        <f>IF('Indicator Date'!Y13="No data","x",$X$2-'Indicator Date'!Y13)</f>
        <v>1</v>
      </c>
      <c r="Y12" s="66">
        <f>IF('Indicator Date'!Z13="No data","x",$Y$2-'Indicator Date'!Z13)</f>
        <v>1</v>
      </c>
      <c r="Z12" s="66">
        <f>IF('Indicator Date'!AA13="No data","x",$Z$2-'Indicator Date'!AA13)</f>
        <v>0</v>
      </c>
      <c r="AA12" s="66">
        <f>IF('Indicator Date'!AB13="No data","x",$AA$2-'Indicator Date'!AB13)</f>
        <v>0</v>
      </c>
      <c r="AB12" s="66">
        <f>IF('Indicator Date'!AC13="No data","x",$AB$2-'Indicator Date'!AC13)</f>
        <v>0</v>
      </c>
      <c r="AC12" s="66">
        <f>IF('Indicator Date'!AD13="No data","x",$AC$2-'Indicator Date'!AD13)</f>
        <v>0</v>
      </c>
      <c r="AD12" s="66">
        <f>IF('Indicator Date'!AE13="No data","x",$AD$2-'Indicator Date'!AE13)</f>
        <v>0</v>
      </c>
      <c r="AE12" s="66">
        <f>IF('Indicator Date'!AF13="No data","x",$AE$2-'Indicator Date'!AF13)</f>
        <v>0</v>
      </c>
      <c r="AF12" s="66" t="str">
        <f>IF('Indicator Date'!AG13="No data","x",$AF$2-'Indicator Date'!AG13)</f>
        <v>x</v>
      </c>
      <c r="AG12" s="66">
        <f>IF('Indicator Date'!AH13="No data","x",$AG$2-'Indicator Date'!AH13)</f>
        <v>0</v>
      </c>
      <c r="AH12" s="66" t="str">
        <f>IF('Indicator Date'!AI13="No data","x",$AH$2-'Indicator Date'!AI13)</f>
        <v>x</v>
      </c>
      <c r="AI12" s="66">
        <f>IF('Indicator Date'!AJ13="No data","x",$AI$2-'Indicator Date'!AJ13)</f>
        <v>0</v>
      </c>
      <c r="AJ12" s="66">
        <f>IF('Indicator Date'!AK13="No data","x",$AJ$2-'Indicator Date'!AK13)</f>
        <v>1</v>
      </c>
      <c r="AK12" s="66">
        <f>IF('Indicator Date'!AL13="No data","x",$AK$2-'Indicator Date'!AL13)</f>
        <v>1</v>
      </c>
      <c r="AL12" s="66">
        <f>IF('Indicator Date'!AM13="No data","x",$AL$2-'Indicator Date'!AM13)</f>
        <v>0</v>
      </c>
      <c r="AM12" s="66">
        <f>IF('Indicator Date'!AN13="No data","x",$AM$2-'Indicator Date'!AN13)</f>
        <v>0</v>
      </c>
      <c r="AN12" s="66">
        <f>IF('Indicator Date'!AO13="No data","x",$AN$2-'Indicator Date'!AO13)</f>
        <v>0</v>
      </c>
      <c r="AO12" s="66">
        <f>IF('Indicator Date'!AP13="No data","x",$AO$2-'Indicator Date'!AP13)</f>
        <v>0</v>
      </c>
      <c r="AP12" s="66">
        <f>IF('Indicator Date'!AQ13="No data","x",$AP$2-'Indicator Date'!AQ13)</f>
        <v>1</v>
      </c>
      <c r="AQ12" s="66">
        <f>IF('Indicator Date'!AR13="No data","x",$AQ$2-'Indicator Date'!AR13)</f>
        <v>0</v>
      </c>
      <c r="AR12" s="66">
        <f>IF('Indicator Date'!AS13="No data","x",$AR$2-'Indicator Date'!AS13)</f>
        <v>0</v>
      </c>
      <c r="AS12" s="66">
        <f>IF('Indicator Date'!AT13="No data","x",$AS$2-'Indicator Date'!AT13)</f>
        <v>0</v>
      </c>
      <c r="AT12" s="66">
        <f>IF('Indicator Date'!AU13="No data","x",$AT$2-'Indicator Date'!AU13)</f>
        <v>0</v>
      </c>
      <c r="AU12" s="66">
        <f>IF('Indicator Date'!AV13="No data","x",$AU$2-'Indicator Date'!AV13)</f>
        <v>0</v>
      </c>
      <c r="AV12" s="66">
        <f>IF('Indicator Date'!AW13="No data","x",$AV$2-'Indicator Date'!AW13)</f>
        <v>0</v>
      </c>
      <c r="AW12" s="66">
        <f>IF('Indicator Date'!AX13="No data","x",$AW$2-'Indicator Date'!AX13)</f>
        <v>0</v>
      </c>
      <c r="AX12" s="66">
        <f>IF('Indicator Date'!AY13="No data","x",$AX$2-'Indicator Date'!AY13)</f>
        <v>0</v>
      </c>
      <c r="AY12" s="66">
        <f>IF('Indicator Date'!AZ13="No data","x",$AY$2-'Indicator Date'!AZ13)</f>
        <v>0</v>
      </c>
      <c r="AZ12" s="66">
        <f>IF('Indicator Date'!BA13="No data","x",$AZ$2-'Indicator Date'!BA13)</f>
        <v>0</v>
      </c>
      <c r="BA12" s="66">
        <f>IF('Indicator Date'!BB13="No data","x",$BA$2-'Indicator Date'!BB13)</f>
        <v>0</v>
      </c>
      <c r="BB12" s="66">
        <f>IF('Indicator Date'!BC13="No data","x",$BB$2-'Indicator Date'!BC13)</f>
        <v>0</v>
      </c>
      <c r="BC12" s="66">
        <f>IF('Indicator Date'!BD13="No data","x",$BC$2-'Indicator Date'!BD13)</f>
        <v>0</v>
      </c>
      <c r="BD12" s="66">
        <f>IF('Indicator Date'!BE13="No data","x",$BD$2-'Indicator Date'!BE13)</f>
        <v>1</v>
      </c>
      <c r="BE12" s="66">
        <f>IF('Indicator Date'!BF13="No data","x",$BE$2-'Indicator Date'!BF13)</f>
        <v>1</v>
      </c>
      <c r="BF12" s="66">
        <f>IF('Indicator Date'!BG13="No data","x",$BF$2-'Indicator Date'!BG13)</f>
        <v>0</v>
      </c>
      <c r="BG12" s="66">
        <f>IF('Indicator Date'!BH13="No data","x",$BG$2-'Indicator Date'!BH13)</f>
        <v>0</v>
      </c>
      <c r="BH12" s="66">
        <f>IF('Indicator Date'!BJ13="No data","x",$BH$2-'Indicator Date'!BJ13)</f>
        <v>0</v>
      </c>
      <c r="BI12" s="66">
        <f>IF('Indicator Date'!BK13="No data","x",$BI$2-'Indicator Date'!BK13)</f>
        <v>0</v>
      </c>
      <c r="BJ12" s="66">
        <f>IF('Indicator Date'!BL13="No data","x",$BJ$2-'Indicator Date'!BL13)</f>
        <v>0</v>
      </c>
      <c r="BK12" s="66">
        <f>IF('Indicator Date'!BI13="No data","x",$BK$2-'Indicator Date'!BI13)</f>
        <v>0</v>
      </c>
      <c r="BL12">
        <f t="shared" si="0"/>
        <v>31</v>
      </c>
      <c r="BM12" s="67">
        <f t="shared" si="1"/>
        <v>0.52542372881355937</v>
      </c>
      <c r="BN12">
        <f t="shared" si="2"/>
        <v>13</v>
      </c>
      <c r="BO12" s="67">
        <f t="shared" si="3"/>
        <v>1.8166455602676965</v>
      </c>
      <c r="BP12" s="69">
        <f t="shared" si="4"/>
        <v>0</v>
      </c>
    </row>
    <row r="13" spans="1:68" x14ac:dyDescent="0.25">
      <c r="A13" s="42" t="s">
        <v>633</v>
      </c>
      <c r="B13" s="66">
        <f>IF('Indicator Date'!C14="No data","x",$B$2-'Indicator Date'!C14)</f>
        <v>0</v>
      </c>
      <c r="C13" s="66">
        <f>IF('Indicator Date'!D14="No data","x",$C$2-'Indicator Date'!D14)</f>
        <v>0</v>
      </c>
      <c r="D13" s="66">
        <f>IF('Indicator Date'!E14="No data","x",$C$2-'Indicator Date'!E14)</f>
        <v>0</v>
      </c>
      <c r="E13" s="66">
        <f>IF('Indicator Date'!F14="No data","x",$E$2-'Indicator Date'!F14)</f>
        <v>0</v>
      </c>
      <c r="F13" s="66">
        <f>IF('Indicator Date'!G14="No data","x",$F$2-'Indicator Date'!G14)</f>
        <v>0</v>
      </c>
      <c r="G13" s="66">
        <f>IF('Indicator Date'!H14="No data","x",$G$2-'Indicator Date'!H14)</f>
        <v>0</v>
      </c>
      <c r="H13" s="66">
        <f>IF('Indicator Date'!I14="No data","x",$H$2-'Indicator Date'!I14)</f>
        <v>0</v>
      </c>
      <c r="I13" s="66">
        <f>IF('Indicator Date'!J14="No data","x",$I$2-'Indicator Date'!J14)</f>
        <v>0</v>
      </c>
      <c r="J13" s="66">
        <f>IF('Indicator Date'!K14="No data","x",$J$2-'Indicator Date'!K14)</f>
        <v>0</v>
      </c>
      <c r="K13" s="66">
        <f>IF('Indicator Date'!L14="No data","x",$K$2-'Indicator Date'!L14)</f>
        <v>0</v>
      </c>
      <c r="L13" s="66">
        <f>IF('Indicator Date'!M14="No data","x",$L$2-'Indicator Date'!M14)</f>
        <v>0</v>
      </c>
      <c r="M13" s="66">
        <f>IF('Indicator Date'!N14="No data","x",$M$2-'Indicator Date'!N14)</f>
        <v>0</v>
      </c>
      <c r="N13" s="66">
        <f>IF('Indicator Date'!O14="No data","x",$N$2-'Indicator Date'!O14)</f>
        <v>0</v>
      </c>
      <c r="O13" s="66">
        <f>IF('Indicator Date'!P14="No data","x",$O$2-'Indicator Date'!P14)</f>
        <v>0</v>
      </c>
      <c r="P13" s="66">
        <f>IF('Indicator Date'!Q14="No data","x",$P$2-'Indicator Date'!Q14)</f>
        <v>0</v>
      </c>
      <c r="Q13" s="66">
        <f>IF('Indicator Date'!R14="No data","x",$Q$2-'Indicator Date'!R14)</f>
        <v>0</v>
      </c>
      <c r="R13" s="66">
        <f>IF('Indicator Date'!S14="No data","x",$R$2-'Indicator Date'!S14)</f>
        <v>1</v>
      </c>
      <c r="S13" s="66">
        <f>IF('Indicator Date'!T14="No data","x",$S$2-'Indicator Date'!T14)</f>
        <v>10</v>
      </c>
      <c r="T13" s="66">
        <f>IF('Indicator Date'!U14="No data","x",$T$2-'Indicator Date'!U14)</f>
        <v>10</v>
      </c>
      <c r="U13" s="66">
        <f>IF('Indicator Date'!V14="No data","x",$U$2-'Indicator Date'!V14)</f>
        <v>1</v>
      </c>
      <c r="V13" s="66">
        <f>IF('Indicator Date'!W14="No data","x",$V$2-'Indicator Date'!W14)</f>
        <v>1</v>
      </c>
      <c r="W13" s="66">
        <f>IF('Indicator Date'!X14="No data","x",$W$2-'Indicator Date'!X14)</f>
        <v>1</v>
      </c>
      <c r="X13" s="66">
        <f>IF('Indicator Date'!Y14="No data","x",$X$2-'Indicator Date'!Y14)</f>
        <v>1</v>
      </c>
      <c r="Y13" s="66">
        <f>IF('Indicator Date'!Z14="No data","x",$Y$2-'Indicator Date'!Z14)</f>
        <v>1</v>
      </c>
      <c r="Z13" s="66">
        <f>IF('Indicator Date'!AA14="No data","x",$Z$2-'Indicator Date'!AA14)</f>
        <v>0</v>
      </c>
      <c r="AA13" s="66">
        <f>IF('Indicator Date'!AB14="No data","x",$AA$2-'Indicator Date'!AB14)</f>
        <v>0</v>
      </c>
      <c r="AB13" s="66">
        <f>IF('Indicator Date'!AC14="No data","x",$AB$2-'Indicator Date'!AC14)</f>
        <v>0</v>
      </c>
      <c r="AC13" s="66">
        <f>IF('Indicator Date'!AD14="No data","x",$AC$2-'Indicator Date'!AD14)</f>
        <v>0</v>
      </c>
      <c r="AD13" s="66">
        <f>IF('Indicator Date'!AE14="No data","x",$AD$2-'Indicator Date'!AE14)</f>
        <v>0</v>
      </c>
      <c r="AE13" s="66">
        <f>IF('Indicator Date'!AF14="No data","x",$AE$2-'Indicator Date'!AF14)</f>
        <v>0</v>
      </c>
      <c r="AF13" s="66" t="str">
        <f>IF('Indicator Date'!AG14="No data","x",$AF$2-'Indicator Date'!AG14)</f>
        <v>x</v>
      </c>
      <c r="AG13" s="66">
        <f>IF('Indicator Date'!AH14="No data","x",$AG$2-'Indicator Date'!AH14)</f>
        <v>0</v>
      </c>
      <c r="AH13" s="66">
        <f>IF('Indicator Date'!AI14="No data","x",$AH$2-'Indicator Date'!AI14)</f>
        <v>0</v>
      </c>
      <c r="AI13" s="66">
        <f>IF('Indicator Date'!AJ14="No data","x",$AI$2-'Indicator Date'!AJ14)</f>
        <v>0</v>
      </c>
      <c r="AJ13" s="66">
        <f>IF('Indicator Date'!AK14="No data","x",$AJ$2-'Indicator Date'!AK14)</f>
        <v>1</v>
      </c>
      <c r="AK13" s="66">
        <f>IF('Indicator Date'!AL14="No data","x",$AK$2-'Indicator Date'!AL14)</f>
        <v>1</v>
      </c>
      <c r="AL13" s="66">
        <f>IF('Indicator Date'!AM14="No data","x",$AL$2-'Indicator Date'!AM14)</f>
        <v>0</v>
      </c>
      <c r="AM13" s="66">
        <f>IF('Indicator Date'!AN14="No data","x",$AM$2-'Indicator Date'!AN14)</f>
        <v>0</v>
      </c>
      <c r="AN13" s="66">
        <f>IF('Indicator Date'!AO14="No data","x",$AN$2-'Indicator Date'!AO14)</f>
        <v>0</v>
      </c>
      <c r="AO13" s="66">
        <f>IF('Indicator Date'!AP14="No data","x",$AO$2-'Indicator Date'!AP14)</f>
        <v>0</v>
      </c>
      <c r="AP13" s="66">
        <f>IF('Indicator Date'!AQ14="No data","x",$AP$2-'Indicator Date'!AQ14)</f>
        <v>1</v>
      </c>
      <c r="AQ13" s="66">
        <f>IF('Indicator Date'!AR14="No data","x",$AQ$2-'Indicator Date'!AR14)</f>
        <v>0</v>
      </c>
      <c r="AR13" s="66">
        <f>IF('Indicator Date'!AS14="No data","x",$AR$2-'Indicator Date'!AS14)</f>
        <v>0</v>
      </c>
      <c r="AS13" s="66">
        <f>IF('Indicator Date'!AT14="No data","x",$AS$2-'Indicator Date'!AT14)</f>
        <v>0</v>
      </c>
      <c r="AT13" s="66">
        <f>IF('Indicator Date'!AU14="No data","x",$AT$2-'Indicator Date'!AU14)</f>
        <v>0</v>
      </c>
      <c r="AU13" s="66">
        <f>IF('Indicator Date'!AV14="No data","x",$AU$2-'Indicator Date'!AV14)</f>
        <v>0</v>
      </c>
      <c r="AV13" s="66">
        <f>IF('Indicator Date'!AW14="No data","x",$AV$2-'Indicator Date'!AW14)</f>
        <v>0</v>
      </c>
      <c r="AW13" s="66">
        <f>IF('Indicator Date'!AX14="No data","x",$AW$2-'Indicator Date'!AX14)</f>
        <v>0</v>
      </c>
      <c r="AX13" s="66">
        <f>IF('Indicator Date'!AY14="No data","x",$AX$2-'Indicator Date'!AY14)</f>
        <v>0</v>
      </c>
      <c r="AY13" s="66">
        <f>IF('Indicator Date'!AZ14="No data","x",$AY$2-'Indicator Date'!AZ14)</f>
        <v>0</v>
      </c>
      <c r="AZ13" s="66">
        <f>IF('Indicator Date'!BA14="No data","x",$AZ$2-'Indicator Date'!BA14)</f>
        <v>0</v>
      </c>
      <c r="BA13" s="66">
        <f>IF('Indicator Date'!BB14="No data","x",$BA$2-'Indicator Date'!BB14)</f>
        <v>0</v>
      </c>
      <c r="BB13" s="66">
        <f>IF('Indicator Date'!BC14="No data","x",$BB$2-'Indicator Date'!BC14)</f>
        <v>0</v>
      </c>
      <c r="BC13" s="66">
        <f>IF('Indicator Date'!BD14="No data","x",$BC$2-'Indicator Date'!BD14)</f>
        <v>0</v>
      </c>
      <c r="BD13" s="66">
        <f>IF('Indicator Date'!BE14="No data","x",$BD$2-'Indicator Date'!BE14)</f>
        <v>1</v>
      </c>
      <c r="BE13" s="66">
        <f>IF('Indicator Date'!BF14="No data","x",$BE$2-'Indicator Date'!BF14)</f>
        <v>1</v>
      </c>
      <c r="BF13" s="66">
        <f>IF('Indicator Date'!BG14="No data","x",$BF$2-'Indicator Date'!BG14)</f>
        <v>0</v>
      </c>
      <c r="BG13" s="66">
        <f>IF('Indicator Date'!BH14="No data","x",$BG$2-'Indicator Date'!BH14)</f>
        <v>0</v>
      </c>
      <c r="BH13" s="66">
        <f>IF('Indicator Date'!BJ14="No data","x",$BH$2-'Indicator Date'!BJ14)</f>
        <v>0</v>
      </c>
      <c r="BI13" s="66">
        <f>IF('Indicator Date'!BK14="No data","x",$BI$2-'Indicator Date'!BK14)</f>
        <v>0</v>
      </c>
      <c r="BJ13" s="66">
        <f>IF('Indicator Date'!BL14="No data","x",$BJ$2-'Indicator Date'!BL14)</f>
        <v>0</v>
      </c>
      <c r="BK13" s="66">
        <f>IF('Indicator Date'!BI14="No data","x",$BK$2-'Indicator Date'!BI14)</f>
        <v>0</v>
      </c>
      <c r="BL13">
        <f t="shared" si="0"/>
        <v>31</v>
      </c>
      <c r="BM13" s="67">
        <f t="shared" si="1"/>
        <v>0.50819672131147542</v>
      </c>
      <c r="BN13">
        <f t="shared" si="2"/>
        <v>13</v>
      </c>
      <c r="BO13" s="67">
        <f t="shared" si="3"/>
        <v>1.7890646958371543</v>
      </c>
      <c r="BP13" s="69">
        <f t="shared" si="4"/>
        <v>0</v>
      </c>
    </row>
    <row r="14" spans="1:68" x14ac:dyDescent="0.25">
      <c r="A14" s="42" t="s">
        <v>634</v>
      </c>
      <c r="B14" s="66">
        <f>IF('Indicator Date'!C15="No data","x",$B$2-'Indicator Date'!C15)</f>
        <v>0</v>
      </c>
      <c r="C14" s="66">
        <f>IF('Indicator Date'!D15="No data","x",$C$2-'Indicator Date'!D15)</f>
        <v>0</v>
      </c>
      <c r="D14" s="66">
        <f>IF('Indicator Date'!E15="No data","x",$C$2-'Indicator Date'!E15)</f>
        <v>0</v>
      </c>
      <c r="E14" s="66">
        <f>IF('Indicator Date'!F15="No data","x",$E$2-'Indicator Date'!F15)</f>
        <v>0</v>
      </c>
      <c r="F14" s="66">
        <f>IF('Indicator Date'!G15="No data","x",$F$2-'Indicator Date'!G15)</f>
        <v>0</v>
      </c>
      <c r="G14" s="66">
        <f>IF('Indicator Date'!H15="No data","x",$G$2-'Indicator Date'!H15)</f>
        <v>0</v>
      </c>
      <c r="H14" s="66" t="str">
        <f>IF('Indicator Date'!I15="No data","x",$H$2-'Indicator Date'!I15)</f>
        <v>x</v>
      </c>
      <c r="I14" s="66">
        <f>IF('Indicator Date'!J15="No data","x",$I$2-'Indicator Date'!J15)</f>
        <v>0</v>
      </c>
      <c r="J14" s="66">
        <f>IF('Indicator Date'!K15="No data","x",$J$2-'Indicator Date'!K15)</f>
        <v>0</v>
      </c>
      <c r="K14" s="66">
        <f>IF('Indicator Date'!L15="No data","x",$K$2-'Indicator Date'!L15)</f>
        <v>0</v>
      </c>
      <c r="L14" s="66">
        <f>IF('Indicator Date'!M15="No data","x",$L$2-'Indicator Date'!M15)</f>
        <v>0</v>
      </c>
      <c r="M14" s="66">
        <f>IF('Indicator Date'!N15="No data","x",$M$2-'Indicator Date'!N15)</f>
        <v>0</v>
      </c>
      <c r="N14" s="66">
        <f>IF('Indicator Date'!O15="No data","x",$N$2-'Indicator Date'!O15)</f>
        <v>0</v>
      </c>
      <c r="O14" s="66">
        <f>IF('Indicator Date'!P15="No data","x",$O$2-'Indicator Date'!P15)</f>
        <v>0</v>
      </c>
      <c r="P14" s="66">
        <f>IF('Indicator Date'!Q15="No data","x",$P$2-'Indicator Date'!Q15)</f>
        <v>0</v>
      </c>
      <c r="Q14" s="66">
        <f>IF('Indicator Date'!R15="No data","x",$Q$2-'Indicator Date'!R15)</f>
        <v>1</v>
      </c>
      <c r="R14" s="66">
        <f>IF('Indicator Date'!S15="No data","x",$R$2-'Indicator Date'!S15)</f>
        <v>0</v>
      </c>
      <c r="S14" s="66">
        <f>IF('Indicator Date'!T15="No data","x",$S$2-'Indicator Date'!T15)</f>
        <v>0</v>
      </c>
      <c r="T14" s="66">
        <f>IF('Indicator Date'!U15="No data","x",$T$2-'Indicator Date'!U15)</f>
        <v>0</v>
      </c>
      <c r="U14" s="66">
        <f>IF('Indicator Date'!V15="No data","x",$U$2-'Indicator Date'!V15)</f>
        <v>0</v>
      </c>
      <c r="V14" s="66">
        <f>IF('Indicator Date'!W15="No data","x",$V$2-'Indicator Date'!W15)</f>
        <v>0</v>
      </c>
      <c r="W14" s="66">
        <f>IF('Indicator Date'!X15="No data","x",$W$2-'Indicator Date'!X15)</f>
        <v>1</v>
      </c>
      <c r="X14" s="66">
        <f>IF('Indicator Date'!Y15="No data","x",$X$2-'Indicator Date'!Y15)</f>
        <v>1</v>
      </c>
      <c r="Y14" s="66" t="str">
        <f>IF('Indicator Date'!Z15="No data","x",$Y$2-'Indicator Date'!Z15)</f>
        <v>x</v>
      </c>
      <c r="Z14" s="66">
        <f>IF('Indicator Date'!AA15="No data","x",$Z$2-'Indicator Date'!AA15)</f>
        <v>0</v>
      </c>
      <c r="AA14" s="66">
        <f>IF('Indicator Date'!AB15="No data","x",$AA$2-'Indicator Date'!AB15)</f>
        <v>0</v>
      </c>
      <c r="AB14" s="66">
        <f>IF('Indicator Date'!AC15="No data","x",$AB$2-'Indicator Date'!AC15)</f>
        <v>0</v>
      </c>
      <c r="AC14" s="66">
        <f>IF('Indicator Date'!AD15="No data","x",$AC$2-'Indicator Date'!AD15)</f>
        <v>0</v>
      </c>
      <c r="AD14" s="66">
        <f>IF('Indicator Date'!AE15="No data","x",$AD$2-'Indicator Date'!AE15)</f>
        <v>0</v>
      </c>
      <c r="AE14" s="66">
        <f>IF('Indicator Date'!AF15="No data","x",$AE$2-'Indicator Date'!AF15)</f>
        <v>0</v>
      </c>
      <c r="AF14" s="66">
        <f>IF('Indicator Date'!AG15="No data","x",$AF$2-'Indicator Date'!AG15)</f>
        <v>0</v>
      </c>
      <c r="AG14" s="66">
        <f>IF('Indicator Date'!AH15="No data","x",$AG$2-'Indicator Date'!AH15)</f>
        <v>0</v>
      </c>
      <c r="AH14" s="66">
        <f>IF('Indicator Date'!AI15="No data","x",$AH$2-'Indicator Date'!AI15)</f>
        <v>1</v>
      </c>
      <c r="AI14" s="66">
        <f>IF('Indicator Date'!AJ15="No data","x",$AI$2-'Indicator Date'!AJ15)</f>
        <v>0</v>
      </c>
      <c r="AJ14" s="66">
        <f>IF('Indicator Date'!AK15="No data","x",$AJ$2-'Indicator Date'!AK15)</f>
        <v>1</v>
      </c>
      <c r="AK14" s="66">
        <f>IF('Indicator Date'!AL15="No data","x",$AK$2-'Indicator Date'!AL15)</f>
        <v>0</v>
      </c>
      <c r="AL14" s="66" t="str">
        <f>IF('Indicator Date'!AM15="No data","x",$AL$2-'Indicator Date'!AM15)</f>
        <v>x</v>
      </c>
      <c r="AM14" s="66">
        <f>IF('Indicator Date'!AN15="No data","x",$AM$2-'Indicator Date'!AN15)</f>
        <v>0</v>
      </c>
      <c r="AN14" s="66" t="str">
        <f>IF('Indicator Date'!AO15="No data","x",$AN$2-'Indicator Date'!AO15)</f>
        <v>x</v>
      </c>
      <c r="AO14" s="66">
        <f>IF('Indicator Date'!AP15="No data","x",$AO$2-'Indicator Date'!AP15)</f>
        <v>0</v>
      </c>
      <c r="AP14" s="66">
        <f>IF('Indicator Date'!AQ15="No data","x",$AP$2-'Indicator Date'!AQ15)</f>
        <v>0</v>
      </c>
      <c r="AQ14" s="66">
        <f>IF('Indicator Date'!AR15="No data","x",$AQ$2-'Indicator Date'!AR15)</f>
        <v>0</v>
      </c>
      <c r="AR14" s="66">
        <f>IF('Indicator Date'!AS15="No data","x",$AR$2-'Indicator Date'!AS15)</f>
        <v>0</v>
      </c>
      <c r="AS14" s="66">
        <f>IF('Indicator Date'!AT15="No data","x",$AS$2-'Indicator Date'!AT15)</f>
        <v>0</v>
      </c>
      <c r="AT14" s="66">
        <f>IF('Indicator Date'!AU15="No data","x",$AT$2-'Indicator Date'!AU15)</f>
        <v>0</v>
      </c>
      <c r="AU14" s="66">
        <f>IF('Indicator Date'!AV15="No data","x",$AU$2-'Indicator Date'!AV15)</f>
        <v>0</v>
      </c>
      <c r="AV14" s="66">
        <f>IF('Indicator Date'!AW15="No data","x",$AV$2-'Indicator Date'!AW15)</f>
        <v>0</v>
      </c>
      <c r="AW14" s="66">
        <f>IF('Indicator Date'!AX15="No data","x",$AW$2-'Indicator Date'!AX15)</f>
        <v>1</v>
      </c>
      <c r="AX14" s="66">
        <f>IF('Indicator Date'!AY15="No data","x",$AX$2-'Indicator Date'!AY15)</f>
        <v>0</v>
      </c>
      <c r="AY14" s="66">
        <f>IF('Indicator Date'!AZ15="No data","x",$AY$2-'Indicator Date'!AZ15)</f>
        <v>0</v>
      </c>
      <c r="AZ14" s="66" t="str">
        <f>IF('Indicator Date'!BA15="No data","x",$AZ$2-'Indicator Date'!BA15)</f>
        <v>x</v>
      </c>
      <c r="BA14" s="66">
        <f>IF('Indicator Date'!BB15="No data","x",$BA$2-'Indicator Date'!BB15)</f>
        <v>0</v>
      </c>
      <c r="BB14" s="66">
        <f>IF('Indicator Date'!BC15="No data","x",$BB$2-'Indicator Date'!BC15)</f>
        <v>0</v>
      </c>
      <c r="BC14" s="66">
        <f>IF('Indicator Date'!BD15="No data","x",$BC$2-'Indicator Date'!BD15)</f>
        <v>0</v>
      </c>
      <c r="BD14" s="66">
        <f>IF('Indicator Date'!BE15="No data","x",$BD$2-'Indicator Date'!BE15)</f>
        <v>1</v>
      </c>
      <c r="BE14" s="66">
        <f>IF('Indicator Date'!BF15="No data","x",$BE$2-'Indicator Date'!BF15)</f>
        <v>2</v>
      </c>
      <c r="BF14" s="66">
        <f>IF('Indicator Date'!BG15="No data","x",$BF$2-'Indicator Date'!BG15)</f>
        <v>1</v>
      </c>
      <c r="BG14" s="66">
        <f>IF('Indicator Date'!BH15="No data","x",$BG$2-'Indicator Date'!BH15)</f>
        <v>0</v>
      </c>
      <c r="BH14" s="66">
        <f>IF('Indicator Date'!BJ15="No data","x",$BH$2-'Indicator Date'!BJ15)</f>
        <v>0</v>
      </c>
      <c r="BI14" s="66">
        <f>IF('Indicator Date'!BK15="No data","x",$BI$2-'Indicator Date'!BK15)</f>
        <v>0</v>
      </c>
      <c r="BJ14" s="66">
        <f>IF('Indicator Date'!BL15="No data","x",$BJ$2-'Indicator Date'!BL15)</f>
        <v>0</v>
      </c>
      <c r="BK14" s="66">
        <f>IF('Indicator Date'!BI15="No data","x",$BK$2-'Indicator Date'!BI15)</f>
        <v>0</v>
      </c>
      <c r="BL14">
        <f t="shared" si="0"/>
        <v>10</v>
      </c>
      <c r="BM14" s="67">
        <f t="shared" si="1"/>
        <v>0.17543859649122806</v>
      </c>
      <c r="BN14">
        <f t="shared" si="2"/>
        <v>9</v>
      </c>
      <c r="BO14" s="67">
        <f t="shared" si="3"/>
        <v>0.42396652538928326</v>
      </c>
      <c r="BP14" s="69">
        <f t="shared" si="4"/>
        <v>0</v>
      </c>
    </row>
    <row r="15" spans="1:68" x14ac:dyDescent="0.25">
      <c r="A15" s="42" t="s">
        <v>635</v>
      </c>
      <c r="B15" s="66">
        <f>IF('Indicator Date'!C16="No data","x",$B$2-'Indicator Date'!C16)</f>
        <v>0</v>
      </c>
      <c r="C15" s="66">
        <f>IF('Indicator Date'!D16="No data","x",$C$2-'Indicator Date'!D16)</f>
        <v>0</v>
      </c>
      <c r="D15" s="66">
        <f>IF('Indicator Date'!E16="No data","x",$C$2-'Indicator Date'!E16)</f>
        <v>0</v>
      </c>
      <c r="E15" s="66">
        <f>IF('Indicator Date'!F16="No data","x",$E$2-'Indicator Date'!F16)</f>
        <v>0</v>
      </c>
      <c r="F15" s="66">
        <f>IF('Indicator Date'!G16="No data","x",$F$2-'Indicator Date'!G16)</f>
        <v>0</v>
      </c>
      <c r="G15" s="66">
        <f>IF('Indicator Date'!H16="No data","x",$G$2-'Indicator Date'!H16)</f>
        <v>0</v>
      </c>
      <c r="H15" s="66" t="str">
        <f>IF('Indicator Date'!I16="No data","x",$H$2-'Indicator Date'!I16)</f>
        <v>x</v>
      </c>
      <c r="I15" s="66">
        <f>IF('Indicator Date'!J16="No data","x",$I$2-'Indicator Date'!J16)</f>
        <v>0</v>
      </c>
      <c r="J15" s="66">
        <f>IF('Indicator Date'!K16="No data","x",$J$2-'Indicator Date'!K16)</f>
        <v>0</v>
      </c>
      <c r="K15" s="66">
        <f>IF('Indicator Date'!L16="No data","x",$K$2-'Indicator Date'!L16)</f>
        <v>0</v>
      </c>
      <c r="L15" s="66">
        <f>IF('Indicator Date'!M16="No data","x",$L$2-'Indicator Date'!M16)</f>
        <v>0</v>
      </c>
      <c r="M15" s="66">
        <f>IF('Indicator Date'!N16="No data","x",$M$2-'Indicator Date'!N16)</f>
        <v>0</v>
      </c>
      <c r="N15" s="66">
        <f>IF('Indicator Date'!O16="No data","x",$N$2-'Indicator Date'!O16)</f>
        <v>0</v>
      </c>
      <c r="O15" s="66">
        <f>IF('Indicator Date'!P16="No data","x",$O$2-'Indicator Date'!P16)</f>
        <v>0</v>
      </c>
      <c r="P15" s="66">
        <f>IF('Indicator Date'!Q16="No data","x",$P$2-'Indicator Date'!Q16)</f>
        <v>0</v>
      </c>
      <c r="Q15" s="66">
        <f>IF('Indicator Date'!R16="No data","x",$Q$2-'Indicator Date'!R16)</f>
        <v>1</v>
      </c>
      <c r="R15" s="66">
        <f>IF('Indicator Date'!S16="No data","x",$R$2-'Indicator Date'!S16)</f>
        <v>0</v>
      </c>
      <c r="S15" s="66">
        <f>IF('Indicator Date'!T16="No data","x",$S$2-'Indicator Date'!T16)</f>
        <v>0</v>
      </c>
      <c r="T15" s="66">
        <f>IF('Indicator Date'!U16="No data","x",$T$2-'Indicator Date'!U16)</f>
        <v>0</v>
      </c>
      <c r="U15" s="66">
        <f>IF('Indicator Date'!V16="No data","x",$U$2-'Indicator Date'!V16)</f>
        <v>0</v>
      </c>
      <c r="V15" s="66">
        <f>IF('Indicator Date'!W16="No data","x",$V$2-'Indicator Date'!W16)</f>
        <v>0</v>
      </c>
      <c r="W15" s="66">
        <f>IF('Indicator Date'!X16="No data","x",$W$2-'Indicator Date'!X16)</f>
        <v>1</v>
      </c>
      <c r="X15" s="66">
        <f>IF('Indicator Date'!Y16="No data","x",$X$2-'Indicator Date'!Y16)</f>
        <v>1</v>
      </c>
      <c r="Y15" s="66" t="str">
        <f>IF('Indicator Date'!Z16="No data","x",$Y$2-'Indicator Date'!Z16)</f>
        <v>x</v>
      </c>
      <c r="Z15" s="66">
        <f>IF('Indicator Date'!AA16="No data","x",$Z$2-'Indicator Date'!AA16)</f>
        <v>0</v>
      </c>
      <c r="AA15" s="66">
        <f>IF('Indicator Date'!AB16="No data","x",$AA$2-'Indicator Date'!AB16)</f>
        <v>0</v>
      </c>
      <c r="AB15" s="66">
        <f>IF('Indicator Date'!AC16="No data","x",$AB$2-'Indicator Date'!AC16)</f>
        <v>0</v>
      </c>
      <c r="AC15" s="66">
        <f>IF('Indicator Date'!AD16="No data","x",$AC$2-'Indicator Date'!AD16)</f>
        <v>0</v>
      </c>
      <c r="AD15" s="66">
        <f>IF('Indicator Date'!AE16="No data","x",$AD$2-'Indicator Date'!AE16)</f>
        <v>0</v>
      </c>
      <c r="AE15" s="66">
        <f>IF('Indicator Date'!AF16="No data","x",$AE$2-'Indicator Date'!AF16)</f>
        <v>0</v>
      </c>
      <c r="AF15" s="66">
        <f>IF('Indicator Date'!AG16="No data","x",$AF$2-'Indicator Date'!AG16)</f>
        <v>0</v>
      </c>
      <c r="AG15" s="66">
        <f>IF('Indicator Date'!AH16="No data","x",$AG$2-'Indicator Date'!AH16)</f>
        <v>0</v>
      </c>
      <c r="AH15" s="66">
        <f>IF('Indicator Date'!AI16="No data","x",$AH$2-'Indicator Date'!AI16)</f>
        <v>1</v>
      </c>
      <c r="AI15" s="66">
        <f>IF('Indicator Date'!AJ16="No data","x",$AI$2-'Indicator Date'!AJ16)</f>
        <v>0</v>
      </c>
      <c r="AJ15" s="66">
        <f>IF('Indicator Date'!AK16="No data","x",$AJ$2-'Indicator Date'!AK16)</f>
        <v>1</v>
      </c>
      <c r="AK15" s="66">
        <f>IF('Indicator Date'!AL16="No data","x",$AK$2-'Indicator Date'!AL16)</f>
        <v>0</v>
      </c>
      <c r="AL15" s="66" t="str">
        <f>IF('Indicator Date'!AM16="No data","x",$AL$2-'Indicator Date'!AM16)</f>
        <v>x</v>
      </c>
      <c r="AM15" s="66">
        <f>IF('Indicator Date'!AN16="No data","x",$AM$2-'Indicator Date'!AN16)</f>
        <v>0</v>
      </c>
      <c r="AN15" s="66" t="str">
        <f>IF('Indicator Date'!AO16="No data","x",$AN$2-'Indicator Date'!AO16)</f>
        <v>x</v>
      </c>
      <c r="AO15" s="66">
        <f>IF('Indicator Date'!AP16="No data","x",$AO$2-'Indicator Date'!AP16)</f>
        <v>0</v>
      </c>
      <c r="AP15" s="66">
        <f>IF('Indicator Date'!AQ16="No data","x",$AP$2-'Indicator Date'!AQ16)</f>
        <v>0</v>
      </c>
      <c r="AQ15" s="66">
        <f>IF('Indicator Date'!AR16="No data","x",$AQ$2-'Indicator Date'!AR16)</f>
        <v>0</v>
      </c>
      <c r="AR15" s="66">
        <f>IF('Indicator Date'!AS16="No data","x",$AR$2-'Indicator Date'!AS16)</f>
        <v>0</v>
      </c>
      <c r="AS15" s="66">
        <f>IF('Indicator Date'!AT16="No data","x",$AS$2-'Indicator Date'!AT16)</f>
        <v>0</v>
      </c>
      <c r="AT15" s="66">
        <f>IF('Indicator Date'!AU16="No data","x",$AT$2-'Indicator Date'!AU16)</f>
        <v>0</v>
      </c>
      <c r="AU15" s="66">
        <f>IF('Indicator Date'!AV16="No data","x",$AU$2-'Indicator Date'!AV16)</f>
        <v>1</v>
      </c>
      <c r="AV15" s="66">
        <f>IF('Indicator Date'!AW16="No data","x",$AV$2-'Indicator Date'!AW16)</f>
        <v>0</v>
      </c>
      <c r="AW15" s="66">
        <f>IF('Indicator Date'!AX16="No data","x",$AW$2-'Indicator Date'!AX16)</f>
        <v>1</v>
      </c>
      <c r="AX15" s="66">
        <f>IF('Indicator Date'!AY16="No data","x",$AX$2-'Indicator Date'!AY16)</f>
        <v>0</v>
      </c>
      <c r="AY15" s="66">
        <f>IF('Indicator Date'!AZ16="No data","x",$AY$2-'Indicator Date'!AZ16)</f>
        <v>0</v>
      </c>
      <c r="AZ15" s="66" t="str">
        <f>IF('Indicator Date'!BA16="No data","x",$AZ$2-'Indicator Date'!BA16)</f>
        <v>x</v>
      </c>
      <c r="BA15" s="66">
        <f>IF('Indicator Date'!BB16="No data","x",$BA$2-'Indicator Date'!BB16)</f>
        <v>0</v>
      </c>
      <c r="BB15" s="66">
        <f>IF('Indicator Date'!BC16="No data","x",$BB$2-'Indicator Date'!BC16)</f>
        <v>0</v>
      </c>
      <c r="BC15" s="66">
        <f>IF('Indicator Date'!BD16="No data","x",$BC$2-'Indicator Date'!BD16)</f>
        <v>0</v>
      </c>
      <c r="BD15" s="66">
        <f>IF('Indicator Date'!BE16="No data","x",$BD$2-'Indicator Date'!BE16)</f>
        <v>1</v>
      </c>
      <c r="BE15" s="66">
        <f>IF('Indicator Date'!BF16="No data","x",$BE$2-'Indicator Date'!BF16)</f>
        <v>2</v>
      </c>
      <c r="BF15" s="66">
        <f>IF('Indicator Date'!BG16="No data","x",$BF$2-'Indicator Date'!BG16)</f>
        <v>1</v>
      </c>
      <c r="BG15" s="66">
        <f>IF('Indicator Date'!BH16="No data","x",$BG$2-'Indicator Date'!BH16)</f>
        <v>0</v>
      </c>
      <c r="BH15" s="66">
        <f>IF('Indicator Date'!BJ16="No data","x",$BH$2-'Indicator Date'!BJ16)</f>
        <v>0</v>
      </c>
      <c r="BI15" s="66">
        <f>IF('Indicator Date'!BK16="No data","x",$BI$2-'Indicator Date'!BK16)</f>
        <v>0</v>
      </c>
      <c r="BJ15" s="66">
        <f>IF('Indicator Date'!BL16="No data","x",$BJ$2-'Indicator Date'!BL16)</f>
        <v>0</v>
      </c>
      <c r="BK15" s="66">
        <f>IF('Indicator Date'!BI16="No data","x",$BK$2-'Indicator Date'!BI16)</f>
        <v>0</v>
      </c>
      <c r="BL15">
        <f t="shared" si="0"/>
        <v>11</v>
      </c>
      <c r="BM15" s="67">
        <f t="shared" si="1"/>
        <v>0.19298245614035087</v>
      </c>
      <c r="BN15">
        <f t="shared" si="2"/>
        <v>10</v>
      </c>
      <c r="BO15" s="67">
        <f t="shared" si="3"/>
        <v>0.43683858238556955</v>
      </c>
      <c r="BP15" s="69">
        <f t="shared" si="4"/>
        <v>0</v>
      </c>
    </row>
    <row r="16" spans="1:68" x14ac:dyDescent="0.25">
      <c r="A16" s="42" t="s">
        <v>646</v>
      </c>
      <c r="B16" s="66">
        <f>IF('Indicator Date'!C17="No data","x",$B$2-'Indicator Date'!C17)</f>
        <v>0</v>
      </c>
      <c r="C16" s="66">
        <f>IF('Indicator Date'!D17="No data","x",$C$2-'Indicator Date'!D17)</f>
        <v>0</v>
      </c>
      <c r="D16" s="66">
        <f>IF('Indicator Date'!E17="No data","x",$C$2-'Indicator Date'!E17)</f>
        <v>0</v>
      </c>
      <c r="E16" s="66">
        <f>IF('Indicator Date'!F17="No data","x",$E$2-'Indicator Date'!F17)</f>
        <v>0</v>
      </c>
      <c r="F16" s="66">
        <f>IF('Indicator Date'!G17="No data","x",$F$2-'Indicator Date'!G17)</f>
        <v>0</v>
      </c>
      <c r="G16" s="66">
        <f>IF('Indicator Date'!H17="No data","x",$G$2-'Indicator Date'!H17)</f>
        <v>0</v>
      </c>
      <c r="H16" s="66" t="str">
        <f>IF('Indicator Date'!I17="No data","x",$H$2-'Indicator Date'!I17)</f>
        <v>x</v>
      </c>
      <c r="I16" s="66">
        <f>IF('Indicator Date'!J17="No data","x",$I$2-'Indicator Date'!J17)</f>
        <v>0</v>
      </c>
      <c r="J16" s="66">
        <f>IF('Indicator Date'!K17="No data","x",$J$2-'Indicator Date'!K17)</f>
        <v>0</v>
      </c>
      <c r="K16" s="66">
        <f>IF('Indicator Date'!L17="No data","x",$K$2-'Indicator Date'!L17)</f>
        <v>0</v>
      </c>
      <c r="L16" s="66">
        <f>IF('Indicator Date'!M17="No data","x",$L$2-'Indicator Date'!M17)</f>
        <v>0</v>
      </c>
      <c r="M16" s="66">
        <f>IF('Indicator Date'!N17="No data","x",$M$2-'Indicator Date'!N17)</f>
        <v>0</v>
      </c>
      <c r="N16" s="66">
        <f>IF('Indicator Date'!O17="No data","x",$N$2-'Indicator Date'!O17)</f>
        <v>0</v>
      </c>
      <c r="O16" s="66">
        <f>IF('Indicator Date'!P17="No data","x",$O$2-'Indicator Date'!P17)</f>
        <v>0</v>
      </c>
      <c r="P16" s="66">
        <f>IF('Indicator Date'!Q17="No data","x",$P$2-'Indicator Date'!Q17)</f>
        <v>0</v>
      </c>
      <c r="Q16" s="66">
        <f>IF('Indicator Date'!R17="No data","x",$Q$2-'Indicator Date'!R17)</f>
        <v>1</v>
      </c>
      <c r="R16" s="66">
        <f>IF('Indicator Date'!S17="No data","x",$R$2-'Indicator Date'!S17)</f>
        <v>0</v>
      </c>
      <c r="S16" s="66">
        <f>IF('Indicator Date'!T17="No data","x",$S$2-'Indicator Date'!T17)</f>
        <v>0</v>
      </c>
      <c r="T16" s="66">
        <f>IF('Indicator Date'!U17="No data","x",$T$2-'Indicator Date'!U17)</f>
        <v>0</v>
      </c>
      <c r="U16" s="66">
        <f>IF('Indicator Date'!V17="No data","x",$U$2-'Indicator Date'!V17)</f>
        <v>0</v>
      </c>
      <c r="V16" s="66">
        <f>IF('Indicator Date'!W17="No data","x",$V$2-'Indicator Date'!W17)</f>
        <v>0</v>
      </c>
      <c r="W16" s="66">
        <f>IF('Indicator Date'!X17="No data","x",$W$2-'Indicator Date'!X17)</f>
        <v>1</v>
      </c>
      <c r="X16" s="66">
        <f>IF('Indicator Date'!Y17="No data","x",$X$2-'Indicator Date'!Y17)</f>
        <v>1</v>
      </c>
      <c r="Y16" s="66" t="str">
        <f>IF('Indicator Date'!Z17="No data","x",$Y$2-'Indicator Date'!Z17)</f>
        <v>x</v>
      </c>
      <c r="Z16" s="66">
        <f>IF('Indicator Date'!AA17="No data","x",$Z$2-'Indicator Date'!AA17)</f>
        <v>0</v>
      </c>
      <c r="AA16" s="66">
        <f>IF('Indicator Date'!AB17="No data","x",$AA$2-'Indicator Date'!AB17)</f>
        <v>0</v>
      </c>
      <c r="AB16" s="66">
        <f>IF('Indicator Date'!AC17="No data","x",$AB$2-'Indicator Date'!AC17)</f>
        <v>0</v>
      </c>
      <c r="AC16" s="66">
        <f>IF('Indicator Date'!AD17="No data","x",$AC$2-'Indicator Date'!AD17)</f>
        <v>0</v>
      </c>
      <c r="AD16" s="66">
        <f>IF('Indicator Date'!AE17="No data","x",$AD$2-'Indicator Date'!AE17)</f>
        <v>0</v>
      </c>
      <c r="AE16" s="66">
        <f>IF('Indicator Date'!AF17="No data","x",$AE$2-'Indicator Date'!AF17)</f>
        <v>0</v>
      </c>
      <c r="AF16" s="66">
        <f>IF('Indicator Date'!AG17="No data","x",$AF$2-'Indicator Date'!AG17)</f>
        <v>0</v>
      </c>
      <c r="AG16" s="66">
        <f>IF('Indicator Date'!AH17="No data","x",$AG$2-'Indicator Date'!AH17)</f>
        <v>0</v>
      </c>
      <c r="AH16" s="66">
        <f>IF('Indicator Date'!AI17="No data","x",$AH$2-'Indicator Date'!AI17)</f>
        <v>1</v>
      </c>
      <c r="AI16" s="66">
        <f>IF('Indicator Date'!AJ17="No data","x",$AI$2-'Indicator Date'!AJ17)</f>
        <v>0</v>
      </c>
      <c r="AJ16" s="66">
        <f>IF('Indicator Date'!AK17="No data","x",$AJ$2-'Indicator Date'!AK17)</f>
        <v>1</v>
      </c>
      <c r="AK16" s="66">
        <f>IF('Indicator Date'!AL17="No data","x",$AK$2-'Indicator Date'!AL17)</f>
        <v>0</v>
      </c>
      <c r="AL16" s="66" t="str">
        <f>IF('Indicator Date'!AM17="No data","x",$AL$2-'Indicator Date'!AM17)</f>
        <v>x</v>
      </c>
      <c r="AM16" s="66">
        <f>IF('Indicator Date'!AN17="No data","x",$AM$2-'Indicator Date'!AN17)</f>
        <v>0</v>
      </c>
      <c r="AN16" s="66" t="str">
        <f>IF('Indicator Date'!AO17="No data","x",$AN$2-'Indicator Date'!AO17)</f>
        <v>x</v>
      </c>
      <c r="AO16" s="66">
        <f>IF('Indicator Date'!AP17="No data","x",$AO$2-'Indicator Date'!AP17)</f>
        <v>0</v>
      </c>
      <c r="AP16" s="66">
        <f>IF('Indicator Date'!AQ17="No data","x",$AP$2-'Indicator Date'!AQ17)</f>
        <v>0</v>
      </c>
      <c r="AQ16" s="66">
        <f>IF('Indicator Date'!AR17="No data","x",$AQ$2-'Indicator Date'!AR17)</f>
        <v>0</v>
      </c>
      <c r="AR16" s="66">
        <f>IF('Indicator Date'!AS17="No data","x",$AR$2-'Indicator Date'!AS17)</f>
        <v>0</v>
      </c>
      <c r="AS16" s="66">
        <f>IF('Indicator Date'!AT17="No data","x",$AS$2-'Indicator Date'!AT17)</f>
        <v>0</v>
      </c>
      <c r="AT16" s="66">
        <f>IF('Indicator Date'!AU17="No data","x",$AT$2-'Indicator Date'!AU17)</f>
        <v>0</v>
      </c>
      <c r="AU16" s="66">
        <f>IF('Indicator Date'!AV17="No data","x",$AU$2-'Indicator Date'!AV17)</f>
        <v>0</v>
      </c>
      <c r="AV16" s="66">
        <f>IF('Indicator Date'!AW17="No data","x",$AV$2-'Indicator Date'!AW17)</f>
        <v>0</v>
      </c>
      <c r="AW16" s="66">
        <f>IF('Indicator Date'!AX17="No data","x",$AW$2-'Indicator Date'!AX17)</f>
        <v>1</v>
      </c>
      <c r="AX16" s="66">
        <f>IF('Indicator Date'!AY17="No data","x",$AX$2-'Indicator Date'!AY17)</f>
        <v>0</v>
      </c>
      <c r="AY16" s="66">
        <f>IF('Indicator Date'!AZ17="No data","x",$AY$2-'Indicator Date'!AZ17)</f>
        <v>0</v>
      </c>
      <c r="AZ16" s="66" t="str">
        <f>IF('Indicator Date'!BA17="No data","x",$AZ$2-'Indicator Date'!BA17)</f>
        <v>x</v>
      </c>
      <c r="BA16" s="66">
        <f>IF('Indicator Date'!BB17="No data","x",$BA$2-'Indicator Date'!BB17)</f>
        <v>0</v>
      </c>
      <c r="BB16" s="66">
        <f>IF('Indicator Date'!BC17="No data","x",$BB$2-'Indicator Date'!BC17)</f>
        <v>0</v>
      </c>
      <c r="BC16" s="66">
        <f>IF('Indicator Date'!BD17="No data","x",$BC$2-'Indicator Date'!BD17)</f>
        <v>0</v>
      </c>
      <c r="BD16" s="66">
        <f>IF('Indicator Date'!BE17="No data","x",$BD$2-'Indicator Date'!BE17)</f>
        <v>1</v>
      </c>
      <c r="BE16" s="66">
        <f>IF('Indicator Date'!BF17="No data","x",$BE$2-'Indicator Date'!BF17)</f>
        <v>2</v>
      </c>
      <c r="BF16" s="66">
        <f>IF('Indicator Date'!BG17="No data","x",$BF$2-'Indicator Date'!BG17)</f>
        <v>1</v>
      </c>
      <c r="BG16" s="66">
        <f>IF('Indicator Date'!BH17="No data","x",$BG$2-'Indicator Date'!BH17)</f>
        <v>0</v>
      </c>
      <c r="BH16" s="66">
        <f>IF('Indicator Date'!BJ17="No data","x",$BH$2-'Indicator Date'!BJ17)</f>
        <v>0</v>
      </c>
      <c r="BI16" s="66">
        <f>IF('Indicator Date'!BK17="No data","x",$BI$2-'Indicator Date'!BK17)</f>
        <v>0</v>
      </c>
      <c r="BJ16" s="66">
        <f>IF('Indicator Date'!BL17="No data","x",$BJ$2-'Indicator Date'!BL17)</f>
        <v>0</v>
      </c>
      <c r="BK16" s="66">
        <f>IF('Indicator Date'!BI17="No data","x",$BK$2-'Indicator Date'!BI17)</f>
        <v>0</v>
      </c>
      <c r="BL16">
        <f t="shared" si="0"/>
        <v>10</v>
      </c>
      <c r="BM16" s="67">
        <f t="shared" si="1"/>
        <v>0.17543859649122806</v>
      </c>
      <c r="BN16">
        <f t="shared" si="2"/>
        <v>9</v>
      </c>
      <c r="BO16" s="67">
        <f t="shared" si="3"/>
        <v>0.42396652538928326</v>
      </c>
      <c r="BP16" s="69">
        <f t="shared" si="4"/>
        <v>0</v>
      </c>
    </row>
    <row r="17" spans="1:68" x14ac:dyDescent="0.25">
      <c r="A17" s="42" t="s">
        <v>638</v>
      </c>
      <c r="B17" s="66">
        <f>IF('Indicator Date'!C18="No data","x",$B$2-'Indicator Date'!C18)</f>
        <v>0</v>
      </c>
      <c r="C17" s="66">
        <f>IF('Indicator Date'!D18="No data","x",$C$2-'Indicator Date'!D18)</f>
        <v>0</v>
      </c>
      <c r="D17" s="66">
        <f>IF('Indicator Date'!E18="No data","x",$C$2-'Indicator Date'!E18)</f>
        <v>0</v>
      </c>
      <c r="E17" s="66">
        <f>IF('Indicator Date'!F18="No data","x",$E$2-'Indicator Date'!F18)</f>
        <v>0</v>
      </c>
      <c r="F17" s="66">
        <f>IF('Indicator Date'!G18="No data","x",$F$2-'Indicator Date'!G18)</f>
        <v>0</v>
      </c>
      <c r="G17" s="66">
        <f>IF('Indicator Date'!H18="No data","x",$G$2-'Indicator Date'!H18)</f>
        <v>0</v>
      </c>
      <c r="H17" s="66" t="str">
        <f>IF('Indicator Date'!I18="No data","x",$H$2-'Indicator Date'!I18)</f>
        <v>x</v>
      </c>
      <c r="I17" s="66">
        <f>IF('Indicator Date'!J18="No data","x",$I$2-'Indicator Date'!J18)</f>
        <v>0</v>
      </c>
      <c r="J17" s="66">
        <f>IF('Indicator Date'!K18="No data","x",$J$2-'Indicator Date'!K18)</f>
        <v>0</v>
      </c>
      <c r="K17" s="66">
        <f>IF('Indicator Date'!L18="No data","x",$K$2-'Indicator Date'!L18)</f>
        <v>0</v>
      </c>
      <c r="L17" s="66">
        <f>IF('Indicator Date'!M18="No data","x",$L$2-'Indicator Date'!M18)</f>
        <v>0</v>
      </c>
      <c r="M17" s="66">
        <f>IF('Indicator Date'!N18="No data","x",$M$2-'Indicator Date'!N18)</f>
        <v>0</v>
      </c>
      <c r="N17" s="66">
        <f>IF('Indicator Date'!O18="No data","x",$N$2-'Indicator Date'!O18)</f>
        <v>0</v>
      </c>
      <c r="O17" s="66">
        <f>IF('Indicator Date'!P18="No data","x",$O$2-'Indicator Date'!P18)</f>
        <v>0</v>
      </c>
      <c r="P17" s="66">
        <f>IF('Indicator Date'!Q18="No data","x",$P$2-'Indicator Date'!Q18)</f>
        <v>0</v>
      </c>
      <c r="Q17" s="66">
        <f>IF('Indicator Date'!R18="No data","x",$Q$2-'Indicator Date'!R18)</f>
        <v>1</v>
      </c>
      <c r="R17" s="66">
        <f>IF('Indicator Date'!S18="No data","x",$R$2-'Indicator Date'!S18)</f>
        <v>0</v>
      </c>
      <c r="S17" s="66">
        <f>IF('Indicator Date'!T18="No data","x",$S$2-'Indicator Date'!T18)</f>
        <v>0</v>
      </c>
      <c r="T17" s="66">
        <f>IF('Indicator Date'!U18="No data","x",$T$2-'Indicator Date'!U18)</f>
        <v>0</v>
      </c>
      <c r="U17" s="66">
        <f>IF('Indicator Date'!V18="No data","x",$U$2-'Indicator Date'!V18)</f>
        <v>0</v>
      </c>
      <c r="V17" s="66">
        <f>IF('Indicator Date'!W18="No data","x",$V$2-'Indicator Date'!W18)</f>
        <v>0</v>
      </c>
      <c r="W17" s="66">
        <f>IF('Indicator Date'!X18="No data","x",$W$2-'Indicator Date'!X18)</f>
        <v>1</v>
      </c>
      <c r="X17" s="66">
        <f>IF('Indicator Date'!Y18="No data","x",$X$2-'Indicator Date'!Y18)</f>
        <v>1</v>
      </c>
      <c r="Y17" s="66" t="str">
        <f>IF('Indicator Date'!Z18="No data","x",$Y$2-'Indicator Date'!Z18)</f>
        <v>x</v>
      </c>
      <c r="Z17" s="66">
        <f>IF('Indicator Date'!AA18="No data","x",$Z$2-'Indicator Date'!AA18)</f>
        <v>0</v>
      </c>
      <c r="AA17" s="66">
        <f>IF('Indicator Date'!AB18="No data","x",$AA$2-'Indicator Date'!AB18)</f>
        <v>0</v>
      </c>
      <c r="AB17" s="66">
        <f>IF('Indicator Date'!AC18="No data","x",$AB$2-'Indicator Date'!AC18)</f>
        <v>0</v>
      </c>
      <c r="AC17" s="66">
        <f>IF('Indicator Date'!AD18="No data","x",$AC$2-'Indicator Date'!AD18)</f>
        <v>0</v>
      </c>
      <c r="AD17" s="66">
        <f>IF('Indicator Date'!AE18="No data","x",$AD$2-'Indicator Date'!AE18)</f>
        <v>0</v>
      </c>
      <c r="AE17" s="66">
        <f>IF('Indicator Date'!AF18="No data","x",$AE$2-'Indicator Date'!AF18)</f>
        <v>0</v>
      </c>
      <c r="AF17" s="66">
        <f>IF('Indicator Date'!AG18="No data","x",$AF$2-'Indicator Date'!AG18)</f>
        <v>0</v>
      </c>
      <c r="AG17" s="66">
        <f>IF('Indicator Date'!AH18="No data","x",$AG$2-'Indicator Date'!AH18)</f>
        <v>0</v>
      </c>
      <c r="AH17" s="66">
        <f>IF('Indicator Date'!AI18="No data","x",$AH$2-'Indicator Date'!AI18)</f>
        <v>1</v>
      </c>
      <c r="AI17" s="66">
        <f>IF('Indicator Date'!AJ18="No data","x",$AI$2-'Indicator Date'!AJ18)</f>
        <v>0</v>
      </c>
      <c r="AJ17" s="66">
        <f>IF('Indicator Date'!AK18="No data","x",$AJ$2-'Indicator Date'!AK18)</f>
        <v>1</v>
      </c>
      <c r="AK17" s="66">
        <f>IF('Indicator Date'!AL18="No data","x",$AK$2-'Indicator Date'!AL18)</f>
        <v>0</v>
      </c>
      <c r="AL17" s="66" t="str">
        <f>IF('Indicator Date'!AM18="No data","x",$AL$2-'Indicator Date'!AM18)</f>
        <v>x</v>
      </c>
      <c r="AM17" s="66">
        <f>IF('Indicator Date'!AN18="No data","x",$AM$2-'Indicator Date'!AN18)</f>
        <v>0</v>
      </c>
      <c r="AN17" s="66" t="str">
        <f>IF('Indicator Date'!AO18="No data","x",$AN$2-'Indicator Date'!AO18)</f>
        <v>x</v>
      </c>
      <c r="AO17" s="66">
        <f>IF('Indicator Date'!AP18="No data","x",$AO$2-'Indicator Date'!AP18)</f>
        <v>0</v>
      </c>
      <c r="AP17" s="66">
        <f>IF('Indicator Date'!AQ18="No data","x",$AP$2-'Indicator Date'!AQ18)</f>
        <v>0</v>
      </c>
      <c r="AQ17" s="66">
        <f>IF('Indicator Date'!AR18="No data","x",$AQ$2-'Indicator Date'!AR18)</f>
        <v>0</v>
      </c>
      <c r="AR17" s="66">
        <f>IF('Indicator Date'!AS18="No data","x",$AR$2-'Indicator Date'!AS18)</f>
        <v>0</v>
      </c>
      <c r="AS17" s="66">
        <f>IF('Indicator Date'!AT18="No data","x",$AS$2-'Indicator Date'!AT18)</f>
        <v>0</v>
      </c>
      <c r="AT17" s="66">
        <f>IF('Indicator Date'!AU18="No data","x",$AT$2-'Indicator Date'!AU18)</f>
        <v>0</v>
      </c>
      <c r="AU17" s="66">
        <f>IF('Indicator Date'!AV18="No data","x",$AU$2-'Indicator Date'!AV18)</f>
        <v>0</v>
      </c>
      <c r="AV17" s="66">
        <f>IF('Indicator Date'!AW18="No data","x",$AV$2-'Indicator Date'!AW18)</f>
        <v>0</v>
      </c>
      <c r="AW17" s="66">
        <f>IF('Indicator Date'!AX18="No data","x",$AW$2-'Indicator Date'!AX18)</f>
        <v>1</v>
      </c>
      <c r="AX17" s="66">
        <f>IF('Indicator Date'!AY18="No data","x",$AX$2-'Indicator Date'!AY18)</f>
        <v>0</v>
      </c>
      <c r="AY17" s="66">
        <f>IF('Indicator Date'!AZ18="No data","x",$AY$2-'Indicator Date'!AZ18)</f>
        <v>0</v>
      </c>
      <c r="AZ17" s="66" t="str">
        <f>IF('Indicator Date'!BA18="No data","x",$AZ$2-'Indicator Date'!BA18)</f>
        <v>x</v>
      </c>
      <c r="BA17" s="66">
        <f>IF('Indicator Date'!BB18="No data","x",$BA$2-'Indicator Date'!BB18)</f>
        <v>0</v>
      </c>
      <c r="BB17" s="66">
        <f>IF('Indicator Date'!BC18="No data","x",$BB$2-'Indicator Date'!BC18)</f>
        <v>0</v>
      </c>
      <c r="BC17" s="66">
        <f>IF('Indicator Date'!BD18="No data","x",$BC$2-'Indicator Date'!BD18)</f>
        <v>0</v>
      </c>
      <c r="BD17" s="66">
        <f>IF('Indicator Date'!BE18="No data","x",$BD$2-'Indicator Date'!BE18)</f>
        <v>1</v>
      </c>
      <c r="BE17" s="66">
        <f>IF('Indicator Date'!BF18="No data","x",$BE$2-'Indicator Date'!BF18)</f>
        <v>2</v>
      </c>
      <c r="BF17" s="66">
        <f>IF('Indicator Date'!BG18="No data","x",$BF$2-'Indicator Date'!BG18)</f>
        <v>1</v>
      </c>
      <c r="BG17" s="66">
        <f>IF('Indicator Date'!BH18="No data","x",$BG$2-'Indicator Date'!BH18)</f>
        <v>0</v>
      </c>
      <c r="BH17" s="66">
        <f>IF('Indicator Date'!BJ18="No data","x",$BH$2-'Indicator Date'!BJ18)</f>
        <v>0</v>
      </c>
      <c r="BI17" s="66">
        <f>IF('Indicator Date'!BK18="No data","x",$BI$2-'Indicator Date'!BK18)</f>
        <v>0</v>
      </c>
      <c r="BJ17" s="66">
        <f>IF('Indicator Date'!BL18="No data","x",$BJ$2-'Indicator Date'!BL18)</f>
        <v>0</v>
      </c>
      <c r="BK17" s="66">
        <f>IF('Indicator Date'!BI18="No data","x",$BK$2-'Indicator Date'!BI18)</f>
        <v>0</v>
      </c>
      <c r="BL17">
        <f t="shared" si="0"/>
        <v>10</v>
      </c>
      <c r="BM17" s="67">
        <f t="shared" si="1"/>
        <v>0.17543859649122806</v>
      </c>
      <c r="BN17">
        <f t="shared" si="2"/>
        <v>9</v>
      </c>
      <c r="BO17" s="67">
        <f t="shared" si="3"/>
        <v>0.42396652538928326</v>
      </c>
      <c r="BP17" s="69">
        <f t="shared" si="4"/>
        <v>0</v>
      </c>
    </row>
    <row r="18" spans="1:68" x14ac:dyDescent="0.25">
      <c r="A18" s="42" t="s">
        <v>743</v>
      </c>
      <c r="B18" s="66">
        <f>IF('Indicator Date'!C19="No data","x",$B$2-'Indicator Date'!C19)</f>
        <v>0</v>
      </c>
      <c r="C18" s="66">
        <f>IF('Indicator Date'!D19="No data","x",$C$2-'Indicator Date'!D19)</f>
        <v>0</v>
      </c>
      <c r="D18" s="66">
        <f>IF('Indicator Date'!E19="No data","x",$C$2-'Indicator Date'!E19)</f>
        <v>0</v>
      </c>
      <c r="E18" s="66">
        <f>IF('Indicator Date'!F19="No data","x",$E$2-'Indicator Date'!F19)</f>
        <v>0</v>
      </c>
      <c r="F18" s="66">
        <f>IF('Indicator Date'!G19="No data","x",$F$2-'Indicator Date'!G19)</f>
        <v>0</v>
      </c>
      <c r="G18" s="66">
        <f>IF('Indicator Date'!H19="No data","x",$G$2-'Indicator Date'!H19)</f>
        <v>0</v>
      </c>
      <c r="H18" s="66" t="str">
        <f>IF('Indicator Date'!I19="No data","x",$H$2-'Indicator Date'!I19)</f>
        <v>x</v>
      </c>
      <c r="I18" s="66">
        <f>IF('Indicator Date'!J19="No data","x",$I$2-'Indicator Date'!J19)</f>
        <v>0</v>
      </c>
      <c r="J18" s="66">
        <f>IF('Indicator Date'!K19="No data","x",$J$2-'Indicator Date'!K19)</f>
        <v>0</v>
      </c>
      <c r="K18" s="66" t="str">
        <f>IF('Indicator Date'!L19="No data","x",$K$2-'Indicator Date'!L19)</f>
        <v>x</v>
      </c>
      <c r="L18" s="66">
        <f>IF('Indicator Date'!M19="No data","x",$L$2-'Indicator Date'!M19)</f>
        <v>0</v>
      </c>
      <c r="M18" s="66">
        <f>IF('Indicator Date'!N19="No data","x",$M$2-'Indicator Date'!N19)</f>
        <v>0</v>
      </c>
      <c r="N18" s="66">
        <f>IF('Indicator Date'!O19="No data","x",$N$2-'Indicator Date'!O19)</f>
        <v>0</v>
      </c>
      <c r="O18" s="66">
        <f>IF('Indicator Date'!P19="No data","x",$O$2-'Indicator Date'!P19)</f>
        <v>0</v>
      </c>
      <c r="P18" s="66">
        <f>IF('Indicator Date'!Q19="No data","x",$P$2-'Indicator Date'!Q19)</f>
        <v>0</v>
      </c>
      <c r="Q18" s="66">
        <f>IF('Indicator Date'!R19="No data","x",$Q$2-'Indicator Date'!R19)</f>
        <v>1</v>
      </c>
      <c r="R18" s="66">
        <f>IF('Indicator Date'!S19="No data","x",$R$2-'Indicator Date'!S19)</f>
        <v>0</v>
      </c>
      <c r="S18" s="66">
        <f>IF('Indicator Date'!T19="No data","x",$S$2-'Indicator Date'!T19)</f>
        <v>0</v>
      </c>
      <c r="T18" s="66">
        <f>IF('Indicator Date'!U19="No data","x",$T$2-'Indicator Date'!U19)</f>
        <v>0</v>
      </c>
      <c r="U18" s="66">
        <f>IF('Indicator Date'!V19="No data","x",$U$2-'Indicator Date'!V19)</f>
        <v>0</v>
      </c>
      <c r="V18" s="66">
        <f>IF('Indicator Date'!W19="No data","x",$V$2-'Indicator Date'!W19)</f>
        <v>0</v>
      </c>
      <c r="W18" s="66">
        <f>IF('Indicator Date'!X19="No data","x",$W$2-'Indicator Date'!X19)</f>
        <v>1</v>
      </c>
      <c r="X18" s="66">
        <f>IF('Indicator Date'!Y19="No data","x",$X$2-'Indicator Date'!Y19)</f>
        <v>1</v>
      </c>
      <c r="Y18" s="66" t="str">
        <f>IF('Indicator Date'!Z19="No data","x",$Y$2-'Indicator Date'!Z19)</f>
        <v>x</v>
      </c>
      <c r="Z18" s="66">
        <f>IF('Indicator Date'!AA19="No data","x",$Z$2-'Indicator Date'!AA19)</f>
        <v>0</v>
      </c>
      <c r="AA18" s="66">
        <f>IF('Indicator Date'!AB19="No data","x",$AA$2-'Indicator Date'!AB19)</f>
        <v>0</v>
      </c>
      <c r="AB18" s="66">
        <f>IF('Indicator Date'!AC19="No data","x",$AB$2-'Indicator Date'!AC19)</f>
        <v>0</v>
      </c>
      <c r="AC18" s="66">
        <f>IF('Indicator Date'!AD19="No data","x",$AC$2-'Indicator Date'!AD19)</f>
        <v>0</v>
      </c>
      <c r="AD18" s="66">
        <f>IF('Indicator Date'!AE19="No data","x",$AD$2-'Indicator Date'!AE19)</f>
        <v>0</v>
      </c>
      <c r="AE18" s="66">
        <f>IF('Indicator Date'!AF19="No data","x",$AE$2-'Indicator Date'!AF19)</f>
        <v>0</v>
      </c>
      <c r="AF18" s="66">
        <f>IF('Indicator Date'!AG19="No data","x",$AF$2-'Indicator Date'!AG19)</f>
        <v>0</v>
      </c>
      <c r="AG18" s="66">
        <f>IF('Indicator Date'!AH19="No data","x",$AG$2-'Indicator Date'!AH19)</f>
        <v>0</v>
      </c>
      <c r="AH18" s="66">
        <f>IF('Indicator Date'!AI19="No data","x",$AH$2-'Indicator Date'!AI19)</f>
        <v>1</v>
      </c>
      <c r="AI18" s="66">
        <f>IF('Indicator Date'!AJ19="No data","x",$AI$2-'Indicator Date'!AJ19)</f>
        <v>0</v>
      </c>
      <c r="AJ18" s="66">
        <f>IF('Indicator Date'!AK19="No data","x",$AJ$2-'Indicator Date'!AK19)</f>
        <v>1</v>
      </c>
      <c r="AK18" s="66">
        <f>IF('Indicator Date'!AL19="No data","x",$AK$2-'Indicator Date'!AL19)</f>
        <v>0</v>
      </c>
      <c r="AL18" s="66" t="str">
        <f>IF('Indicator Date'!AM19="No data","x",$AL$2-'Indicator Date'!AM19)</f>
        <v>x</v>
      </c>
      <c r="AM18" s="66">
        <f>IF('Indicator Date'!AN19="No data","x",$AM$2-'Indicator Date'!AN19)</f>
        <v>0</v>
      </c>
      <c r="AN18" s="66" t="str">
        <f>IF('Indicator Date'!AO19="No data","x",$AN$2-'Indicator Date'!AO19)</f>
        <v>x</v>
      </c>
      <c r="AO18" s="66">
        <f>IF('Indicator Date'!AP19="No data","x",$AO$2-'Indicator Date'!AP19)</f>
        <v>0</v>
      </c>
      <c r="AP18" s="66">
        <f>IF('Indicator Date'!AQ19="No data","x",$AP$2-'Indicator Date'!AQ19)</f>
        <v>0</v>
      </c>
      <c r="AQ18" s="66">
        <f>IF('Indicator Date'!AR19="No data","x",$AQ$2-'Indicator Date'!AR19)</f>
        <v>0</v>
      </c>
      <c r="AR18" s="66">
        <f>IF('Indicator Date'!AS19="No data","x",$AR$2-'Indicator Date'!AS19)</f>
        <v>0</v>
      </c>
      <c r="AS18" s="66">
        <f>IF('Indicator Date'!AT19="No data","x",$AS$2-'Indicator Date'!AT19)</f>
        <v>0</v>
      </c>
      <c r="AT18" s="66">
        <f>IF('Indicator Date'!AU19="No data","x",$AT$2-'Indicator Date'!AU19)</f>
        <v>0</v>
      </c>
      <c r="AU18" s="66">
        <f>IF('Indicator Date'!AV19="No data","x",$AU$2-'Indicator Date'!AV19)</f>
        <v>0</v>
      </c>
      <c r="AV18" s="66">
        <f>IF('Indicator Date'!AW19="No data","x",$AV$2-'Indicator Date'!AW19)</f>
        <v>0</v>
      </c>
      <c r="AW18" s="66">
        <f>IF('Indicator Date'!AX19="No data","x",$AW$2-'Indicator Date'!AX19)</f>
        <v>1</v>
      </c>
      <c r="AX18" s="66">
        <f>IF('Indicator Date'!AY19="No data","x",$AX$2-'Indicator Date'!AY19)</f>
        <v>0</v>
      </c>
      <c r="AY18" s="66">
        <f>IF('Indicator Date'!AZ19="No data","x",$AY$2-'Indicator Date'!AZ19)</f>
        <v>0</v>
      </c>
      <c r="AZ18" s="66" t="str">
        <f>IF('Indicator Date'!BA19="No data","x",$AZ$2-'Indicator Date'!BA19)</f>
        <v>x</v>
      </c>
      <c r="BA18" s="66">
        <f>IF('Indicator Date'!BB19="No data","x",$BA$2-'Indicator Date'!BB19)</f>
        <v>0</v>
      </c>
      <c r="BB18" s="66">
        <f>IF('Indicator Date'!BC19="No data","x",$BB$2-'Indicator Date'!BC19)</f>
        <v>0</v>
      </c>
      <c r="BC18" s="66">
        <f>IF('Indicator Date'!BD19="No data","x",$BC$2-'Indicator Date'!BD19)</f>
        <v>0</v>
      </c>
      <c r="BD18" s="66" t="str">
        <f>IF('Indicator Date'!BE19="No data","x",$BD$2-'Indicator Date'!BE19)</f>
        <v>x</v>
      </c>
      <c r="BE18" s="66" t="str">
        <f>IF('Indicator Date'!BF19="No data","x",$BE$2-'Indicator Date'!BF19)</f>
        <v>x</v>
      </c>
      <c r="BF18" s="66">
        <f>IF('Indicator Date'!BG19="No data","x",$BF$2-'Indicator Date'!BG19)</f>
        <v>1</v>
      </c>
      <c r="BG18" s="66">
        <f>IF('Indicator Date'!BH19="No data","x",$BG$2-'Indicator Date'!BH19)</f>
        <v>0</v>
      </c>
      <c r="BH18" s="66">
        <f>IF('Indicator Date'!BJ19="No data","x",$BH$2-'Indicator Date'!BJ19)</f>
        <v>0</v>
      </c>
      <c r="BI18" s="66">
        <f>IF('Indicator Date'!BK19="No data","x",$BI$2-'Indicator Date'!BK19)</f>
        <v>0</v>
      </c>
      <c r="BJ18" s="66">
        <f>IF('Indicator Date'!BL19="No data","x",$BJ$2-'Indicator Date'!BL19)</f>
        <v>0</v>
      </c>
      <c r="BK18" s="66">
        <f>IF('Indicator Date'!BI19="No data","x",$BK$2-'Indicator Date'!BI19)</f>
        <v>0</v>
      </c>
      <c r="BL18">
        <f t="shared" si="0"/>
        <v>7</v>
      </c>
      <c r="BM18" s="67">
        <f t="shared" si="1"/>
        <v>0.12962962962962962</v>
      </c>
      <c r="BN18">
        <f t="shared" si="2"/>
        <v>7</v>
      </c>
      <c r="BO18" s="67">
        <f t="shared" si="3"/>
        <v>0.33589550272624175</v>
      </c>
      <c r="BP18" s="69">
        <f t="shared" si="4"/>
        <v>0</v>
      </c>
    </row>
    <row r="19" spans="1:68" x14ac:dyDescent="0.25">
      <c r="A19" s="42" t="s">
        <v>639</v>
      </c>
      <c r="B19" s="66">
        <f>IF('Indicator Date'!C20="No data","x",$B$2-'Indicator Date'!C20)</f>
        <v>0</v>
      </c>
      <c r="C19" s="66">
        <f>IF('Indicator Date'!D20="No data","x",$C$2-'Indicator Date'!D20)</f>
        <v>0</v>
      </c>
      <c r="D19" s="66">
        <f>IF('Indicator Date'!E20="No data","x",$C$2-'Indicator Date'!E20)</f>
        <v>0</v>
      </c>
      <c r="E19" s="66">
        <f>IF('Indicator Date'!F20="No data","x",$E$2-'Indicator Date'!F20)</f>
        <v>0</v>
      </c>
      <c r="F19" s="66">
        <f>IF('Indicator Date'!G20="No data","x",$F$2-'Indicator Date'!G20)</f>
        <v>0</v>
      </c>
      <c r="G19" s="66">
        <f>IF('Indicator Date'!H20="No data","x",$G$2-'Indicator Date'!H20)</f>
        <v>0</v>
      </c>
      <c r="H19" s="66" t="str">
        <f>IF('Indicator Date'!I20="No data","x",$H$2-'Indicator Date'!I20)</f>
        <v>x</v>
      </c>
      <c r="I19" s="66">
        <f>IF('Indicator Date'!J20="No data","x",$I$2-'Indicator Date'!J20)</f>
        <v>0</v>
      </c>
      <c r="J19" s="66">
        <f>IF('Indicator Date'!K20="No data","x",$J$2-'Indicator Date'!K20)</f>
        <v>0</v>
      </c>
      <c r="K19" s="66">
        <f>IF('Indicator Date'!L20="No data","x",$K$2-'Indicator Date'!L20)</f>
        <v>0</v>
      </c>
      <c r="L19" s="66">
        <f>IF('Indicator Date'!M20="No data","x",$L$2-'Indicator Date'!M20)</f>
        <v>0</v>
      </c>
      <c r="M19" s="66">
        <f>IF('Indicator Date'!N20="No data","x",$M$2-'Indicator Date'!N20)</f>
        <v>0</v>
      </c>
      <c r="N19" s="66">
        <f>IF('Indicator Date'!O20="No data","x",$N$2-'Indicator Date'!O20)</f>
        <v>0</v>
      </c>
      <c r="O19" s="66">
        <f>IF('Indicator Date'!P20="No data","x",$O$2-'Indicator Date'!P20)</f>
        <v>0</v>
      </c>
      <c r="P19" s="66">
        <f>IF('Indicator Date'!Q20="No data","x",$P$2-'Indicator Date'!Q20)</f>
        <v>0</v>
      </c>
      <c r="Q19" s="66">
        <f>IF('Indicator Date'!R20="No data","x",$Q$2-'Indicator Date'!R20)</f>
        <v>1</v>
      </c>
      <c r="R19" s="66">
        <f>IF('Indicator Date'!S20="No data","x",$R$2-'Indicator Date'!S20)</f>
        <v>0</v>
      </c>
      <c r="S19" s="66">
        <f>IF('Indicator Date'!T20="No data","x",$S$2-'Indicator Date'!T20)</f>
        <v>0</v>
      </c>
      <c r="T19" s="66">
        <f>IF('Indicator Date'!U20="No data","x",$T$2-'Indicator Date'!U20)</f>
        <v>0</v>
      </c>
      <c r="U19" s="66">
        <f>IF('Indicator Date'!V20="No data","x",$U$2-'Indicator Date'!V20)</f>
        <v>0</v>
      </c>
      <c r="V19" s="66">
        <f>IF('Indicator Date'!W20="No data","x",$V$2-'Indicator Date'!W20)</f>
        <v>0</v>
      </c>
      <c r="W19" s="66">
        <f>IF('Indicator Date'!X20="No data","x",$W$2-'Indicator Date'!X20)</f>
        <v>1</v>
      </c>
      <c r="X19" s="66">
        <f>IF('Indicator Date'!Y20="No data","x",$X$2-'Indicator Date'!Y20)</f>
        <v>1</v>
      </c>
      <c r="Y19" s="66" t="str">
        <f>IF('Indicator Date'!Z20="No data","x",$Y$2-'Indicator Date'!Z20)</f>
        <v>x</v>
      </c>
      <c r="Z19" s="66">
        <f>IF('Indicator Date'!AA20="No data","x",$Z$2-'Indicator Date'!AA20)</f>
        <v>0</v>
      </c>
      <c r="AA19" s="66">
        <f>IF('Indicator Date'!AB20="No data","x",$AA$2-'Indicator Date'!AB20)</f>
        <v>0</v>
      </c>
      <c r="AB19" s="66">
        <f>IF('Indicator Date'!AC20="No data","x",$AB$2-'Indicator Date'!AC20)</f>
        <v>0</v>
      </c>
      <c r="AC19" s="66">
        <f>IF('Indicator Date'!AD20="No data","x",$AC$2-'Indicator Date'!AD20)</f>
        <v>0</v>
      </c>
      <c r="AD19" s="66">
        <f>IF('Indicator Date'!AE20="No data","x",$AD$2-'Indicator Date'!AE20)</f>
        <v>0</v>
      </c>
      <c r="AE19" s="66">
        <f>IF('Indicator Date'!AF20="No data","x",$AE$2-'Indicator Date'!AF20)</f>
        <v>0</v>
      </c>
      <c r="AF19" s="66">
        <f>IF('Indicator Date'!AG20="No data","x",$AF$2-'Indicator Date'!AG20)</f>
        <v>0</v>
      </c>
      <c r="AG19" s="66">
        <f>IF('Indicator Date'!AH20="No data","x",$AG$2-'Indicator Date'!AH20)</f>
        <v>0</v>
      </c>
      <c r="AH19" s="66">
        <f>IF('Indicator Date'!AI20="No data","x",$AH$2-'Indicator Date'!AI20)</f>
        <v>1</v>
      </c>
      <c r="AI19" s="66">
        <f>IF('Indicator Date'!AJ20="No data","x",$AI$2-'Indicator Date'!AJ20)</f>
        <v>0</v>
      </c>
      <c r="AJ19" s="66">
        <f>IF('Indicator Date'!AK20="No data","x",$AJ$2-'Indicator Date'!AK20)</f>
        <v>1</v>
      </c>
      <c r="AK19" s="66">
        <f>IF('Indicator Date'!AL20="No data","x",$AK$2-'Indicator Date'!AL20)</f>
        <v>0</v>
      </c>
      <c r="AL19" s="66" t="str">
        <f>IF('Indicator Date'!AM20="No data","x",$AL$2-'Indicator Date'!AM20)</f>
        <v>x</v>
      </c>
      <c r="AM19" s="66">
        <f>IF('Indicator Date'!AN20="No data","x",$AM$2-'Indicator Date'!AN20)</f>
        <v>0</v>
      </c>
      <c r="AN19" s="66" t="str">
        <f>IF('Indicator Date'!AO20="No data","x",$AN$2-'Indicator Date'!AO20)</f>
        <v>x</v>
      </c>
      <c r="AO19" s="66">
        <f>IF('Indicator Date'!AP20="No data","x",$AO$2-'Indicator Date'!AP20)</f>
        <v>0</v>
      </c>
      <c r="AP19" s="66">
        <f>IF('Indicator Date'!AQ20="No data","x",$AP$2-'Indicator Date'!AQ20)</f>
        <v>0</v>
      </c>
      <c r="AQ19" s="66">
        <f>IF('Indicator Date'!AR20="No data","x",$AQ$2-'Indicator Date'!AR20)</f>
        <v>0</v>
      </c>
      <c r="AR19" s="66">
        <f>IF('Indicator Date'!AS20="No data","x",$AR$2-'Indicator Date'!AS20)</f>
        <v>0</v>
      </c>
      <c r="AS19" s="66">
        <f>IF('Indicator Date'!AT20="No data","x",$AS$2-'Indicator Date'!AT20)</f>
        <v>0</v>
      </c>
      <c r="AT19" s="66">
        <f>IF('Indicator Date'!AU20="No data","x",$AT$2-'Indicator Date'!AU20)</f>
        <v>0</v>
      </c>
      <c r="AU19" s="66">
        <f>IF('Indicator Date'!AV20="No data","x",$AU$2-'Indicator Date'!AV20)</f>
        <v>0</v>
      </c>
      <c r="AV19" s="66">
        <f>IF('Indicator Date'!AW20="No data","x",$AV$2-'Indicator Date'!AW20)</f>
        <v>0</v>
      </c>
      <c r="AW19" s="66">
        <f>IF('Indicator Date'!AX20="No data","x",$AW$2-'Indicator Date'!AX20)</f>
        <v>1</v>
      </c>
      <c r="AX19" s="66">
        <f>IF('Indicator Date'!AY20="No data","x",$AX$2-'Indicator Date'!AY20)</f>
        <v>0</v>
      </c>
      <c r="AY19" s="66">
        <f>IF('Indicator Date'!AZ20="No data","x",$AY$2-'Indicator Date'!AZ20)</f>
        <v>0</v>
      </c>
      <c r="AZ19" s="66" t="str">
        <f>IF('Indicator Date'!BA20="No data","x",$AZ$2-'Indicator Date'!BA20)</f>
        <v>x</v>
      </c>
      <c r="BA19" s="66">
        <f>IF('Indicator Date'!BB20="No data","x",$BA$2-'Indicator Date'!BB20)</f>
        <v>0</v>
      </c>
      <c r="BB19" s="66">
        <f>IF('Indicator Date'!BC20="No data","x",$BB$2-'Indicator Date'!BC20)</f>
        <v>0</v>
      </c>
      <c r="BC19" s="66">
        <f>IF('Indicator Date'!BD20="No data","x",$BC$2-'Indicator Date'!BD20)</f>
        <v>0</v>
      </c>
      <c r="BD19" s="66">
        <f>IF('Indicator Date'!BE20="No data","x",$BD$2-'Indicator Date'!BE20)</f>
        <v>1</v>
      </c>
      <c r="BE19" s="66">
        <f>IF('Indicator Date'!BF20="No data","x",$BE$2-'Indicator Date'!BF20)</f>
        <v>2</v>
      </c>
      <c r="BF19" s="66">
        <f>IF('Indicator Date'!BG20="No data","x",$BF$2-'Indicator Date'!BG20)</f>
        <v>1</v>
      </c>
      <c r="BG19" s="66">
        <f>IF('Indicator Date'!BH20="No data","x",$BG$2-'Indicator Date'!BH20)</f>
        <v>0</v>
      </c>
      <c r="BH19" s="66">
        <f>IF('Indicator Date'!BJ20="No data","x",$BH$2-'Indicator Date'!BJ20)</f>
        <v>0</v>
      </c>
      <c r="BI19" s="66">
        <f>IF('Indicator Date'!BK20="No data","x",$BI$2-'Indicator Date'!BK20)</f>
        <v>0</v>
      </c>
      <c r="BJ19" s="66">
        <f>IF('Indicator Date'!BL20="No data","x",$BJ$2-'Indicator Date'!BL20)</f>
        <v>0</v>
      </c>
      <c r="BK19" s="66">
        <f>IF('Indicator Date'!BI20="No data","x",$BK$2-'Indicator Date'!BI20)</f>
        <v>0</v>
      </c>
      <c r="BL19">
        <f t="shared" si="0"/>
        <v>10</v>
      </c>
      <c r="BM19" s="67">
        <f t="shared" si="1"/>
        <v>0.17543859649122806</v>
      </c>
      <c r="BN19">
        <f t="shared" si="2"/>
        <v>9</v>
      </c>
      <c r="BO19" s="67">
        <f t="shared" si="3"/>
        <v>0.42396652538928326</v>
      </c>
      <c r="BP19" s="69">
        <f t="shared" si="4"/>
        <v>0</v>
      </c>
    </row>
    <row r="20" spans="1:68" x14ac:dyDescent="0.25">
      <c r="A20" s="42" t="s">
        <v>644</v>
      </c>
      <c r="B20" s="66">
        <f>IF('Indicator Date'!C21="No data","x",$B$2-'Indicator Date'!C21)</f>
        <v>0</v>
      </c>
      <c r="C20" s="66">
        <f>IF('Indicator Date'!D21="No data","x",$C$2-'Indicator Date'!D21)</f>
        <v>0</v>
      </c>
      <c r="D20" s="66">
        <f>IF('Indicator Date'!E21="No data","x",$C$2-'Indicator Date'!E21)</f>
        <v>0</v>
      </c>
      <c r="E20" s="66">
        <f>IF('Indicator Date'!F21="No data","x",$E$2-'Indicator Date'!F21)</f>
        <v>0</v>
      </c>
      <c r="F20" s="66">
        <f>IF('Indicator Date'!G21="No data","x",$F$2-'Indicator Date'!G21)</f>
        <v>0</v>
      </c>
      <c r="G20" s="66">
        <f>IF('Indicator Date'!H21="No data","x",$G$2-'Indicator Date'!H21)</f>
        <v>0</v>
      </c>
      <c r="H20" s="66" t="str">
        <f>IF('Indicator Date'!I21="No data","x",$H$2-'Indicator Date'!I21)</f>
        <v>x</v>
      </c>
      <c r="I20" s="66">
        <f>IF('Indicator Date'!J21="No data","x",$I$2-'Indicator Date'!J21)</f>
        <v>0</v>
      </c>
      <c r="J20" s="66">
        <f>IF('Indicator Date'!K21="No data","x",$J$2-'Indicator Date'!K21)</f>
        <v>0</v>
      </c>
      <c r="K20" s="66">
        <f>IF('Indicator Date'!L21="No data","x",$K$2-'Indicator Date'!L21)</f>
        <v>0</v>
      </c>
      <c r="L20" s="66">
        <f>IF('Indicator Date'!M21="No data","x",$L$2-'Indicator Date'!M21)</f>
        <v>0</v>
      </c>
      <c r="M20" s="66">
        <f>IF('Indicator Date'!N21="No data","x",$M$2-'Indicator Date'!N21)</f>
        <v>0</v>
      </c>
      <c r="N20" s="66">
        <f>IF('Indicator Date'!O21="No data","x",$N$2-'Indicator Date'!O21)</f>
        <v>0</v>
      </c>
      <c r="O20" s="66">
        <f>IF('Indicator Date'!P21="No data","x",$O$2-'Indicator Date'!P21)</f>
        <v>0</v>
      </c>
      <c r="P20" s="66">
        <f>IF('Indicator Date'!Q21="No data","x",$P$2-'Indicator Date'!Q21)</f>
        <v>0</v>
      </c>
      <c r="Q20" s="66">
        <f>IF('Indicator Date'!R21="No data","x",$Q$2-'Indicator Date'!R21)</f>
        <v>1</v>
      </c>
      <c r="R20" s="66">
        <f>IF('Indicator Date'!S21="No data","x",$R$2-'Indicator Date'!S21)</f>
        <v>0</v>
      </c>
      <c r="S20" s="66">
        <f>IF('Indicator Date'!T21="No data","x",$S$2-'Indicator Date'!T21)</f>
        <v>0</v>
      </c>
      <c r="T20" s="66">
        <f>IF('Indicator Date'!U21="No data","x",$T$2-'Indicator Date'!U21)</f>
        <v>0</v>
      </c>
      <c r="U20" s="66">
        <f>IF('Indicator Date'!V21="No data","x",$U$2-'Indicator Date'!V21)</f>
        <v>0</v>
      </c>
      <c r="V20" s="66">
        <f>IF('Indicator Date'!W21="No data","x",$V$2-'Indicator Date'!W21)</f>
        <v>0</v>
      </c>
      <c r="W20" s="66">
        <f>IF('Indicator Date'!X21="No data","x",$W$2-'Indicator Date'!X21)</f>
        <v>1</v>
      </c>
      <c r="X20" s="66">
        <f>IF('Indicator Date'!Y21="No data","x",$X$2-'Indicator Date'!Y21)</f>
        <v>1</v>
      </c>
      <c r="Y20" s="66" t="str">
        <f>IF('Indicator Date'!Z21="No data","x",$Y$2-'Indicator Date'!Z21)</f>
        <v>x</v>
      </c>
      <c r="Z20" s="66">
        <f>IF('Indicator Date'!AA21="No data","x",$Z$2-'Indicator Date'!AA21)</f>
        <v>0</v>
      </c>
      <c r="AA20" s="66">
        <f>IF('Indicator Date'!AB21="No data","x",$AA$2-'Indicator Date'!AB21)</f>
        <v>0</v>
      </c>
      <c r="AB20" s="66">
        <f>IF('Indicator Date'!AC21="No data","x",$AB$2-'Indicator Date'!AC21)</f>
        <v>0</v>
      </c>
      <c r="AC20" s="66">
        <f>IF('Indicator Date'!AD21="No data","x",$AC$2-'Indicator Date'!AD21)</f>
        <v>0</v>
      </c>
      <c r="AD20" s="66">
        <f>IF('Indicator Date'!AE21="No data","x",$AD$2-'Indicator Date'!AE21)</f>
        <v>0</v>
      </c>
      <c r="AE20" s="66">
        <f>IF('Indicator Date'!AF21="No data","x",$AE$2-'Indicator Date'!AF21)</f>
        <v>0</v>
      </c>
      <c r="AF20" s="66">
        <f>IF('Indicator Date'!AG21="No data","x",$AF$2-'Indicator Date'!AG21)</f>
        <v>0</v>
      </c>
      <c r="AG20" s="66">
        <f>IF('Indicator Date'!AH21="No data","x",$AG$2-'Indicator Date'!AH21)</f>
        <v>0</v>
      </c>
      <c r="AH20" s="66">
        <f>IF('Indicator Date'!AI21="No data","x",$AH$2-'Indicator Date'!AI21)</f>
        <v>1</v>
      </c>
      <c r="AI20" s="66">
        <f>IF('Indicator Date'!AJ21="No data","x",$AI$2-'Indicator Date'!AJ21)</f>
        <v>0</v>
      </c>
      <c r="AJ20" s="66">
        <f>IF('Indicator Date'!AK21="No data","x",$AJ$2-'Indicator Date'!AK21)</f>
        <v>1</v>
      </c>
      <c r="AK20" s="66">
        <f>IF('Indicator Date'!AL21="No data","x",$AK$2-'Indicator Date'!AL21)</f>
        <v>0</v>
      </c>
      <c r="AL20" s="66" t="str">
        <f>IF('Indicator Date'!AM21="No data","x",$AL$2-'Indicator Date'!AM21)</f>
        <v>x</v>
      </c>
      <c r="AM20" s="66">
        <f>IF('Indicator Date'!AN21="No data","x",$AM$2-'Indicator Date'!AN21)</f>
        <v>0</v>
      </c>
      <c r="AN20" s="66" t="str">
        <f>IF('Indicator Date'!AO21="No data","x",$AN$2-'Indicator Date'!AO21)</f>
        <v>x</v>
      </c>
      <c r="AO20" s="66">
        <f>IF('Indicator Date'!AP21="No data","x",$AO$2-'Indicator Date'!AP21)</f>
        <v>0</v>
      </c>
      <c r="AP20" s="66">
        <f>IF('Indicator Date'!AQ21="No data","x",$AP$2-'Indicator Date'!AQ21)</f>
        <v>0</v>
      </c>
      <c r="AQ20" s="66">
        <f>IF('Indicator Date'!AR21="No data","x",$AQ$2-'Indicator Date'!AR21)</f>
        <v>0</v>
      </c>
      <c r="AR20" s="66">
        <f>IF('Indicator Date'!AS21="No data","x",$AR$2-'Indicator Date'!AS21)</f>
        <v>0</v>
      </c>
      <c r="AS20" s="66">
        <f>IF('Indicator Date'!AT21="No data","x",$AS$2-'Indicator Date'!AT21)</f>
        <v>0</v>
      </c>
      <c r="AT20" s="66">
        <f>IF('Indicator Date'!AU21="No data","x",$AT$2-'Indicator Date'!AU21)</f>
        <v>0</v>
      </c>
      <c r="AU20" s="66">
        <f>IF('Indicator Date'!AV21="No data","x",$AU$2-'Indicator Date'!AV21)</f>
        <v>0</v>
      </c>
      <c r="AV20" s="66">
        <f>IF('Indicator Date'!AW21="No data","x",$AV$2-'Indicator Date'!AW21)</f>
        <v>0</v>
      </c>
      <c r="AW20" s="66">
        <f>IF('Indicator Date'!AX21="No data","x",$AW$2-'Indicator Date'!AX21)</f>
        <v>1</v>
      </c>
      <c r="AX20" s="66">
        <f>IF('Indicator Date'!AY21="No data","x",$AX$2-'Indicator Date'!AY21)</f>
        <v>0</v>
      </c>
      <c r="AY20" s="66">
        <f>IF('Indicator Date'!AZ21="No data","x",$AY$2-'Indicator Date'!AZ21)</f>
        <v>0</v>
      </c>
      <c r="AZ20" s="66" t="str">
        <f>IF('Indicator Date'!BA21="No data","x",$AZ$2-'Indicator Date'!BA21)</f>
        <v>x</v>
      </c>
      <c r="BA20" s="66">
        <f>IF('Indicator Date'!BB21="No data","x",$BA$2-'Indicator Date'!BB21)</f>
        <v>0</v>
      </c>
      <c r="BB20" s="66">
        <f>IF('Indicator Date'!BC21="No data","x",$BB$2-'Indicator Date'!BC21)</f>
        <v>0</v>
      </c>
      <c r="BC20" s="66">
        <f>IF('Indicator Date'!BD21="No data","x",$BC$2-'Indicator Date'!BD21)</f>
        <v>0</v>
      </c>
      <c r="BD20" s="66">
        <f>IF('Indicator Date'!BE21="No data","x",$BD$2-'Indicator Date'!BE21)</f>
        <v>1</v>
      </c>
      <c r="BE20" s="66">
        <f>IF('Indicator Date'!BF21="No data","x",$BE$2-'Indicator Date'!BF21)</f>
        <v>2</v>
      </c>
      <c r="BF20" s="66">
        <f>IF('Indicator Date'!BG21="No data","x",$BF$2-'Indicator Date'!BG21)</f>
        <v>1</v>
      </c>
      <c r="BG20" s="66">
        <f>IF('Indicator Date'!BH21="No data","x",$BG$2-'Indicator Date'!BH21)</f>
        <v>0</v>
      </c>
      <c r="BH20" s="66">
        <f>IF('Indicator Date'!BJ21="No data","x",$BH$2-'Indicator Date'!BJ21)</f>
        <v>0</v>
      </c>
      <c r="BI20" s="66">
        <f>IF('Indicator Date'!BK21="No data","x",$BI$2-'Indicator Date'!BK21)</f>
        <v>0</v>
      </c>
      <c r="BJ20" s="66">
        <f>IF('Indicator Date'!BL21="No data","x",$BJ$2-'Indicator Date'!BL21)</f>
        <v>0</v>
      </c>
      <c r="BK20" s="66">
        <f>IF('Indicator Date'!BI21="No data","x",$BK$2-'Indicator Date'!BI21)</f>
        <v>0</v>
      </c>
      <c r="BL20">
        <f t="shared" si="0"/>
        <v>10</v>
      </c>
      <c r="BM20" s="67">
        <f t="shared" si="1"/>
        <v>0.17543859649122806</v>
      </c>
      <c r="BN20">
        <f t="shared" si="2"/>
        <v>9</v>
      </c>
      <c r="BO20" s="67">
        <f t="shared" si="3"/>
        <v>0.42396652538928326</v>
      </c>
      <c r="BP20" s="69">
        <f t="shared" si="4"/>
        <v>0</v>
      </c>
    </row>
    <row r="21" spans="1:68" x14ac:dyDescent="0.25">
      <c r="A21" s="42" t="s">
        <v>641</v>
      </c>
      <c r="B21" s="66">
        <f>IF('Indicator Date'!C22="No data","x",$B$2-'Indicator Date'!C22)</f>
        <v>0</v>
      </c>
      <c r="C21" s="66">
        <f>IF('Indicator Date'!D22="No data","x",$C$2-'Indicator Date'!D22)</f>
        <v>0</v>
      </c>
      <c r="D21" s="66">
        <f>IF('Indicator Date'!E22="No data","x",$C$2-'Indicator Date'!E22)</f>
        <v>0</v>
      </c>
      <c r="E21" s="66">
        <f>IF('Indicator Date'!F22="No data","x",$E$2-'Indicator Date'!F22)</f>
        <v>0</v>
      </c>
      <c r="F21" s="66">
        <f>IF('Indicator Date'!G22="No data","x",$F$2-'Indicator Date'!G22)</f>
        <v>0</v>
      </c>
      <c r="G21" s="66">
        <f>IF('Indicator Date'!H22="No data","x",$G$2-'Indicator Date'!H22)</f>
        <v>0</v>
      </c>
      <c r="H21" s="66" t="str">
        <f>IF('Indicator Date'!I22="No data","x",$H$2-'Indicator Date'!I22)</f>
        <v>x</v>
      </c>
      <c r="I21" s="66">
        <f>IF('Indicator Date'!J22="No data","x",$I$2-'Indicator Date'!J22)</f>
        <v>0</v>
      </c>
      <c r="J21" s="66">
        <f>IF('Indicator Date'!K22="No data","x",$J$2-'Indicator Date'!K22)</f>
        <v>0</v>
      </c>
      <c r="K21" s="66">
        <f>IF('Indicator Date'!L22="No data","x",$K$2-'Indicator Date'!L22)</f>
        <v>0</v>
      </c>
      <c r="L21" s="66">
        <f>IF('Indicator Date'!M22="No data","x",$L$2-'Indicator Date'!M22)</f>
        <v>0</v>
      </c>
      <c r="M21" s="66">
        <f>IF('Indicator Date'!N22="No data","x",$M$2-'Indicator Date'!N22)</f>
        <v>0</v>
      </c>
      <c r="N21" s="66">
        <f>IF('Indicator Date'!O22="No data","x",$N$2-'Indicator Date'!O22)</f>
        <v>0</v>
      </c>
      <c r="O21" s="66">
        <f>IF('Indicator Date'!P22="No data","x",$O$2-'Indicator Date'!P22)</f>
        <v>0</v>
      </c>
      <c r="P21" s="66">
        <f>IF('Indicator Date'!Q22="No data","x",$P$2-'Indicator Date'!Q22)</f>
        <v>0</v>
      </c>
      <c r="Q21" s="66">
        <f>IF('Indicator Date'!R22="No data","x",$Q$2-'Indicator Date'!R22)</f>
        <v>1</v>
      </c>
      <c r="R21" s="66">
        <f>IF('Indicator Date'!S22="No data","x",$R$2-'Indicator Date'!S22)</f>
        <v>0</v>
      </c>
      <c r="S21" s="66">
        <f>IF('Indicator Date'!T22="No data","x",$S$2-'Indicator Date'!T22)</f>
        <v>0</v>
      </c>
      <c r="T21" s="66">
        <f>IF('Indicator Date'!U22="No data","x",$T$2-'Indicator Date'!U22)</f>
        <v>0</v>
      </c>
      <c r="U21" s="66">
        <f>IF('Indicator Date'!V22="No data","x",$U$2-'Indicator Date'!V22)</f>
        <v>0</v>
      </c>
      <c r="V21" s="66">
        <f>IF('Indicator Date'!W22="No data","x",$V$2-'Indicator Date'!W22)</f>
        <v>0</v>
      </c>
      <c r="W21" s="66">
        <f>IF('Indicator Date'!X22="No data","x",$W$2-'Indicator Date'!X22)</f>
        <v>1</v>
      </c>
      <c r="X21" s="66">
        <f>IF('Indicator Date'!Y22="No data","x",$X$2-'Indicator Date'!Y22)</f>
        <v>1</v>
      </c>
      <c r="Y21" s="66" t="str">
        <f>IF('Indicator Date'!Z22="No data","x",$Y$2-'Indicator Date'!Z22)</f>
        <v>x</v>
      </c>
      <c r="Z21" s="66">
        <f>IF('Indicator Date'!AA22="No data","x",$Z$2-'Indicator Date'!AA22)</f>
        <v>0</v>
      </c>
      <c r="AA21" s="66">
        <f>IF('Indicator Date'!AB22="No data","x",$AA$2-'Indicator Date'!AB22)</f>
        <v>0</v>
      </c>
      <c r="AB21" s="66">
        <f>IF('Indicator Date'!AC22="No data","x",$AB$2-'Indicator Date'!AC22)</f>
        <v>0</v>
      </c>
      <c r="AC21" s="66">
        <f>IF('Indicator Date'!AD22="No data","x",$AC$2-'Indicator Date'!AD22)</f>
        <v>0</v>
      </c>
      <c r="AD21" s="66">
        <f>IF('Indicator Date'!AE22="No data","x",$AD$2-'Indicator Date'!AE22)</f>
        <v>0</v>
      </c>
      <c r="AE21" s="66">
        <f>IF('Indicator Date'!AF22="No data","x",$AE$2-'Indicator Date'!AF22)</f>
        <v>0</v>
      </c>
      <c r="AF21" s="66">
        <f>IF('Indicator Date'!AG22="No data","x",$AF$2-'Indicator Date'!AG22)</f>
        <v>0</v>
      </c>
      <c r="AG21" s="66">
        <f>IF('Indicator Date'!AH22="No data","x",$AG$2-'Indicator Date'!AH22)</f>
        <v>0</v>
      </c>
      <c r="AH21" s="66">
        <f>IF('Indicator Date'!AI22="No data","x",$AH$2-'Indicator Date'!AI22)</f>
        <v>1</v>
      </c>
      <c r="AI21" s="66">
        <f>IF('Indicator Date'!AJ22="No data","x",$AI$2-'Indicator Date'!AJ22)</f>
        <v>0</v>
      </c>
      <c r="AJ21" s="66">
        <f>IF('Indicator Date'!AK22="No data","x",$AJ$2-'Indicator Date'!AK22)</f>
        <v>1</v>
      </c>
      <c r="AK21" s="66">
        <f>IF('Indicator Date'!AL22="No data","x",$AK$2-'Indicator Date'!AL22)</f>
        <v>0</v>
      </c>
      <c r="AL21" s="66" t="str">
        <f>IF('Indicator Date'!AM22="No data","x",$AL$2-'Indicator Date'!AM22)</f>
        <v>x</v>
      </c>
      <c r="AM21" s="66">
        <f>IF('Indicator Date'!AN22="No data","x",$AM$2-'Indicator Date'!AN22)</f>
        <v>0</v>
      </c>
      <c r="AN21" s="66" t="str">
        <f>IF('Indicator Date'!AO22="No data","x",$AN$2-'Indicator Date'!AO22)</f>
        <v>x</v>
      </c>
      <c r="AO21" s="66">
        <f>IF('Indicator Date'!AP22="No data","x",$AO$2-'Indicator Date'!AP22)</f>
        <v>0</v>
      </c>
      <c r="AP21" s="66">
        <f>IF('Indicator Date'!AQ22="No data","x",$AP$2-'Indicator Date'!AQ22)</f>
        <v>0</v>
      </c>
      <c r="AQ21" s="66">
        <f>IF('Indicator Date'!AR22="No data","x",$AQ$2-'Indicator Date'!AR22)</f>
        <v>0</v>
      </c>
      <c r="AR21" s="66">
        <f>IF('Indicator Date'!AS22="No data","x",$AR$2-'Indicator Date'!AS22)</f>
        <v>0</v>
      </c>
      <c r="AS21" s="66">
        <f>IF('Indicator Date'!AT22="No data","x",$AS$2-'Indicator Date'!AT22)</f>
        <v>0</v>
      </c>
      <c r="AT21" s="66">
        <f>IF('Indicator Date'!AU22="No data","x",$AT$2-'Indicator Date'!AU22)</f>
        <v>0</v>
      </c>
      <c r="AU21" s="66">
        <f>IF('Indicator Date'!AV22="No data","x",$AU$2-'Indicator Date'!AV22)</f>
        <v>0</v>
      </c>
      <c r="AV21" s="66">
        <f>IF('Indicator Date'!AW22="No data","x",$AV$2-'Indicator Date'!AW22)</f>
        <v>0</v>
      </c>
      <c r="AW21" s="66">
        <f>IF('Indicator Date'!AX22="No data","x",$AW$2-'Indicator Date'!AX22)</f>
        <v>1</v>
      </c>
      <c r="AX21" s="66">
        <f>IF('Indicator Date'!AY22="No data","x",$AX$2-'Indicator Date'!AY22)</f>
        <v>0</v>
      </c>
      <c r="AY21" s="66">
        <f>IF('Indicator Date'!AZ22="No data","x",$AY$2-'Indicator Date'!AZ22)</f>
        <v>0</v>
      </c>
      <c r="AZ21" s="66" t="str">
        <f>IF('Indicator Date'!BA22="No data","x",$AZ$2-'Indicator Date'!BA22)</f>
        <v>x</v>
      </c>
      <c r="BA21" s="66">
        <f>IF('Indicator Date'!BB22="No data","x",$BA$2-'Indicator Date'!BB22)</f>
        <v>0</v>
      </c>
      <c r="BB21" s="66">
        <f>IF('Indicator Date'!BC22="No data","x",$BB$2-'Indicator Date'!BC22)</f>
        <v>0</v>
      </c>
      <c r="BC21" s="66">
        <f>IF('Indicator Date'!BD22="No data","x",$BC$2-'Indicator Date'!BD22)</f>
        <v>0</v>
      </c>
      <c r="BD21" s="66">
        <f>IF('Indicator Date'!BE22="No data","x",$BD$2-'Indicator Date'!BE22)</f>
        <v>1</v>
      </c>
      <c r="BE21" s="66">
        <f>IF('Indicator Date'!BF22="No data","x",$BE$2-'Indicator Date'!BF22)</f>
        <v>2</v>
      </c>
      <c r="BF21" s="66">
        <f>IF('Indicator Date'!BG22="No data","x",$BF$2-'Indicator Date'!BG22)</f>
        <v>1</v>
      </c>
      <c r="BG21" s="66">
        <f>IF('Indicator Date'!BH22="No data","x",$BG$2-'Indicator Date'!BH22)</f>
        <v>0</v>
      </c>
      <c r="BH21" s="66">
        <f>IF('Indicator Date'!BJ22="No data","x",$BH$2-'Indicator Date'!BJ22)</f>
        <v>0</v>
      </c>
      <c r="BI21" s="66">
        <f>IF('Indicator Date'!BK22="No data","x",$BI$2-'Indicator Date'!BK22)</f>
        <v>0</v>
      </c>
      <c r="BJ21" s="66">
        <f>IF('Indicator Date'!BL22="No data","x",$BJ$2-'Indicator Date'!BL22)</f>
        <v>0</v>
      </c>
      <c r="BK21" s="66">
        <f>IF('Indicator Date'!BI22="No data","x",$BK$2-'Indicator Date'!BI22)</f>
        <v>0</v>
      </c>
      <c r="BL21">
        <f t="shared" si="0"/>
        <v>10</v>
      </c>
      <c r="BM21" s="67">
        <f t="shared" si="1"/>
        <v>0.17543859649122806</v>
      </c>
      <c r="BN21">
        <f t="shared" si="2"/>
        <v>9</v>
      </c>
      <c r="BO21" s="67">
        <f t="shared" si="3"/>
        <v>0.42396652538928326</v>
      </c>
      <c r="BP21" s="69">
        <f t="shared" si="4"/>
        <v>0</v>
      </c>
    </row>
    <row r="22" spans="1:68" x14ac:dyDescent="0.25">
      <c r="A22" s="42" t="s">
        <v>643</v>
      </c>
      <c r="B22" s="66">
        <f>IF('Indicator Date'!C23="No data","x",$B$2-'Indicator Date'!C23)</f>
        <v>0</v>
      </c>
      <c r="C22" s="66">
        <f>IF('Indicator Date'!D23="No data","x",$C$2-'Indicator Date'!D23)</f>
        <v>0</v>
      </c>
      <c r="D22" s="66">
        <f>IF('Indicator Date'!E23="No data","x",$C$2-'Indicator Date'!E23)</f>
        <v>0</v>
      </c>
      <c r="E22" s="66">
        <f>IF('Indicator Date'!F23="No data","x",$E$2-'Indicator Date'!F23)</f>
        <v>0</v>
      </c>
      <c r="F22" s="66">
        <f>IF('Indicator Date'!G23="No data","x",$F$2-'Indicator Date'!G23)</f>
        <v>0</v>
      </c>
      <c r="G22" s="66">
        <f>IF('Indicator Date'!H23="No data","x",$G$2-'Indicator Date'!H23)</f>
        <v>0</v>
      </c>
      <c r="H22" s="66" t="str">
        <f>IF('Indicator Date'!I23="No data","x",$H$2-'Indicator Date'!I23)</f>
        <v>x</v>
      </c>
      <c r="I22" s="66">
        <f>IF('Indicator Date'!J23="No data","x",$I$2-'Indicator Date'!J23)</f>
        <v>0</v>
      </c>
      <c r="J22" s="66">
        <f>IF('Indicator Date'!K23="No data","x",$J$2-'Indicator Date'!K23)</f>
        <v>0</v>
      </c>
      <c r="K22" s="66">
        <f>IF('Indicator Date'!L23="No data","x",$K$2-'Indicator Date'!L23)</f>
        <v>0</v>
      </c>
      <c r="L22" s="66">
        <f>IF('Indicator Date'!M23="No data","x",$L$2-'Indicator Date'!M23)</f>
        <v>0</v>
      </c>
      <c r="M22" s="66">
        <f>IF('Indicator Date'!N23="No data","x",$M$2-'Indicator Date'!N23)</f>
        <v>0</v>
      </c>
      <c r="N22" s="66">
        <f>IF('Indicator Date'!O23="No data","x",$N$2-'Indicator Date'!O23)</f>
        <v>0</v>
      </c>
      <c r="O22" s="66">
        <f>IF('Indicator Date'!P23="No data","x",$O$2-'Indicator Date'!P23)</f>
        <v>0</v>
      </c>
      <c r="P22" s="66">
        <f>IF('Indicator Date'!Q23="No data","x",$P$2-'Indicator Date'!Q23)</f>
        <v>0</v>
      </c>
      <c r="Q22" s="66">
        <f>IF('Indicator Date'!R23="No data","x",$Q$2-'Indicator Date'!R23)</f>
        <v>1</v>
      </c>
      <c r="R22" s="66">
        <f>IF('Indicator Date'!S23="No data","x",$R$2-'Indicator Date'!S23)</f>
        <v>0</v>
      </c>
      <c r="S22" s="66">
        <f>IF('Indicator Date'!T23="No data","x",$S$2-'Indicator Date'!T23)</f>
        <v>0</v>
      </c>
      <c r="T22" s="66">
        <f>IF('Indicator Date'!U23="No data","x",$T$2-'Indicator Date'!U23)</f>
        <v>0</v>
      </c>
      <c r="U22" s="66">
        <f>IF('Indicator Date'!V23="No data","x",$U$2-'Indicator Date'!V23)</f>
        <v>0</v>
      </c>
      <c r="V22" s="66">
        <f>IF('Indicator Date'!W23="No data","x",$V$2-'Indicator Date'!W23)</f>
        <v>0</v>
      </c>
      <c r="W22" s="66">
        <f>IF('Indicator Date'!X23="No data","x",$W$2-'Indicator Date'!X23)</f>
        <v>1</v>
      </c>
      <c r="X22" s="66">
        <f>IF('Indicator Date'!Y23="No data","x",$X$2-'Indicator Date'!Y23)</f>
        <v>1</v>
      </c>
      <c r="Y22" s="66" t="str">
        <f>IF('Indicator Date'!Z23="No data","x",$Y$2-'Indicator Date'!Z23)</f>
        <v>x</v>
      </c>
      <c r="Z22" s="66">
        <f>IF('Indicator Date'!AA23="No data","x",$Z$2-'Indicator Date'!AA23)</f>
        <v>0</v>
      </c>
      <c r="AA22" s="66">
        <f>IF('Indicator Date'!AB23="No data","x",$AA$2-'Indicator Date'!AB23)</f>
        <v>0</v>
      </c>
      <c r="AB22" s="66">
        <f>IF('Indicator Date'!AC23="No data","x",$AB$2-'Indicator Date'!AC23)</f>
        <v>0</v>
      </c>
      <c r="AC22" s="66">
        <f>IF('Indicator Date'!AD23="No data","x",$AC$2-'Indicator Date'!AD23)</f>
        <v>0</v>
      </c>
      <c r="AD22" s="66">
        <f>IF('Indicator Date'!AE23="No data","x",$AD$2-'Indicator Date'!AE23)</f>
        <v>0</v>
      </c>
      <c r="AE22" s="66">
        <f>IF('Indicator Date'!AF23="No data","x",$AE$2-'Indicator Date'!AF23)</f>
        <v>0</v>
      </c>
      <c r="AF22" s="66">
        <f>IF('Indicator Date'!AG23="No data","x",$AF$2-'Indicator Date'!AG23)</f>
        <v>0</v>
      </c>
      <c r="AG22" s="66">
        <f>IF('Indicator Date'!AH23="No data","x",$AG$2-'Indicator Date'!AH23)</f>
        <v>0</v>
      </c>
      <c r="AH22" s="66">
        <f>IF('Indicator Date'!AI23="No data","x",$AH$2-'Indicator Date'!AI23)</f>
        <v>1</v>
      </c>
      <c r="AI22" s="66">
        <f>IF('Indicator Date'!AJ23="No data","x",$AI$2-'Indicator Date'!AJ23)</f>
        <v>0</v>
      </c>
      <c r="AJ22" s="66">
        <f>IF('Indicator Date'!AK23="No data","x",$AJ$2-'Indicator Date'!AK23)</f>
        <v>1</v>
      </c>
      <c r="AK22" s="66">
        <f>IF('Indicator Date'!AL23="No data","x",$AK$2-'Indicator Date'!AL23)</f>
        <v>0</v>
      </c>
      <c r="AL22" s="66" t="str">
        <f>IF('Indicator Date'!AM23="No data","x",$AL$2-'Indicator Date'!AM23)</f>
        <v>x</v>
      </c>
      <c r="AM22" s="66">
        <f>IF('Indicator Date'!AN23="No data","x",$AM$2-'Indicator Date'!AN23)</f>
        <v>0</v>
      </c>
      <c r="AN22" s="66" t="str">
        <f>IF('Indicator Date'!AO23="No data","x",$AN$2-'Indicator Date'!AO23)</f>
        <v>x</v>
      </c>
      <c r="AO22" s="66">
        <f>IF('Indicator Date'!AP23="No data","x",$AO$2-'Indicator Date'!AP23)</f>
        <v>0</v>
      </c>
      <c r="AP22" s="66">
        <f>IF('Indicator Date'!AQ23="No data","x",$AP$2-'Indicator Date'!AQ23)</f>
        <v>0</v>
      </c>
      <c r="AQ22" s="66">
        <f>IF('Indicator Date'!AR23="No data","x",$AQ$2-'Indicator Date'!AR23)</f>
        <v>0</v>
      </c>
      <c r="AR22" s="66">
        <f>IF('Indicator Date'!AS23="No data","x",$AR$2-'Indicator Date'!AS23)</f>
        <v>0</v>
      </c>
      <c r="AS22" s="66">
        <f>IF('Indicator Date'!AT23="No data","x",$AS$2-'Indicator Date'!AT23)</f>
        <v>0</v>
      </c>
      <c r="AT22" s="66">
        <f>IF('Indicator Date'!AU23="No data","x",$AT$2-'Indicator Date'!AU23)</f>
        <v>0</v>
      </c>
      <c r="AU22" s="66">
        <f>IF('Indicator Date'!AV23="No data","x",$AU$2-'Indicator Date'!AV23)</f>
        <v>0</v>
      </c>
      <c r="AV22" s="66">
        <f>IF('Indicator Date'!AW23="No data","x",$AV$2-'Indicator Date'!AW23)</f>
        <v>0</v>
      </c>
      <c r="AW22" s="66">
        <f>IF('Indicator Date'!AX23="No data","x",$AW$2-'Indicator Date'!AX23)</f>
        <v>1</v>
      </c>
      <c r="AX22" s="66">
        <f>IF('Indicator Date'!AY23="No data","x",$AX$2-'Indicator Date'!AY23)</f>
        <v>0</v>
      </c>
      <c r="AY22" s="66">
        <f>IF('Indicator Date'!AZ23="No data","x",$AY$2-'Indicator Date'!AZ23)</f>
        <v>0</v>
      </c>
      <c r="AZ22" s="66" t="str">
        <f>IF('Indicator Date'!BA23="No data","x",$AZ$2-'Indicator Date'!BA23)</f>
        <v>x</v>
      </c>
      <c r="BA22" s="66">
        <f>IF('Indicator Date'!BB23="No data","x",$BA$2-'Indicator Date'!BB23)</f>
        <v>0</v>
      </c>
      <c r="BB22" s="66">
        <f>IF('Indicator Date'!BC23="No data","x",$BB$2-'Indicator Date'!BC23)</f>
        <v>0</v>
      </c>
      <c r="BC22" s="66">
        <f>IF('Indicator Date'!BD23="No data","x",$BC$2-'Indicator Date'!BD23)</f>
        <v>0</v>
      </c>
      <c r="BD22" s="66">
        <f>IF('Indicator Date'!BE23="No data","x",$BD$2-'Indicator Date'!BE23)</f>
        <v>1</v>
      </c>
      <c r="BE22" s="66">
        <f>IF('Indicator Date'!BF23="No data","x",$BE$2-'Indicator Date'!BF23)</f>
        <v>2</v>
      </c>
      <c r="BF22" s="66">
        <f>IF('Indicator Date'!BG23="No data","x",$BF$2-'Indicator Date'!BG23)</f>
        <v>1</v>
      </c>
      <c r="BG22" s="66">
        <f>IF('Indicator Date'!BH23="No data","x",$BG$2-'Indicator Date'!BH23)</f>
        <v>0</v>
      </c>
      <c r="BH22" s="66">
        <f>IF('Indicator Date'!BJ23="No data","x",$BH$2-'Indicator Date'!BJ23)</f>
        <v>0</v>
      </c>
      <c r="BI22" s="66">
        <f>IF('Indicator Date'!BK23="No data","x",$BI$2-'Indicator Date'!BK23)</f>
        <v>0</v>
      </c>
      <c r="BJ22" s="66">
        <f>IF('Indicator Date'!BL23="No data","x",$BJ$2-'Indicator Date'!BL23)</f>
        <v>0</v>
      </c>
      <c r="BK22" s="66">
        <f>IF('Indicator Date'!BI23="No data","x",$BK$2-'Indicator Date'!BI23)</f>
        <v>0</v>
      </c>
      <c r="BL22">
        <f t="shared" si="0"/>
        <v>10</v>
      </c>
      <c r="BM22" s="67">
        <f t="shared" si="1"/>
        <v>0.17543859649122806</v>
      </c>
      <c r="BN22">
        <f t="shared" si="2"/>
        <v>9</v>
      </c>
      <c r="BO22" s="67">
        <f t="shared" si="3"/>
        <v>0.42396652538928326</v>
      </c>
      <c r="BP22" s="69">
        <f t="shared" si="4"/>
        <v>0</v>
      </c>
    </row>
    <row r="23" spans="1:68" x14ac:dyDescent="0.25">
      <c r="A23" s="42" t="s">
        <v>636</v>
      </c>
      <c r="B23" s="66">
        <f>IF('Indicator Date'!C24="No data","x",$B$2-'Indicator Date'!C24)</f>
        <v>0</v>
      </c>
      <c r="C23" s="66">
        <f>IF('Indicator Date'!D24="No data","x",$C$2-'Indicator Date'!D24)</f>
        <v>0</v>
      </c>
      <c r="D23" s="66">
        <f>IF('Indicator Date'!E24="No data","x",$C$2-'Indicator Date'!E24)</f>
        <v>0</v>
      </c>
      <c r="E23" s="66">
        <f>IF('Indicator Date'!F24="No data","x",$E$2-'Indicator Date'!F24)</f>
        <v>0</v>
      </c>
      <c r="F23" s="66">
        <f>IF('Indicator Date'!G24="No data","x",$F$2-'Indicator Date'!G24)</f>
        <v>0</v>
      </c>
      <c r="G23" s="66">
        <f>IF('Indicator Date'!H24="No data","x",$G$2-'Indicator Date'!H24)</f>
        <v>0</v>
      </c>
      <c r="H23" s="66" t="str">
        <f>IF('Indicator Date'!I24="No data","x",$H$2-'Indicator Date'!I24)</f>
        <v>x</v>
      </c>
      <c r="I23" s="66">
        <f>IF('Indicator Date'!J24="No data","x",$I$2-'Indicator Date'!J24)</f>
        <v>0</v>
      </c>
      <c r="J23" s="66">
        <f>IF('Indicator Date'!K24="No data","x",$J$2-'Indicator Date'!K24)</f>
        <v>0</v>
      </c>
      <c r="K23" s="66">
        <f>IF('Indicator Date'!L24="No data","x",$K$2-'Indicator Date'!L24)</f>
        <v>0</v>
      </c>
      <c r="L23" s="66">
        <f>IF('Indicator Date'!M24="No data","x",$L$2-'Indicator Date'!M24)</f>
        <v>0</v>
      </c>
      <c r="M23" s="66">
        <f>IF('Indicator Date'!N24="No data","x",$M$2-'Indicator Date'!N24)</f>
        <v>0</v>
      </c>
      <c r="N23" s="66">
        <f>IF('Indicator Date'!O24="No data","x",$N$2-'Indicator Date'!O24)</f>
        <v>0</v>
      </c>
      <c r="O23" s="66">
        <f>IF('Indicator Date'!P24="No data","x",$O$2-'Indicator Date'!P24)</f>
        <v>0</v>
      </c>
      <c r="P23" s="66">
        <f>IF('Indicator Date'!Q24="No data","x",$P$2-'Indicator Date'!Q24)</f>
        <v>0</v>
      </c>
      <c r="Q23" s="66">
        <f>IF('Indicator Date'!R24="No data","x",$Q$2-'Indicator Date'!R24)</f>
        <v>1</v>
      </c>
      <c r="R23" s="66">
        <f>IF('Indicator Date'!S24="No data","x",$R$2-'Indicator Date'!S24)</f>
        <v>0</v>
      </c>
      <c r="S23" s="66">
        <f>IF('Indicator Date'!T24="No data","x",$S$2-'Indicator Date'!T24)</f>
        <v>0</v>
      </c>
      <c r="T23" s="66">
        <f>IF('Indicator Date'!U24="No data","x",$T$2-'Indicator Date'!U24)</f>
        <v>0</v>
      </c>
      <c r="U23" s="66">
        <f>IF('Indicator Date'!V24="No data","x",$U$2-'Indicator Date'!V24)</f>
        <v>0</v>
      </c>
      <c r="V23" s="66">
        <f>IF('Indicator Date'!W24="No data","x",$V$2-'Indicator Date'!W24)</f>
        <v>0</v>
      </c>
      <c r="W23" s="66">
        <f>IF('Indicator Date'!X24="No data","x",$W$2-'Indicator Date'!X24)</f>
        <v>1</v>
      </c>
      <c r="X23" s="66">
        <f>IF('Indicator Date'!Y24="No data","x",$X$2-'Indicator Date'!Y24)</f>
        <v>1</v>
      </c>
      <c r="Y23" s="66" t="str">
        <f>IF('Indicator Date'!Z24="No data","x",$Y$2-'Indicator Date'!Z24)</f>
        <v>x</v>
      </c>
      <c r="Z23" s="66">
        <f>IF('Indicator Date'!AA24="No data","x",$Z$2-'Indicator Date'!AA24)</f>
        <v>0</v>
      </c>
      <c r="AA23" s="66">
        <f>IF('Indicator Date'!AB24="No data","x",$AA$2-'Indicator Date'!AB24)</f>
        <v>0</v>
      </c>
      <c r="AB23" s="66">
        <f>IF('Indicator Date'!AC24="No data","x",$AB$2-'Indicator Date'!AC24)</f>
        <v>0</v>
      </c>
      <c r="AC23" s="66">
        <f>IF('Indicator Date'!AD24="No data","x",$AC$2-'Indicator Date'!AD24)</f>
        <v>0</v>
      </c>
      <c r="AD23" s="66">
        <f>IF('Indicator Date'!AE24="No data","x",$AD$2-'Indicator Date'!AE24)</f>
        <v>0</v>
      </c>
      <c r="AE23" s="66">
        <f>IF('Indicator Date'!AF24="No data","x",$AE$2-'Indicator Date'!AF24)</f>
        <v>0</v>
      </c>
      <c r="AF23" s="66">
        <f>IF('Indicator Date'!AG24="No data","x",$AF$2-'Indicator Date'!AG24)</f>
        <v>0</v>
      </c>
      <c r="AG23" s="66">
        <f>IF('Indicator Date'!AH24="No data","x",$AG$2-'Indicator Date'!AH24)</f>
        <v>0</v>
      </c>
      <c r="AH23" s="66">
        <f>IF('Indicator Date'!AI24="No data","x",$AH$2-'Indicator Date'!AI24)</f>
        <v>1</v>
      </c>
      <c r="AI23" s="66">
        <f>IF('Indicator Date'!AJ24="No data","x",$AI$2-'Indicator Date'!AJ24)</f>
        <v>0</v>
      </c>
      <c r="AJ23" s="66">
        <f>IF('Indicator Date'!AK24="No data","x",$AJ$2-'Indicator Date'!AK24)</f>
        <v>1</v>
      </c>
      <c r="AK23" s="66">
        <f>IF('Indicator Date'!AL24="No data","x",$AK$2-'Indicator Date'!AL24)</f>
        <v>0</v>
      </c>
      <c r="AL23" s="66" t="str">
        <f>IF('Indicator Date'!AM24="No data","x",$AL$2-'Indicator Date'!AM24)</f>
        <v>x</v>
      </c>
      <c r="AM23" s="66">
        <f>IF('Indicator Date'!AN24="No data","x",$AM$2-'Indicator Date'!AN24)</f>
        <v>0</v>
      </c>
      <c r="AN23" s="66" t="str">
        <f>IF('Indicator Date'!AO24="No data","x",$AN$2-'Indicator Date'!AO24)</f>
        <v>x</v>
      </c>
      <c r="AO23" s="66">
        <f>IF('Indicator Date'!AP24="No data","x",$AO$2-'Indicator Date'!AP24)</f>
        <v>0</v>
      </c>
      <c r="AP23" s="66">
        <f>IF('Indicator Date'!AQ24="No data","x",$AP$2-'Indicator Date'!AQ24)</f>
        <v>0</v>
      </c>
      <c r="AQ23" s="66">
        <f>IF('Indicator Date'!AR24="No data","x",$AQ$2-'Indicator Date'!AR24)</f>
        <v>0</v>
      </c>
      <c r="AR23" s="66">
        <f>IF('Indicator Date'!AS24="No data","x",$AR$2-'Indicator Date'!AS24)</f>
        <v>0</v>
      </c>
      <c r="AS23" s="66">
        <f>IF('Indicator Date'!AT24="No data","x",$AS$2-'Indicator Date'!AT24)</f>
        <v>0</v>
      </c>
      <c r="AT23" s="66">
        <f>IF('Indicator Date'!AU24="No data","x",$AT$2-'Indicator Date'!AU24)</f>
        <v>0</v>
      </c>
      <c r="AU23" s="66">
        <f>IF('Indicator Date'!AV24="No data","x",$AU$2-'Indicator Date'!AV24)</f>
        <v>0</v>
      </c>
      <c r="AV23" s="66">
        <f>IF('Indicator Date'!AW24="No data","x",$AV$2-'Indicator Date'!AW24)</f>
        <v>0</v>
      </c>
      <c r="AW23" s="66">
        <f>IF('Indicator Date'!AX24="No data","x",$AW$2-'Indicator Date'!AX24)</f>
        <v>1</v>
      </c>
      <c r="AX23" s="66">
        <f>IF('Indicator Date'!AY24="No data","x",$AX$2-'Indicator Date'!AY24)</f>
        <v>0</v>
      </c>
      <c r="AY23" s="66">
        <f>IF('Indicator Date'!AZ24="No data","x",$AY$2-'Indicator Date'!AZ24)</f>
        <v>0</v>
      </c>
      <c r="AZ23" s="66" t="str">
        <f>IF('Indicator Date'!BA24="No data","x",$AZ$2-'Indicator Date'!BA24)</f>
        <v>x</v>
      </c>
      <c r="BA23" s="66">
        <f>IF('Indicator Date'!BB24="No data","x",$BA$2-'Indicator Date'!BB24)</f>
        <v>0</v>
      </c>
      <c r="BB23" s="66">
        <f>IF('Indicator Date'!BC24="No data","x",$BB$2-'Indicator Date'!BC24)</f>
        <v>0</v>
      </c>
      <c r="BC23" s="66">
        <f>IF('Indicator Date'!BD24="No data","x",$BC$2-'Indicator Date'!BD24)</f>
        <v>0</v>
      </c>
      <c r="BD23" s="66">
        <f>IF('Indicator Date'!BE24="No data","x",$BD$2-'Indicator Date'!BE24)</f>
        <v>1</v>
      </c>
      <c r="BE23" s="66">
        <f>IF('Indicator Date'!BF24="No data","x",$BE$2-'Indicator Date'!BF24)</f>
        <v>2</v>
      </c>
      <c r="BF23" s="66">
        <f>IF('Indicator Date'!BG24="No data","x",$BF$2-'Indicator Date'!BG24)</f>
        <v>1</v>
      </c>
      <c r="BG23" s="66">
        <f>IF('Indicator Date'!BH24="No data","x",$BG$2-'Indicator Date'!BH24)</f>
        <v>0</v>
      </c>
      <c r="BH23" s="66">
        <f>IF('Indicator Date'!BJ24="No data","x",$BH$2-'Indicator Date'!BJ24)</f>
        <v>0</v>
      </c>
      <c r="BI23" s="66">
        <f>IF('Indicator Date'!BK24="No data","x",$BI$2-'Indicator Date'!BK24)</f>
        <v>0</v>
      </c>
      <c r="BJ23" s="66">
        <f>IF('Indicator Date'!BL24="No data","x",$BJ$2-'Indicator Date'!BL24)</f>
        <v>0</v>
      </c>
      <c r="BK23" s="66">
        <f>IF('Indicator Date'!BI24="No data","x",$BK$2-'Indicator Date'!BI24)</f>
        <v>0</v>
      </c>
      <c r="BL23">
        <f t="shared" si="0"/>
        <v>10</v>
      </c>
      <c r="BM23" s="67">
        <f t="shared" si="1"/>
        <v>0.17543859649122806</v>
      </c>
      <c r="BN23">
        <f t="shared" si="2"/>
        <v>9</v>
      </c>
      <c r="BO23" s="67">
        <f t="shared" si="3"/>
        <v>0.42396652538928326</v>
      </c>
      <c r="BP23" s="69">
        <f t="shared" si="4"/>
        <v>0</v>
      </c>
    </row>
    <row r="24" spans="1:68" x14ac:dyDescent="0.25">
      <c r="A24" s="42" t="s">
        <v>642</v>
      </c>
      <c r="B24" s="66">
        <f>IF('Indicator Date'!C25="No data","x",$B$2-'Indicator Date'!C25)</f>
        <v>0</v>
      </c>
      <c r="C24" s="66">
        <f>IF('Indicator Date'!D25="No data","x",$C$2-'Indicator Date'!D25)</f>
        <v>0</v>
      </c>
      <c r="D24" s="66">
        <f>IF('Indicator Date'!E25="No data","x",$C$2-'Indicator Date'!E25)</f>
        <v>0</v>
      </c>
      <c r="E24" s="66">
        <f>IF('Indicator Date'!F25="No data","x",$E$2-'Indicator Date'!F25)</f>
        <v>0</v>
      </c>
      <c r="F24" s="66">
        <f>IF('Indicator Date'!G25="No data","x",$F$2-'Indicator Date'!G25)</f>
        <v>0</v>
      </c>
      <c r="G24" s="66">
        <f>IF('Indicator Date'!H25="No data","x",$G$2-'Indicator Date'!H25)</f>
        <v>0</v>
      </c>
      <c r="H24" s="66" t="str">
        <f>IF('Indicator Date'!I25="No data","x",$H$2-'Indicator Date'!I25)</f>
        <v>x</v>
      </c>
      <c r="I24" s="66">
        <f>IF('Indicator Date'!J25="No data","x",$I$2-'Indicator Date'!J25)</f>
        <v>0</v>
      </c>
      <c r="J24" s="66">
        <f>IF('Indicator Date'!K25="No data","x",$J$2-'Indicator Date'!K25)</f>
        <v>0</v>
      </c>
      <c r="K24" s="66">
        <f>IF('Indicator Date'!L25="No data","x",$K$2-'Indicator Date'!L25)</f>
        <v>0</v>
      </c>
      <c r="L24" s="66">
        <f>IF('Indicator Date'!M25="No data","x",$L$2-'Indicator Date'!M25)</f>
        <v>0</v>
      </c>
      <c r="M24" s="66">
        <f>IF('Indicator Date'!N25="No data","x",$M$2-'Indicator Date'!N25)</f>
        <v>0</v>
      </c>
      <c r="N24" s="66">
        <f>IF('Indicator Date'!O25="No data","x",$N$2-'Indicator Date'!O25)</f>
        <v>0</v>
      </c>
      <c r="O24" s="66">
        <f>IF('Indicator Date'!P25="No data","x",$O$2-'Indicator Date'!P25)</f>
        <v>0</v>
      </c>
      <c r="P24" s="66">
        <f>IF('Indicator Date'!Q25="No data","x",$P$2-'Indicator Date'!Q25)</f>
        <v>0</v>
      </c>
      <c r="Q24" s="66">
        <f>IF('Indicator Date'!R25="No data","x",$Q$2-'Indicator Date'!R25)</f>
        <v>1</v>
      </c>
      <c r="R24" s="66">
        <f>IF('Indicator Date'!S25="No data","x",$R$2-'Indicator Date'!S25)</f>
        <v>0</v>
      </c>
      <c r="S24" s="66">
        <f>IF('Indicator Date'!T25="No data","x",$S$2-'Indicator Date'!T25)</f>
        <v>0</v>
      </c>
      <c r="T24" s="66">
        <f>IF('Indicator Date'!U25="No data","x",$T$2-'Indicator Date'!U25)</f>
        <v>0</v>
      </c>
      <c r="U24" s="66">
        <f>IF('Indicator Date'!V25="No data","x",$U$2-'Indicator Date'!V25)</f>
        <v>0</v>
      </c>
      <c r="V24" s="66">
        <f>IF('Indicator Date'!W25="No data","x",$V$2-'Indicator Date'!W25)</f>
        <v>0</v>
      </c>
      <c r="W24" s="66">
        <f>IF('Indicator Date'!X25="No data","x",$W$2-'Indicator Date'!X25)</f>
        <v>1</v>
      </c>
      <c r="X24" s="66">
        <f>IF('Indicator Date'!Y25="No data","x",$X$2-'Indicator Date'!Y25)</f>
        <v>1</v>
      </c>
      <c r="Y24" s="66" t="str">
        <f>IF('Indicator Date'!Z25="No data","x",$Y$2-'Indicator Date'!Z25)</f>
        <v>x</v>
      </c>
      <c r="Z24" s="66">
        <f>IF('Indicator Date'!AA25="No data","x",$Z$2-'Indicator Date'!AA25)</f>
        <v>0</v>
      </c>
      <c r="AA24" s="66">
        <f>IF('Indicator Date'!AB25="No data","x",$AA$2-'Indicator Date'!AB25)</f>
        <v>0</v>
      </c>
      <c r="AB24" s="66">
        <f>IF('Indicator Date'!AC25="No data","x",$AB$2-'Indicator Date'!AC25)</f>
        <v>0</v>
      </c>
      <c r="AC24" s="66">
        <f>IF('Indicator Date'!AD25="No data","x",$AC$2-'Indicator Date'!AD25)</f>
        <v>0</v>
      </c>
      <c r="AD24" s="66">
        <f>IF('Indicator Date'!AE25="No data","x",$AD$2-'Indicator Date'!AE25)</f>
        <v>0</v>
      </c>
      <c r="AE24" s="66">
        <f>IF('Indicator Date'!AF25="No data","x",$AE$2-'Indicator Date'!AF25)</f>
        <v>0</v>
      </c>
      <c r="AF24" s="66">
        <f>IF('Indicator Date'!AG25="No data","x",$AF$2-'Indicator Date'!AG25)</f>
        <v>0</v>
      </c>
      <c r="AG24" s="66">
        <f>IF('Indicator Date'!AH25="No data","x",$AG$2-'Indicator Date'!AH25)</f>
        <v>0</v>
      </c>
      <c r="AH24" s="66">
        <f>IF('Indicator Date'!AI25="No data","x",$AH$2-'Indicator Date'!AI25)</f>
        <v>1</v>
      </c>
      <c r="AI24" s="66">
        <f>IF('Indicator Date'!AJ25="No data","x",$AI$2-'Indicator Date'!AJ25)</f>
        <v>0</v>
      </c>
      <c r="AJ24" s="66">
        <f>IF('Indicator Date'!AK25="No data","x",$AJ$2-'Indicator Date'!AK25)</f>
        <v>1</v>
      </c>
      <c r="AK24" s="66">
        <f>IF('Indicator Date'!AL25="No data","x",$AK$2-'Indicator Date'!AL25)</f>
        <v>0</v>
      </c>
      <c r="AL24" s="66" t="str">
        <f>IF('Indicator Date'!AM25="No data","x",$AL$2-'Indicator Date'!AM25)</f>
        <v>x</v>
      </c>
      <c r="AM24" s="66">
        <f>IF('Indicator Date'!AN25="No data","x",$AM$2-'Indicator Date'!AN25)</f>
        <v>0</v>
      </c>
      <c r="AN24" s="66" t="str">
        <f>IF('Indicator Date'!AO25="No data","x",$AN$2-'Indicator Date'!AO25)</f>
        <v>x</v>
      </c>
      <c r="AO24" s="66">
        <f>IF('Indicator Date'!AP25="No data","x",$AO$2-'Indicator Date'!AP25)</f>
        <v>0</v>
      </c>
      <c r="AP24" s="66">
        <f>IF('Indicator Date'!AQ25="No data","x",$AP$2-'Indicator Date'!AQ25)</f>
        <v>0</v>
      </c>
      <c r="AQ24" s="66">
        <f>IF('Indicator Date'!AR25="No data","x",$AQ$2-'Indicator Date'!AR25)</f>
        <v>0</v>
      </c>
      <c r="AR24" s="66">
        <f>IF('Indicator Date'!AS25="No data","x",$AR$2-'Indicator Date'!AS25)</f>
        <v>0</v>
      </c>
      <c r="AS24" s="66">
        <f>IF('Indicator Date'!AT25="No data","x",$AS$2-'Indicator Date'!AT25)</f>
        <v>0</v>
      </c>
      <c r="AT24" s="66">
        <f>IF('Indicator Date'!AU25="No data","x",$AT$2-'Indicator Date'!AU25)</f>
        <v>0</v>
      </c>
      <c r="AU24" s="66">
        <f>IF('Indicator Date'!AV25="No data","x",$AU$2-'Indicator Date'!AV25)</f>
        <v>0</v>
      </c>
      <c r="AV24" s="66">
        <f>IF('Indicator Date'!AW25="No data","x",$AV$2-'Indicator Date'!AW25)</f>
        <v>0</v>
      </c>
      <c r="AW24" s="66">
        <f>IF('Indicator Date'!AX25="No data","x",$AW$2-'Indicator Date'!AX25)</f>
        <v>1</v>
      </c>
      <c r="AX24" s="66">
        <f>IF('Indicator Date'!AY25="No data","x",$AX$2-'Indicator Date'!AY25)</f>
        <v>0</v>
      </c>
      <c r="AY24" s="66">
        <f>IF('Indicator Date'!AZ25="No data","x",$AY$2-'Indicator Date'!AZ25)</f>
        <v>0</v>
      </c>
      <c r="AZ24" s="66" t="str">
        <f>IF('Indicator Date'!BA25="No data","x",$AZ$2-'Indicator Date'!BA25)</f>
        <v>x</v>
      </c>
      <c r="BA24" s="66">
        <f>IF('Indicator Date'!BB25="No data","x",$BA$2-'Indicator Date'!BB25)</f>
        <v>0</v>
      </c>
      <c r="BB24" s="66">
        <f>IF('Indicator Date'!BC25="No data","x",$BB$2-'Indicator Date'!BC25)</f>
        <v>0</v>
      </c>
      <c r="BC24" s="66">
        <f>IF('Indicator Date'!BD25="No data","x",$BC$2-'Indicator Date'!BD25)</f>
        <v>0</v>
      </c>
      <c r="BD24" s="66">
        <f>IF('Indicator Date'!BE25="No data","x",$BD$2-'Indicator Date'!BE25)</f>
        <v>1</v>
      </c>
      <c r="BE24" s="66">
        <f>IF('Indicator Date'!BF25="No data","x",$BE$2-'Indicator Date'!BF25)</f>
        <v>2</v>
      </c>
      <c r="BF24" s="66">
        <f>IF('Indicator Date'!BG25="No data","x",$BF$2-'Indicator Date'!BG25)</f>
        <v>1</v>
      </c>
      <c r="BG24" s="66">
        <f>IF('Indicator Date'!BH25="No data","x",$BG$2-'Indicator Date'!BH25)</f>
        <v>0</v>
      </c>
      <c r="BH24" s="66">
        <f>IF('Indicator Date'!BJ25="No data","x",$BH$2-'Indicator Date'!BJ25)</f>
        <v>0</v>
      </c>
      <c r="BI24" s="66">
        <f>IF('Indicator Date'!BK25="No data","x",$BI$2-'Indicator Date'!BK25)</f>
        <v>0</v>
      </c>
      <c r="BJ24" s="66">
        <f>IF('Indicator Date'!BL25="No data","x",$BJ$2-'Indicator Date'!BL25)</f>
        <v>0</v>
      </c>
      <c r="BK24" s="66">
        <f>IF('Indicator Date'!BI25="No data","x",$BK$2-'Indicator Date'!BI25)</f>
        <v>0</v>
      </c>
      <c r="BL24">
        <f t="shared" si="0"/>
        <v>10</v>
      </c>
      <c r="BM24" s="67">
        <f t="shared" si="1"/>
        <v>0.17543859649122806</v>
      </c>
      <c r="BN24">
        <f t="shared" si="2"/>
        <v>9</v>
      </c>
      <c r="BO24" s="67">
        <f t="shared" si="3"/>
        <v>0.42396652538928326</v>
      </c>
      <c r="BP24" s="69">
        <f t="shared" si="4"/>
        <v>0</v>
      </c>
    </row>
    <row r="25" spans="1:68" x14ac:dyDescent="0.25">
      <c r="A25" s="42" t="s">
        <v>645</v>
      </c>
      <c r="B25" s="66">
        <f>IF('Indicator Date'!C26="No data","x",$B$2-'Indicator Date'!C26)</f>
        <v>0</v>
      </c>
      <c r="C25" s="66">
        <f>IF('Indicator Date'!D26="No data","x",$C$2-'Indicator Date'!D26)</f>
        <v>0</v>
      </c>
      <c r="D25" s="66">
        <f>IF('Indicator Date'!E26="No data","x",$C$2-'Indicator Date'!E26)</f>
        <v>0</v>
      </c>
      <c r="E25" s="66">
        <f>IF('Indicator Date'!F26="No data","x",$E$2-'Indicator Date'!F26)</f>
        <v>0</v>
      </c>
      <c r="F25" s="66">
        <f>IF('Indicator Date'!G26="No data","x",$F$2-'Indicator Date'!G26)</f>
        <v>0</v>
      </c>
      <c r="G25" s="66">
        <f>IF('Indicator Date'!H26="No data","x",$G$2-'Indicator Date'!H26)</f>
        <v>0</v>
      </c>
      <c r="H25" s="66" t="str">
        <f>IF('Indicator Date'!I26="No data","x",$H$2-'Indicator Date'!I26)</f>
        <v>x</v>
      </c>
      <c r="I25" s="66">
        <f>IF('Indicator Date'!J26="No data","x",$I$2-'Indicator Date'!J26)</f>
        <v>0</v>
      </c>
      <c r="J25" s="66">
        <f>IF('Indicator Date'!K26="No data","x",$J$2-'Indicator Date'!K26)</f>
        <v>0</v>
      </c>
      <c r="K25" s="66">
        <f>IF('Indicator Date'!L26="No data","x",$K$2-'Indicator Date'!L26)</f>
        <v>0</v>
      </c>
      <c r="L25" s="66">
        <f>IF('Indicator Date'!M26="No data","x",$L$2-'Indicator Date'!M26)</f>
        <v>0</v>
      </c>
      <c r="M25" s="66">
        <f>IF('Indicator Date'!N26="No data","x",$M$2-'Indicator Date'!N26)</f>
        <v>0</v>
      </c>
      <c r="N25" s="66" t="str">
        <f>IF('Indicator Date'!O26="No data","x",$N$2-'Indicator Date'!O26)</f>
        <v>x</v>
      </c>
      <c r="O25" s="66">
        <f>IF('Indicator Date'!P26="No data","x",$O$2-'Indicator Date'!P26)</f>
        <v>0</v>
      </c>
      <c r="P25" s="66">
        <f>IF('Indicator Date'!Q26="No data","x",$P$2-'Indicator Date'!Q26)</f>
        <v>0</v>
      </c>
      <c r="Q25" s="66">
        <f>IF('Indicator Date'!R26="No data","x",$Q$2-'Indicator Date'!R26)</f>
        <v>1</v>
      </c>
      <c r="R25" s="66">
        <f>IF('Indicator Date'!S26="No data","x",$R$2-'Indicator Date'!S26)</f>
        <v>0</v>
      </c>
      <c r="S25" s="66">
        <f>IF('Indicator Date'!T26="No data","x",$S$2-'Indicator Date'!T26)</f>
        <v>0</v>
      </c>
      <c r="T25" s="66">
        <f>IF('Indicator Date'!U26="No data","x",$T$2-'Indicator Date'!U26)</f>
        <v>0</v>
      </c>
      <c r="U25" s="66">
        <f>IF('Indicator Date'!V26="No data","x",$U$2-'Indicator Date'!V26)</f>
        <v>0</v>
      </c>
      <c r="V25" s="66">
        <f>IF('Indicator Date'!W26="No data","x",$V$2-'Indicator Date'!W26)</f>
        <v>0</v>
      </c>
      <c r="W25" s="66">
        <f>IF('Indicator Date'!X26="No data","x",$W$2-'Indicator Date'!X26)</f>
        <v>1</v>
      </c>
      <c r="X25" s="66">
        <f>IF('Indicator Date'!Y26="No data","x",$X$2-'Indicator Date'!Y26)</f>
        <v>1</v>
      </c>
      <c r="Y25" s="66" t="str">
        <f>IF('Indicator Date'!Z26="No data","x",$Y$2-'Indicator Date'!Z26)</f>
        <v>x</v>
      </c>
      <c r="Z25" s="66">
        <f>IF('Indicator Date'!AA26="No data","x",$Z$2-'Indicator Date'!AA26)</f>
        <v>0</v>
      </c>
      <c r="AA25" s="66">
        <f>IF('Indicator Date'!AB26="No data","x",$AA$2-'Indicator Date'!AB26)</f>
        <v>0</v>
      </c>
      <c r="AB25" s="66">
        <f>IF('Indicator Date'!AC26="No data","x",$AB$2-'Indicator Date'!AC26)</f>
        <v>0</v>
      </c>
      <c r="AC25" s="66">
        <f>IF('Indicator Date'!AD26="No data","x",$AC$2-'Indicator Date'!AD26)</f>
        <v>0</v>
      </c>
      <c r="AD25" s="66">
        <f>IF('Indicator Date'!AE26="No data","x",$AD$2-'Indicator Date'!AE26)</f>
        <v>0</v>
      </c>
      <c r="AE25" s="66">
        <f>IF('Indicator Date'!AF26="No data","x",$AE$2-'Indicator Date'!AF26)</f>
        <v>0</v>
      </c>
      <c r="AF25" s="66">
        <f>IF('Indicator Date'!AG26="No data","x",$AF$2-'Indicator Date'!AG26)</f>
        <v>0</v>
      </c>
      <c r="AG25" s="66">
        <f>IF('Indicator Date'!AH26="No data","x",$AG$2-'Indicator Date'!AH26)</f>
        <v>0</v>
      </c>
      <c r="AH25" s="66">
        <f>IF('Indicator Date'!AI26="No data","x",$AH$2-'Indicator Date'!AI26)</f>
        <v>1</v>
      </c>
      <c r="AI25" s="66">
        <f>IF('Indicator Date'!AJ26="No data","x",$AI$2-'Indicator Date'!AJ26)</f>
        <v>0</v>
      </c>
      <c r="AJ25" s="66">
        <f>IF('Indicator Date'!AK26="No data","x",$AJ$2-'Indicator Date'!AK26)</f>
        <v>1</v>
      </c>
      <c r="AK25" s="66">
        <f>IF('Indicator Date'!AL26="No data","x",$AK$2-'Indicator Date'!AL26)</f>
        <v>0</v>
      </c>
      <c r="AL25" s="66" t="str">
        <f>IF('Indicator Date'!AM26="No data","x",$AL$2-'Indicator Date'!AM26)</f>
        <v>x</v>
      </c>
      <c r="AM25" s="66">
        <f>IF('Indicator Date'!AN26="No data","x",$AM$2-'Indicator Date'!AN26)</f>
        <v>0</v>
      </c>
      <c r="AN25" s="66" t="str">
        <f>IF('Indicator Date'!AO26="No data","x",$AN$2-'Indicator Date'!AO26)</f>
        <v>x</v>
      </c>
      <c r="AO25" s="66">
        <f>IF('Indicator Date'!AP26="No data","x",$AO$2-'Indicator Date'!AP26)</f>
        <v>0</v>
      </c>
      <c r="AP25" s="66">
        <f>IF('Indicator Date'!AQ26="No data","x",$AP$2-'Indicator Date'!AQ26)</f>
        <v>0</v>
      </c>
      <c r="AQ25" s="66">
        <f>IF('Indicator Date'!AR26="No data","x",$AQ$2-'Indicator Date'!AR26)</f>
        <v>0</v>
      </c>
      <c r="AR25" s="66">
        <f>IF('Indicator Date'!AS26="No data","x",$AR$2-'Indicator Date'!AS26)</f>
        <v>0</v>
      </c>
      <c r="AS25" s="66">
        <f>IF('Indicator Date'!AT26="No data","x",$AS$2-'Indicator Date'!AT26)</f>
        <v>0</v>
      </c>
      <c r="AT25" s="66">
        <f>IF('Indicator Date'!AU26="No data","x",$AT$2-'Indicator Date'!AU26)</f>
        <v>0</v>
      </c>
      <c r="AU25" s="66">
        <f>IF('Indicator Date'!AV26="No data","x",$AU$2-'Indicator Date'!AV26)</f>
        <v>1</v>
      </c>
      <c r="AV25" s="66">
        <f>IF('Indicator Date'!AW26="No data","x",$AV$2-'Indicator Date'!AW26)</f>
        <v>0</v>
      </c>
      <c r="AW25" s="66">
        <f>IF('Indicator Date'!AX26="No data","x",$AW$2-'Indicator Date'!AX26)</f>
        <v>1</v>
      </c>
      <c r="AX25" s="66">
        <f>IF('Indicator Date'!AY26="No data","x",$AX$2-'Indicator Date'!AY26)</f>
        <v>0</v>
      </c>
      <c r="AY25" s="66">
        <f>IF('Indicator Date'!AZ26="No data","x",$AY$2-'Indicator Date'!AZ26)</f>
        <v>0</v>
      </c>
      <c r="AZ25" s="66" t="str">
        <f>IF('Indicator Date'!BA26="No data","x",$AZ$2-'Indicator Date'!BA26)</f>
        <v>x</v>
      </c>
      <c r="BA25" s="66">
        <f>IF('Indicator Date'!BB26="No data","x",$BA$2-'Indicator Date'!BB26)</f>
        <v>0</v>
      </c>
      <c r="BB25" s="66">
        <f>IF('Indicator Date'!BC26="No data","x",$BB$2-'Indicator Date'!BC26)</f>
        <v>0</v>
      </c>
      <c r="BC25" s="66">
        <f>IF('Indicator Date'!BD26="No data","x",$BC$2-'Indicator Date'!BD26)</f>
        <v>0</v>
      </c>
      <c r="BD25" s="66">
        <f>IF('Indicator Date'!BE26="No data","x",$BD$2-'Indicator Date'!BE26)</f>
        <v>1</v>
      </c>
      <c r="BE25" s="66">
        <f>IF('Indicator Date'!BF26="No data","x",$BE$2-'Indicator Date'!BF26)</f>
        <v>2</v>
      </c>
      <c r="BF25" s="66">
        <f>IF('Indicator Date'!BG26="No data","x",$BF$2-'Indicator Date'!BG26)</f>
        <v>1</v>
      </c>
      <c r="BG25" s="66">
        <f>IF('Indicator Date'!BH26="No data","x",$BG$2-'Indicator Date'!BH26)</f>
        <v>0</v>
      </c>
      <c r="BH25" s="66">
        <f>IF('Indicator Date'!BJ26="No data","x",$BH$2-'Indicator Date'!BJ26)</f>
        <v>0</v>
      </c>
      <c r="BI25" s="66">
        <f>IF('Indicator Date'!BK26="No data","x",$BI$2-'Indicator Date'!BK26)</f>
        <v>0</v>
      </c>
      <c r="BJ25" s="66">
        <f>IF('Indicator Date'!BL26="No data","x",$BJ$2-'Indicator Date'!BL26)</f>
        <v>0</v>
      </c>
      <c r="BK25" s="66">
        <f>IF('Indicator Date'!BI26="No data","x",$BK$2-'Indicator Date'!BI26)</f>
        <v>0</v>
      </c>
      <c r="BL25">
        <f t="shared" si="0"/>
        <v>11</v>
      </c>
      <c r="BM25" s="67">
        <f t="shared" si="1"/>
        <v>0.19642857142857142</v>
      </c>
      <c r="BN25">
        <f t="shared" si="2"/>
        <v>10</v>
      </c>
      <c r="BO25" s="67">
        <f t="shared" si="3"/>
        <v>0.43995303552696141</v>
      </c>
      <c r="BP25" s="69">
        <f t="shared" si="4"/>
        <v>0</v>
      </c>
    </row>
    <row r="26" spans="1:68" x14ac:dyDescent="0.25">
      <c r="A26" s="42" t="s">
        <v>640</v>
      </c>
      <c r="B26" s="66">
        <f>IF('Indicator Date'!C27="No data","x",$B$2-'Indicator Date'!C27)</f>
        <v>0</v>
      </c>
      <c r="C26" s="66">
        <f>IF('Indicator Date'!D27="No data","x",$C$2-'Indicator Date'!D27)</f>
        <v>0</v>
      </c>
      <c r="D26" s="66">
        <f>IF('Indicator Date'!E27="No data","x",$C$2-'Indicator Date'!E27)</f>
        <v>0</v>
      </c>
      <c r="E26" s="66">
        <f>IF('Indicator Date'!F27="No data","x",$E$2-'Indicator Date'!F27)</f>
        <v>0</v>
      </c>
      <c r="F26" s="66">
        <f>IF('Indicator Date'!G27="No data","x",$F$2-'Indicator Date'!G27)</f>
        <v>0</v>
      </c>
      <c r="G26" s="66">
        <f>IF('Indicator Date'!H27="No data","x",$G$2-'Indicator Date'!H27)</f>
        <v>0</v>
      </c>
      <c r="H26" s="66" t="str">
        <f>IF('Indicator Date'!I27="No data","x",$H$2-'Indicator Date'!I27)</f>
        <v>x</v>
      </c>
      <c r="I26" s="66">
        <f>IF('Indicator Date'!J27="No data","x",$I$2-'Indicator Date'!J27)</f>
        <v>0</v>
      </c>
      <c r="J26" s="66">
        <f>IF('Indicator Date'!K27="No data","x",$J$2-'Indicator Date'!K27)</f>
        <v>0</v>
      </c>
      <c r="K26" s="66">
        <f>IF('Indicator Date'!L27="No data","x",$K$2-'Indicator Date'!L27)</f>
        <v>0</v>
      </c>
      <c r="L26" s="66">
        <f>IF('Indicator Date'!M27="No data","x",$L$2-'Indicator Date'!M27)</f>
        <v>0</v>
      </c>
      <c r="M26" s="66">
        <f>IF('Indicator Date'!N27="No data","x",$M$2-'Indicator Date'!N27)</f>
        <v>0</v>
      </c>
      <c r="N26" s="66">
        <f>IF('Indicator Date'!O27="No data","x",$N$2-'Indicator Date'!O27)</f>
        <v>0</v>
      </c>
      <c r="O26" s="66">
        <f>IF('Indicator Date'!P27="No data","x",$O$2-'Indicator Date'!P27)</f>
        <v>0</v>
      </c>
      <c r="P26" s="66">
        <f>IF('Indicator Date'!Q27="No data","x",$P$2-'Indicator Date'!Q27)</f>
        <v>0</v>
      </c>
      <c r="Q26" s="66">
        <f>IF('Indicator Date'!R27="No data","x",$Q$2-'Indicator Date'!R27)</f>
        <v>1</v>
      </c>
      <c r="R26" s="66">
        <f>IF('Indicator Date'!S27="No data","x",$R$2-'Indicator Date'!S27)</f>
        <v>0</v>
      </c>
      <c r="S26" s="66">
        <f>IF('Indicator Date'!T27="No data","x",$S$2-'Indicator Date'!T27)</f>
        <v>0</v>
      </c>
      <c r="T26" s="66">
        <f>IF('Indicator Date'!U27="No data","x",$T$2-'Indicator Date'!U27)</f>
        <v>0</v>
      </c>
      <c r="U26" s="66">
        <f>IF('Indicator Date'!V27="No data","x",$U$2-'Indicator Date'!V27)</f>
        <v>0</v>
      </c>
      <c r="V26" s="66">
        <f>IF('Indicator Date'!W27="No data","x",$V$2-'Indicator Date'!W27)</f>
        <v>0</v>
      </c>
      <c r="W26" s="66">
        <f>IF('Indicator Date'!X27="No data","x",$W$2-'Indicator Date'!X27)</f>
        <v>1</v>
      </c>
      <c r="X26" s="66">
        <f>IF('Indicator Date'!Y27="No data","x",$X$2-'Indicator Date'!Y27)</f>
        <v>1</v>
      </c>
      <c r="Y26" s="66" t="str">
        <f>IF('Indicator Date'!Z27="No data","x",$Y$2-'Indicator Date'!Z27)</f>
        <v>x</v>
      </c>
      <c r="Z26" s="66">
        <f>IF('Indicator Date'!AA27="No data","x",$Z$2-'Indicator Date'!AA27)</f>
        <v>0</v>
      </c>
      <c r="AA26" s="66">
        <f>IF('Indicator Date'!AB27="No data","x",$AA$2-'Indicator Date'!AB27)</f>
        <v>0</v>
      </c>
      <c r="AB26" s="66">
        <f>IF('Indicator Date'!AC27="No data","x",$AB$2-'Indicator Date'!AC27)</f>
        <v>0</v>
      </c>
      <c r="AC26" s="66">
        <f>IF('Indicator Date'!AD27="No data","x",$AC$2-'Indicator Date'!AD27)</f>
        <v>0</v>
      </c>
      <c r="AD26" s="66">
        <f>IF('Indicator Date'!AE27="No data","x",$AD$2-'Indicator Date'!AE27)</f>
        <v>0</v>
      </c>
      <c r="AE26" s="66">
        <f>IF('Indicator Date'!AF27="No data","x",$AE$2-'Indicator Date'!AF27)</f>
        <v>0</v>
      </c>
      <c r="AF26" s="66">
        <f>IF('Indicator Date'!AG27="No data","x",$AF$2-'Indicator Date'!AG27)</f>
        <v>0</v>
      </c>
      <c r="AG26" s="66">
        <f>IF('Indicator Date'!AH27="No data","x",$AG$2-'Indicator Date'!AH27)</f>
        <v>0</v>
      </c>
      <c r="AH26" s="66">
        <f>IF('Indicator Date'!AI27="No data","x",$AH$2-'Indicator Date'!AI27)</f>
        <v>1</v>
      </c>
      <c r="AI26" s="66">
        <f>IF('Indicator Date'!AJ27="No data","x",$AI$2-'Indicator Date'!AJ27)</f>
        <v>0</v>
      </c>
      <c r="AJ26" s="66">
        <f>IF('Indicator Date'!AK27="No data","x",$AJ$2-'Indicator Date'!AK27)</f>
        <v>1</v>
      </c>
      <c r="AK26" s="66">
        <f>IF('Indicator Date'!AL27="No data","x",$AK$2-'Indicator Date'!AL27)</f>
        <v>0</v>
      </c>
      <c r="AL26" s="66" t="str">
        <f>IF('Indicator Date'!AM27="No data","x",$AL$2-'Indicator Date'!AM27)</f>
        <v>x</v>
      </c>
      <c r="AM26" s="66">
        <f>IF('Indicator Date'!AN27="No data","x",$AM$2-'Indicator Date'!AN27)</f>
        <v>0</v>
      </c>
      <c r="AN26" s="66" t="str">
        <f>IF('Indicator Date'!AO27="No data","x",$AN$2-'Indicator Date'!AO27)</f>
        <v>x</v>
      </c>
      <c r="AO26" s="66">
        <f>IF('Indicator Date'!AP27="No data","x",$AO$2-'Indicator Date'!AP27)</f>
        <v>0</v>
      </c>
      <c r="AP26" s="66">
        <f>IF('Indicator Date'!AQ27="No data","x",$AP$2-'Indicator Date'!AQ27)</f>
        <v>0</v>
      </c>
      <c r="AQ26" s="66">
        <f>IF('Indicator Date'!AR27="No data","x",$AQ$2-'Indicator Date'!AR27)</f>
        <v>0</v>
      </c>
      <c r="AR26" s="66">
        <f>IF('Indicator Date'!AS27="No data","x",$AR$2-'Indicator Date'!AS27)</f>
        <v>0</v>
      </c>
      <c r="AS26" s="66">
        <f>IF('Indicator Date'!AT27="No data","x",$AS$2-'Indicator Date'!AT27)</f>
        <v>0</v>
      </c>
      <c r="AT26" s="66">
        <f>IF('Indicator Date'!AU27="No data","x",$AT$2-'Indicator Date'!AU27)</f>
        <v>0</v>
      </c>
      <c r="AU26" s="66">
        <f>IF('Indicator Date'!AV27="No data","x",$AU$2-'Indicator Date'!AV27)</f>
        <v>0</v>
      </c>
      <c r="AV26" s="66">
        <f>IF('Indicator Date'!AW27="No data","x",$AV$2-'Indicator Date'!AW27)</f>
        <v>0</v>
      </c>
      <c r="AW26" s="66">
        <f>IF('Indicator Date'!AX27="No data","x",$AW$2-'Indicator Date'!AX27)</f>
        <v>1</v>
      </c>
      <c r="AX26" s="66">
        <f>IF('Indicator Date'!AY27="No data","x",$AX$2-'Indicator Date'!AY27)</f>
        <v>0</v>
      </c>
      <c r="AY26" s="66">
        <f>IF('Indicator Date'!AZ27="No data","x",$AY$2-'Indicator Date'!AZ27)</f>
        <v>0</v>
      </c>
      <c r="AZ26" s="66" t="str">
        <f>IF('Indicator Date'!BA27="No data","x",$AZ$2-'Indicator Date'!BA27)</f>
        <v>x</v>
      </c>
      <c r="BA26" s="66">
        <f>IF('Indicator Date'!BB27="No data","x",$BA$2-'Indicator Date'!BB27)</f>
        <v>0</v>
      </c>
      <c r="BB26" s="66">
        <f>IF('Indicator Date'!BC27="No data","x",$BB$2-'Indicator Date'!BC27)</f>
        <v>0</v>
      </c>
      <c r="BC26" s="66">
        <f>IF('Indicator Date'!BD27="No data","x",$BC$2-'Indicator Date'!BD27)</f>
        <v>0</v>
      </c>
      <c r="BD26" s="66">
        <f>IF('Indicator Date'!BE27="No data","x",$BD$2-'Indicator Date'!BE27)</f>
        <v>1</v>
      </c>
      <c r="BE26" s="66">
        <f>IF('Indicator Date'!BF27="No data","x",$BE$2-'Indicator Date'!BF27)</f>
        <v>2</v>
      </c>
      <c r="BF26" s="66">
        <f>IF('Indicator Date'!BG27="No data","x",$BF$2-'Indicator Date'!BG27)</f>
        <v>1</v>
      </c>
      <c r="BG26" s="66">
        <f>IF('Indicator Date'!BH27="No data","x",$BG$2-'Indicator Date'!BH27)</f>
        <v>0</v>
      </c>
      <c r="BH26" s="66">
        <f>IF('Indicator Date'!BJ27="No data","x",$BH$2-'Indicator Date'!BJ27)</f>
        <v>0</v>
      </c>
      <c r="BI26" s="66">
        <f>IF('Indicator Date'!BK27="No data","x",$BI$2-'Indicator Date'!BK27)</f>
        <v>0</v>
      </c>
      <c r="BJ26" s="66">
        <f>IF('Indicator Date'!BL27="No data","x",$BJ$2-'Indicator Date'!BL27)</f>
        <v>0</v>
      </c>
      <c r="BK26" s="66">
        <f>IF('Indicator Date'!BI27="No data","x",$BK$2-'Indicator Date'!BI27)</f>
        <v>0</v>
      </c>
      <c r="BL26">
        <f t="shared" si="0"/>
        <v>10</v>
      </c>
      <c r="BM26" s="67">
        <f t="shared" si="1"/>
        <v>0.17543859649122806</v>
      </c>
      <c r="BN26">
        <f t="shared" si="2"/>
        <v>9</v>
      </c>
      <c r="BO26" s="67">
        <f t="shared" si="3"/>
        <v>0.42396652538928326</v>
      </c>
      <c r="BP26" s="69">
        <f t="shared" si="4"/>
        <v>0</v>
      </c>
    </row>
    <row r="27" spans="1:68" x14ac:dyDescent="0.25">
      <c r="A27" s="42" t="s">
        <v>637</v>
      </c>
      <c r="B27" s="66">
        <f>IF('Indicator Date'!C28="No data","x",$B$2-'Indicator Date'!C28)</f>
        <v>0</v>
      </c>
      <c r="C27" s="66">
        <f>IF('Indicator Date'!D28="No data","x",$C$2-'Indicator Date'!D28)</f>
        <v>0</v>
      </c>
      <c r="D27" s="66">
        <f>IF('Indicator Date'!E28="No data","x",$C$2-'Indicator Date'!E28)</f>
        <v>0</v>
      </c>
      <c r="E27" s="66">
        <f>IF('Indicator Date'!F28="No data","x",$E$2-'Indicator Date'!F28)</f>
        <v>0</v>
      </c>
      <c r="F27" s="66">
        <f>IF('Indicator Date'!G28="No data","x",$F$2-'Indicator Date'!G28)</f>
        <v>0</v>
      </c>
      <c r="G27" s="66">
        <f>IF('Indicator Date'!H28="No data","x",$G$2-'Indicator Date'!H28)</f>
        <v>0</v>
      </c>
      <c r="H27" s="66" t="str">
        <f>IF('Indicator Date'!I28="No data","x",$H$2-'Indicator Date'!I28)</f>
        <v>x</v>
      </c>
      <c r="I27" s="66">
        <f>IF('Indicator Date'!J28="No data","x",$I$2-'Indicator Date'!J28)</f>
        <v>0</v>
      </c>
      <c r="J27" s="66">
        <f>IF('Indicator Date'!K28="No data","x",$J$2-'Indicator Date'!K28)</f>
        <v>0</v>
      </c>
      <c r="K27" s="66">
        <f>IF('Indicator Date'!L28="No data","x",$K$2-'Indicator Date'!L28)</f>
        <v>0</v>
      </c>
      <c r="L27" s="66">
        <f>IF('Indicator Date'!M28="No data","x",$L$2-'Indicator Date'!M28)</f>
        <v>0</v>
      </c>
      <c r="M27" s="66">
        <f>IF('Indicator Date'!N28="No data","x",$M$2-'Indicator Date'!N28)</f>
        <v>0</v>
      </c>
      <c r="N27" s="66">
        <f>IF('Indicator Date'!O28="No data","x",$N$2-'Indicator Date'!O28)</f>
        <v>0</v>
      </c>
      <c r="O27" s="66">
        <f>IF('Indicator Date'!P28="No data","x",$O$2-'Indicator Date'!P28)</f>
        <v>0</v>
      </c>
      <c r="P27" s="66">
        <f>IF('Indicator Date'!Q28="No data","x",$P$2-'Indicator Date'!Q28)</f>
        <v>0</v>
      </c>
      <c r="Q27" s="66">
        <f>IF('Indicator Date'!R28="No data","x",$Q$2-'Indicator Date'!R28)</f>
        <v>1</v>
      </c>
      <c r="R27" s="66">
        <f>IF('Indicator Date'!S28="No data","x",$R$2-'Indicator Date'!S28)</f>
        <v>0</v>
      </c>
      <c r="S27" s="66">
        <f>IF('Indicator Date'!T28="No data","x",$S$2-'Indicator Date'!T28)</f>
        <v>0</v>
      </c>
      <c r="T27" s="66">
        <f>IF('Indicator Date'!U28="No data","x",$T$2-'Indicator Date'!U28)</f>
        <v>0</v>
      </c>
      <c r="U27" s="66">
        <f>IF('Indicator Date'!V28="No data","x",$U$2-'Indicator Date'!V28)</f>
        <v>0</v>
      </c>
      <c r="V27" s="66">
        <f>IF('Indicator Date'!W28="No data","x",$V$2-'Indicator Date'!W28)</f>
        <v>0</v>
      </c>
      <c r="W27" s="66">
        <f>IF('Indicator Date'!X28="No data","x",$W$2-'Indicator Date'!X28)</f>
        <v>1</v>
      </c>
      <c r="X27" s="66">
        <f>IF('Indicator Date'!Y28="No data","x",$X$2-'Indicator Date'!Y28)</f>
        <v>1</v>
      </c>
      <c r="Y27" s="66" t="str">
        <f>IF('Indicator Date'!Z28="No data","x",$Y$2-'Indicator Date'!Z28)</f>
        <v>x</v>
      </c>
      <c r="Z27" s="66">
        <f>IF('Indicator Date'!AA28="No data","x",$Z$2-'Indicator Date'!AA28)</f>
        <v>0</v>
      </c>
      <c r="AA27" s="66">
        <f>IF('Indicator Date'!AB28="No data","x",$AA$2-'Indicator Date'!AB28)</f>
        <v>0</v>
      </c>
      <c r="AB27" s="66">
        <f>IF('Indicator Date'!AC28="No data","x",$AB$2-'Indicator Date'!AC28)</f>
        <v>0</v>
      </c>
      <c r="AC27" s="66">
        <f>IF('Indicator Date'!AD28="No data","x",$AC$2-'Indicator Date'!AD28)</f>
        <v>0</v>
      </c>
      <c r="AD27" s="66">
        <f>IF('Indicator Date'!AE28="No data","x",$AD$2-'Indicator Date'!AE28)</f>
        <v>0</v>
      </c>
      <c r="AE27" s="66">
        <f>IF('Indicator Date'!AF28="No data","x",$AE$2-'Indicator Date'!AF28)</f>
        <v>0</v>
      </c>
      <c r="AF27" s="66">
        <f>IF('Indicator Date'!AG28="No data","x",$AF$2-'Indicator Date'!AG28)</f>
        <v>0</v>
      </c>
      <c r="AG27" s="66">
        <f>IF('Indicator Date'!AH28="No data","x",$AG$2-'Indicator Date'!AH28)</f>
        <v>0</v>
      </c>
      <c r="AH27" s="66">
        <f>IF('Indicator Date'!AI28="No data","x",$AH$2-'Indicator Date'!AI28)</f>
        <v>1</v>
      </c>
      <c r="AI27" s="66">
        <f>IF('Indicator Date'!AJ28="No data","x",$AI$2-'Indicator Date'!AJ28)</f>
        <v>0</v>
      </c>
      <c r="AJ27" s="66">
        <f>IF('Indicator Date'!AK28="No data","x",$AJ$2-'Indicator Date'!AK28)</f>
        <v>1</v>
      </c>
      <c r="AK27" s="66">
        <f>IF('Indicator Date'!AL28="No data","x",$AK$2-'Indicator Date'!AL28)</f>
        <v>0</v>
      </c>
      <c r="AL27" s="66" t="str">
        <f>IF('Indicator Date'!AM28="No data","x",$AL$2-'Indicator Date'!AM28)</f>
        <v>x</v>
      </c>
      <c r="AM27" s="66">
        <f>IF('Indicator Date'!AN28="No data","x",$AM$2-'Indicator Date'!AN28)</f>
        <v>0</v>
      </c>
      <c r="AN27" s="66" t="str">
        <f>IF('Indicator Date'!AO28="No data","x",$AN$2-'Indicator Date'!AO28)</f>
        <v>x</v>
      </c>
      <c r="AO27" s="66">
        <f>IF('Indicator Date'!AP28="No data","x",$AO$2-'Indicator Date'!AP28)</f>
        <v>0</v>
      </c>
      <c r="AP27" s="66">
        <f>IF('Indicator Date'!AQ28="No data","x",$AP$2-'Indicator Date'!AQ28)</f>
        <v>0</v>
      </c>
      <c r="AQ27" s="66">
        <f>IF('Indicator Date'!AR28="No data","x",$AQ$2-'Indicator Date'!AR28)</f>
        <v>0</v>
      </c>
      <c r="AR27" s="66">
        <f>IF('Indicator Date'!AS28="No data","x",$AR$2-'Indicator Date'!AS28)</f>
        <v>0</v>
      </c>
      <c r="AS27" s="66">
        <f>IF('Indicator Date'!AT28="No data","x",$AS$2-'Indicator Date'!AT28)</f>
        <v>0</v>
      </c>
      <c r="AT27" s="66">
        <f>IF('Indicator Date'!AU28="No data","x",$AT$2-'Indicator Date'!AU28)</f>
        <v>0</v>
      </c>
      <c r="AU27" s="66">
        <f>IF('Indicator Date'!AV28="No data","x",$AU$2-'Indicator Date'!AV28)</f>
        <v>0</v>
      </c>
      <c r="AV27" s="66">
        <f>IF('Indicator Date'!AW28="No data","x",$AV$2-'Indicator Date'!AW28)</f>
        <v>0</v>
      </c>
      <c r="AW27" s="66">
        <f>IF('Indicator Date'!AX28="No data","x",$AW$2-'Indicator Date'!AX28)</f>
        <v>1</v>
      </c>
      <c r="AX27" s="66">
        <f>IF('Indicator Date'!AY28="No data","x",$AX$2-'Indicator Date'!AY28)</f>
        <v>0</v>
      </c>
      <c r="AY27" s="66">
        <f>IF('Indicator Date'!AZ28="No data","x",$AY$2-'Indicator Date'!AZ28)</f>
        <v>0</v>
      </c>
      <c r="AZ27" s="66" t="str">
        <f>IF('Indicator Date'!BA28="No data","x",$AZ$2-'Indicator Date'!BA28)</f>
        <v>x</v>
      </c>
      <c r="BA27" s="66">
        <f>IF('Indicator Date'!BB28="No data","x",$BA$2-'Indicator Date'!BB28)</f>
        <v>0</v>
      </c>
      <c r="BB27" s="66">
        <f>IF('Indicator Date'!BC28="No data","x",$BB$2-'Indicator Date'!BC28)</f>
        <v>0</v>
      </c>
      <c r="BC27" s="66">
        <f>IF('Indicator Date'!BD28="No data","x",$BC$2-'Indicator Date'!BD28)</f>
        <v>0</v>
      </c>
      <c r="BD27" s="66">
        <f>IF('Indicator Date'!BE28="No data","x",$BD$2-'Indicator Date'!BE28)</f>
        <v>1</v>
      </c>
      <c r="BE27" s="66">
        <f>IF('Indicator Date'!BF28="No data","x",$BE$2-'Indicator Date'!BF28)</f>
        <v>2</v>
      </c>
      <c r="BF27" s="66">
        <f>IF('Indicator Date'!BG28="No data","x",$BF$2-'Indicator Date'!BG28)</f>
        <v>1</v>
      </c>
      <c r="BG27" s="66">
        <f>IF('Indicator Date'!BH28="No data","x",$BG$2-'Indicator Date'!BH28)</f>
        <v>0</v>
      </c>
      <c r="BH27" s="66">
        <f>IF('Indicator Date'!BJ28="No data","x",$BH$2-'Indicator Date'!BJ28)</f>
        <v>0</v>
      </c>
      <c r="BI27" s="66">
        <f>IF('Indicator Date'!BK28="No data","x",$BI$2-'Indicator Date'!BK28)</f>
        <v>0</v>
      </c>
      <c r="BJ27" s="66">
        <f>IF('Indicator Date'!BL28="No data","x",$BJ$2-'Indicator Date'!BL28)</f>
        <v>0</v>
      </c>
      <c r="BK27" s="66">
        <f>IF('Indicator Date'!BI28="No data","x",$BK$2-'Indicator Date'!BI28)</f>
        <v>0</v>
      </c>
      <c r="BL27">
        <f t="shared" si="0"/>
        <v>10</v>
      </c>
      <c r="BM27" s="67">
        <f t="shared" si="1"/>
        <v>0.17543859649122806</v>
      </c>
      <c r="BN27">
        <f t="shared" si="2"/>
        <v>9</v>
      </c>
      <c r="BO27" s="67">
        <f t="shared" si="3"/>
        <v>0.42396652538928326</v>
      </c>
      <c r="BP27" s="69">
        <f t="shared" si="4"/>
        <v>0</v>
      </c>
    </row>
    <row r="28" spans="1:68" x14ac:dyDescent="0.25">
      <c r="A28" s="42" t="s">
        <v>647</v>
      </c>
      <c r="B28" s="66">
        <f>IF('Indicator Date'!C29="No data","x",$B$2-'Indicator Date'!C29)</f>
        <v>0</v>
      </c>
      <c r="C28" s="66">
        <f>IF('Indicator Date'!D29="No data","x",$C$2-'Indicator Date'!D29)</f>
        <v>0</v>
      </c>
      <c r="D28" s="66">
        <f>IF('Indicator Date'!E29="No data","x",$C$2-'Indicator Date'!E29)</f>
        <v>0</v>
      </c>
      <c r="E28" s="66">
        <f>IF('Indicator Date'!F29="No data","x",$E$2-'Indicator Date'!F29)</f>
        <v>0</v>
      </c>
      <c r="F28" s="66">
        <f>IF('Indicator Date'!G29="No data","x",$F$2-'Indicator Date'!G29)</f>
        <v>0</v>
      </c>
      <c r="G28" s="66">
        <f>IF('Indicator Date'!H29="No data","x",$G$2-'Indicator Date'!H29)</f>
        <v>0</v>
      </c>
      <c r="H28" s="66">
        <f>IF('Indicator Date'!I29="No data","x",$H$2-'Indicator Date'!I29)</f>
        <v>0</v>
      </c>
      <c r="I28" s="66">
        <f>IF('Indicator Date'!J29="No data","x",$I$2-'Indicator Date'!J29)</f>
        <v>0</v>
      </c>
      <c r="J28" s="66">
        <f>IF('Indicator Date'!K29="No data","x",$J$2-'Indicator Date'!K29)</f>
        <v>0</v>
      </c>
      <c r="K28" s="66">
        <f>IF('Indicator Date'!L29="No data","x",$K$2-'Indicator Date'!L29)</f>
        <v>0</v>
      </c>
      <c r="L28" s="66">
        <f>IF('Indicator Date'!M29="No data","x",$L$2-'Indicator Date'!M29)</f>
        <v>0</v>
      </c>
      <c r="M28" s="66">
        <f>IF('Indicator Date'!N29="No data","x",$M$2-'Indicator Date'!N29)</f>
        <v>0</v>
      </c>
      <c r="N28" s="66">
        <f>IF('Indicator Date'!O29="No data","x",$N$2-'Indicator Date'!O29)</f>
        <v>0</v>
      </c>
      <c r="O28" s="66">
        <f>IF('Indicator Date'!P29="No data","x",$O$2-'Indicator Date'!P29)</f>
        <v>0</v>
      </c>
      <c r="P28" s="66">
        <f>IF('Indicator Date'!Q29="No data","x",$P$2-'Indicator Date'!Q29)</f>
        <v>0</v>
      </c>
      <c r="Q28" s="66">
        <f>IF('Indicator Date'!R29="No data","x",$Q$2-'Indicator Date'!R29)</f>
        <v>1</v>
      </c>
      <c r="R28" s="66">
        <f>IF('Indicator Date'!S29="No data","x",$R$2-'Indicator Date'!S29)</f>
        <v>0</v>
      </c>
      <c r="S28" s="66">
        <f>IF('Indicator Date'!T29="No data","x",$S$2-'Indicator Date'!T29)</f>
        <v>0</v>
      </c>
      <c r="T28" s="66">
        <f>IF('Indicator Date'!U29="No data","x",$T$2-'Indicator Date'!U29)</f>
        <v>0</v>
      </c>
      <c r="U28" s="66">
        <f>IF('Indicator Date'!V29="No data","x",$U$2-'Indicator Date'!V29)</f>
        <v>3</v>
      </c>
      <c r="V28" s="66">
        <f>IF('Indicator Date'!W29="No data","x",$V$2-'Indicator Date'!W29)</f>
        <v>3</v>
      </c>
      <c r="W28" s="66">
        <f>IF('Indicator Date'!X29="No data","x",$W$2-'Indicator Date'!X29)</f>
        <v>0</v>
      </c>
      <c r="X28" s="66">
        <f>IF('Indicator Date'!Y29="No data","x",$X$2-'Indicator Date'!Y29)</f>
        <v>0</v>
      </c>
      <c r="Y28" s="66">
        <f>IF('Indicator Date'!Z29="No data","x",$Y$2-'Indicator Date'!Z29)</f>
        <v>0</v>
      </c>
      <c r="Z28" s="66">
        <f>IF('Indicator Date'!AA29="No data","x",$Z$2-'Indicator Date'!AA29)</f>
        <v>0</v>
      </c>
      <c r="AA28" s="66">
        <f>IF('Indicator Date'!AB29="No data","x",$AA$2-'Indicator Date'!AB29)</f>
        <v>0</v>
      </c>
      <c r="AB28" s="66">
        <f>IF('Indicator Date'!AC29="No data","x",$AB$2-'Indicator Date'!AC29)</f>
        <v>0</v>
      </c>
      <c r="AC28" s="66">
        <f>IF('Indicator Date'!AD29="No data","x",$AC$2-'Indicator Date'!AD29)</f>
        <v>0</v>
      </c>
      <c r="AD28" s="66">
        <f>IF('Indicator Date'!AE29="No data","x",$AD$2-'Indicator Date'!AE29)</f>
        <v>0</v>
      </c>
      <c r="AE28" s="66">
        <f>IF('Indicator Date'!AF29="No data","x",$AE$2-'Indicator Date'!AF29)</f>
        <v>1</v>
      </c>
      <c r="AF28" s="66">
        <f>IF('Indicator Date'!AG29="No data","x",$AF$2-'Indicator Date'!AG29)</f>
        <v>1</v>
      </c>
      <c r="AG28" s="66">
        <f>IF('Indicator Date'!AH29="No data","x",$AG$2-'Indicator Date'!AH29)</f>
        <v>1</v>
      </c>
      <c r="AH28" s="66">
        <f>IF('Indicator Date'!AI29="No data","x",$AH$2-'Indicator Date'!AI29)</f>
        <v>1</v>
      </c>
      <c r="AI28" s="66">
        <f>IF('Indicator Date'!AJ29="No data","x",$AI$2-'Indicator Date'!AJ29)</f>
        <v>0</v>
      </c>
      <c r="AJ28" s="66">
        <f>IF('Indicator Date'!AK29="No data","x",$AJ$2-'Indicator Date'!AK29)</f>
        <v>0</v>
      </c>
      <c r="AK28" s="66">
        <f>IF('Indicator Date'!AL29="No data","x",$AK$2-'Indicator Date'!AL29)</f>
        <v>0</v>
      </c>
      <c r="AL28" s="66">
        <f>IF('Indicator Date'!AM29="No data","x",$AL$2-'Indicator Date'!AM29)</f>
        <v>0</v>
      </c>
      <c r="AM28" s="66">
        <f>IF('Indicator Date'!AN29="No data","x",$AM$2-'Indicator Date'!AN29)</f>
        <v>0</v>
      </c>
      <c r="AN28" s="66">
        <f>IF('Indicator Date'!AO29="No data","x",$AN$2-'Indicator Date'!AO29)</f>
        <v>0</v>
      </c>
      <c r="AO28" s="66">
        <f>IF('Indicator Date'!AP29="No data","x",$AO$2-'Indicator Date'!AP29)</f>
        <v>0</v>
      </c>
      <c r="AP28" s="66">
        <f>IF('Indicator Date'!AQ29="No data","x",$AP$2-'Indicator Date'!AQ29)</f>
        <v>0</v>
      </c>
      <c r="AQ28" s="66">
        <f>IF('Indicator Date'!AR29="No data","x",$AQ$2-'Indicator Date'!AR29)</f>
        <v>0</v>
      </c>
      <c r="AR28" s="66">
        <f>IF('Indicator Date'!AS29="No data","x",$AR$2-'Indicator Date'!AS29)</f>
        <v>0</v>
      </c>
      <c r="AS28" s="66">
        <f>IF('Indicator Date'!AT29="No data","x",$AS$2-'Indicator Date'!AT29)</f>
        <v>0</v>
      </c>
      <c r="AT28" s="66">
        <f>IF('Indicator Date'!AU29="No data","x",$AT$2-'Indicator Date'!AU29)</f>
        <v>0</v>
      </c>
      <c r="AU28" s="66">
        <f>IF('Indicator Date'!AV29="No data","x",$AU$2-'Indicator Date'!AV29)</f>
        <v>1</v>
      </c>
      <c r="AV28" s="66">
        <f>IF('Indicator Date'!AW29="No data","x",$AV$2-'Indicator Date'!AW29)</f>
        <v>0</v>
      </c>
      <c r="AW28" s="66">
        <f>IF('Indicator Date'!AX29="No data","x",$AW$2-'Indicator Date'!AX29)</f>
        <v>1</v>
      </c>
      <c r="AX28" s="66">
        <f>IF('Indicator Date'!AY29="No data","x",$AX$2-'Indicator Date'!AY29)</f>
        <v>0</v>
      </c>
      <c r="AY28" s="66">
        <f>IF('Indicator Date'!AZ29="No data","x",$AY$2-'Indicator Date'!AZ29)</f>
        <v>0</v>
      </c>
      <c r="AZ28" s="66">
        <f>IF('Indicator Date'!BA29="No data","x",$AZ$2-'Indicator Date'!BA29)</f>
        <v>0</v>
      </c>
      <c r="BA28" s="66">
        <f>IF('Indicator Date'!BB29="No data","x",$BA$2-'Indicator Date'!BB29)</f>
        <v>0</v>
      </c>
      <c r="BB28" s="66">
        <f>IF('Indicator Date'!BC29="No data","x",$BB$2-'Indicator Date'!BC29)</f>
        <v>0</v>
      </c>
      <c r="BC28" s="66">
        <f>IF('Indicator Date'!BD29="No data","x",$BC$2-'Indicator Date'!BD29)</f>
        <v>0</v>
      </c>
      <c r="BD28" s="66">
        <f>IF('Indicator Date'!BE29="No data","x",$BD$2-'Indicator Date'!BE29)</f>
        <v>0</v>
      </c>
      <c r="BE28" s="66">
        <f>IF('Indicator Date'!BF29="No data","x",$BE$2-'Indicator Date'!BF29)</f>
        <v>0</v>
      </c>
      <c r="BF28" s="66">
        <f>IF('Indicator Date'!BG29="No data","x",$BF$2-'Indicator Date'!BG29)</f>
        <v>0</v>
      </c>
      <c r="BG28" s="66">
        <f>IF('Indicator Date'!BH29="No data","x",$BG$2-'Indicator Date'!BH29)</f>
        <v>0</v>
      </c>
      <c r="BH28" s="66">
        <f>IF('Indicator Date'!BJ29="No data","x",$BH$2-'Indicator Date'!BJ29)</f>
        <v>0</v>
      </c>
      <c r="BI28" s="66">
        <f>IF('Indicator Date'!BK29="No data","x",$BI$2-'Indicator Date'!BK29)</f>
        <v>0</v>
      </c>
      <c r="BJ28" s="66">
        <f>IF('Indicator Date'!BL29="No data","x",$BJ$2-'Indicator Date'!BL29)</f>
        <v>0</v>
      </c>
      <c r="BK28" s="66">
        <f>IF('Indicator Date'!BI29="No data","x",$BK$2-'Indicator Date'!BI29)</f>
        <v>0</v>
      </c>
      <c r="BL28">
        <f t="shared" si="0"/>
        <v>13</v>
      </c>
      <c r="BM28" s="67">
        <f t="shared" si="1"/>
        <v>0.20967741935483872</v>
      </c>
      <c r="BN28">
        <f t="shared" si="2"/>
        <v>9</v>
      </c>
      <c r="BO28" s="67">
        <f t="shared" si="3"/>
        <v>0.59938400567942085</v>
      </c>
      <c r="BP28" s="69">
        <f t="shared" si="4"/>
        <v>0</v>
      </c>
    </row>
    <row r="29" spans="1:68" x14ac:dyDescent="0.25">
      <c r="A29" s="108" t="s">
        <v>648</v>
      </c>
      <c r="B29" s="66">
        <f>IF('Indicator Date'!C30="No data","x",$B$2-'Indicator Date'!C30)</f>
        <v>0</v>
      </c>
      <c r="C29" s="66">
        <f>IF('Indicator Date'!D30="No data","x",$C$2-'Indicator Date'!D30)</f>
        <v>0</v>
      </c>
      <c r="D29" s="66">
        <f>IF('Indicator Date'!E30="No data","x",$C$2-'Indicator Date'!E30)</f>
        <v>0</v>
      </c>
      <c r="E29" s="66">
        <f>IF('Indicator Date'!F30="No data","x",$E$2-'Indicator Date'!F30)</f>
        <v>0</v>
      </c>
      <c r="F29" s="66">
        <f>IF('Indicator Date'!G30="No data","x",$F$2-'Indicator Date'!G30)</f>
        <v>0</v>
      </c>
      <c r="G29" s="66">
        <f>IF('Indicator Date'!H30="No data","x",$G$2-'Indicator Date'!H30)</f>
        <v>0</v>
      </c>
      <c r="H29" s="66">
        <f>IF('Indicator Date'!I30="No data","x",$H$2-'Indicator Date'!I30)</f>
        <v>0</v>
      </c>
      <c r="I29" s="66">
        <f>IF('Indicator Date'!J30="No data","x",$I$2-'Indicator Date'!J30)</f>
        <v>0</v>
      </c>
      <c r="J29" s="66">
        <f>IF('Indicator Date'!K30="No data","x",$J$2-'Indicator Date'!K30)</f>
        <v>0</v>
      </c>
      <c r="K29" s="66">
        <f>IF('Indicator Date'!L30="No data","x",$K$2-'Indicator Date'!L30)</f>
        <v>0</v>
      </c>
      <c r="L29" s="66">
        <f>IF('Indicator Date'!M30="No data","x",$L$2-'Indicator Date'!M30)</f>
        <v>0</v>
      </c>
      <c r="M29" s="66">
        <f>IF('Indicator Date'!N30="No data","x",$M$2-'Indicator Date'!N30)</f>
        <v>0</v>
      </c>
      <c r="N29" s="66">
        <f>IF('Indicator Date'!O30="No data","x",$N$2-'Indicator Date'!O30)</f>
        <v>0</v>
      </c>
      <c r="O29" s="66">
        <f>IF('Indicator Date'!P30="No data","x",$O$2-'Indicator Date'!P30)</f>
        <v>0</v>
      </c>
      <c r="P29" s="66">
        <f>IF('Indicator Date'!Q30="No data","x",$P$2-'Indicator Date'!Q30)</f>
        <v>0</v>
      </c>
      <c r="Q29" s="66">
        <f>IF('Indicator Date'!R30="No data","x",$Q$2-'Indicator Date'!R30)</f>
        <v>1</v>
      </c>
      <c r="R29" s="66">
        <f>IF('Indicator Date'!S30="No data","x",$R$2-'Indicator Date'!S30)</f>
        <v>0</v>
      </c>
      <c r="S29" s="66">
        <f>IF('Indicator Date'!T30="No data","x",$S$2-'Indicator Date'!T30)</f>
        <v>0</v>
      </c>
      <c r="T29" s="66">
        <f>IF('Indicator Date'!U30="No data","x",$T$2-'Indicator Date'!U30)</f>
        <v>0</v>
      </c>
      <c r="U29" s="66">
        <f>IF('Indicator Date'!V30="No data","x",$U$2-'Indicator Date'!V30)</f>
        <v>3</v>
      </c>
      <c r="V29" s="66">
        <f>IF('Indicator Date'!W30="No data","x",$V$2-'Indicator Date'!W30)</f>
        <v>3</v>
      </c>
      <c r="W29" s="66">
        <f>IF('Indicator Date'!X30="No data","x",$W$2-'Indicator Date'!X30)</f>
        <v>0</v>
      </c>
      <c r="X29" s="66">
        <f>IF('Indicator Date'!Y30="No data","x",$X$2-'Indicator Date'!Y30)</f>
        <v>0</v>
      </c>
      <c r="Y29" s="66">
        <f>IF('Indicator Date'!Z30="No data","x",$Y$2-'Indicator Date'!Z30)</f>
        <v>0</v>
      </c>
      <c r="Z29" s="66">
        <f>IF('Indicator Date'!AA30="No data","x",$Z$2-'Indicator Date'!AA30)</f>
        <v>0</v>
      </c>
      <c r="AA29" s="66">
        <f>IF('Indicator Date'!AB30="No data","x",$AA$2-'Indicator Date'!AB30)</f>
        <v>0</v>
      </c>
      <c r="AB29" s="66">
        <f>IF('Indicator Date'!AC30="No data","x",$AB$2-'Indicator Date'!AC30)</f>
        <v>0</v>
      </c>
      <c r="AC29" s="66">
        <f>IF('Indicator Date'!AD30="No data","x",$AC$2-'Indicator Date'!AD30)</f>
        <v>0</v>
      </c>
      <c r="AD29" s="66">
        <f>IF('Indicator Date'!AE30="No data","x",$AD$2-'Indicator Date'!AE30)</f>
        <v>0</v>
      </c>
      <c r="AE29" s="66">
        <f>IF('Indicator Date'!AF30="No data","x",$AE$2-'Indicator Date'!AF30)</f>
        <v>1</v>
      </c>
      <c r="AF29" s="66">
        <f>IF('Indicator Date'!AG30="No data","x",$AF$2-'Indicator Date'!AG30)</f>
        <v>1</v>
      </c>
      <c r="AG29" s="66">
        <f>IF('Indicator Date'!AH30="No data","x",$AG$2-'Indicator Date'!AH30)</f>
        <v>1</v>
      </c>
      <c r="AH29" s="66">
        <f>IF('Indicator Date'!AI30="No data","x",$AH$2-'Indicator Date'!AI30)</f>
        <v>1</v>
      </c>
      <c r="AI29" s="66">
        <f>IF('Indicator Date'!AJ30="No data","x",$AI$2-'Indicator Date'!AJ30)</f>
        <v>0</v>
      </c>
      <c r="AJ29" s="66">
        <f>IF('Indicator Date'!AK30="No data","x",$AJ$2-'Indicator Date'!AK30)</f>
        <v>0</v>
      </c>
      <c r="AK29" s="66">
        <f>IF('Indicator Date'!AL30="No data","x",$AK$2-'Indicator Date'!AL30)</f>
        <v>0</v>
      </c>
      <c r="AL29" s="66">
        <f>IF('Indicator Date'!AM30="No data","x",$AL$2-'Indicator Date'!AM30)</f>
        <v>0</v>
      </c>
      <c r="AM29" s="66">
        <f>IF('Indicator Date'!AN30="No data","x",$AM$2-'Indicator Date'!AN30)</f>
        <v>0</v>
      </c>
      <c r="AN29" s="66">
        <f>IF('Indicator Date'!AO30="No data","x",$AN$2-'Indicator Date'!AO30)</f>
        <v>0</v>
      </c>
      <c r="AO29" s="66">
        <f>IF('Indicator Date'!AP30="No data","x",$AO$2-'Indicator Date'!AP30)</f>
        <v>0</v>
      </c>
      <c r="AP29" s="66">
        <f>IF('Indicator Date'!AQ30="No data","x",$AP$2-'Indicator Date'!AQ30)</f>
        <v>0</v>
      </c>
      <c r="AQ29" s="66">
        <f>IF('Indicator Date'!AR30="No data","x",$AQ$2-'Indicator Date'!AR30)</f>
        <v>0</v>
      </c>
      <c r="AR29" s="66">
        <f>IF('Indicator Date'!AS30="No data","x",$AR$2-'Indicator Date'!AS30)</f>
        <v>0</v>
      </c>
      <c r="AS29" s="66">
        <f>IF('Indicator Date'!AT30="No data","x",$AS$2-'Indicator Date'!AT30)</f>
        <v>0</v>
      </c>
      <c r="AT29" s="66">
        <f>IF('Indicator Date'!AU30="No data","x",$AT$2-'Indicator Date'!AU30)</f>
        <v>0</v>
      </c>
      <c r="AU29" s="66">
        <f>IF('Indicator Date'!AV30="No data","x",$AU$2-'Indicator Date'!AV30)</f>
        <v>1</v>
      </c>
      <c r="AV29" s="66">
        <f>IF('Indicator Date'!AW30="No data","x",$AV$2-'Indicator Date'!AW30)</f>
        <v>0</v>
      </c>
      <c r="AW29" s="66">
        <f>IF('Indicator Date'!AX30="No data","x",$AW$2-'Indicator Date'!AX30)</f>
        <v>1</v>
      </c>
      <c r="AX29" s="66">
        <f>IF('Indicator Date'!AY30="No data","x",$AX$2-'Indicator Date'!AY30)</f>
        <v>0</v>
      </c>
      <c r="AY29" s="66">
        <f>IF('Indicator Date'!AZ30="No data","x",$AY$2-'Indicator Date'!AZ30)</f>
        <v>0</v>
      </c>
      <c r="AZ29" s="66">
        <f>IF('Indicator Date'!BA30="No data","x",$AZ$2-'Indicator Date'!BA30)</f>
        <v>0</v>
      </c>
      <c r="BA29" s="66">
        <f>IF('Indicator Date'!BB30="No data","x",$BA$2-'Indicator Date'!BB30)</f>
        <v>0</v>
      </c>
      <c r="BB29" s="66">
        <f>IF('Indicator Date'!BC30="No data","x",$BB$2-'Indicator Date'!BC30)</f>
        <v>0</v>
      </c>
      <c r="BC29" s="66">
        <f>IF('Indicator Date'!BD30="No data","x",$BC$2-'Indicator Date'!BD30)</f>
        <v>0</v>
      </c>
      <c r="BD29" s="66">
        <f>IF('Indicator Date'!BE30="No data","x",$BD$2-'Indicator Date'!BE30)</f>
        <v>0</v>
      </c>
      <c r="BE29" s="66">
        <f>IF('Indicator Date'!BF30="No data","x",$BE$2-'Indicator Date'!BF30)</f>
        <v>0</v>
      </c>
      <c r="BF29" s="66">
        <f>IF('Indicator Date'!BG30="No data","x",$BF$2-'Indicator Date'!BG30)</f>
        <v>0</v>
      </c>
      <c r="BG29" s="66">
        <f>IF('Indicator Date'!BH30="No data","x",$BG$2-'Indicator Date'!BH30)</f>
        <v>0</v>
      </c>
      <c r="BH29" s="66">
        <f>IF('Indicator Date'!BJ30="No data","x",$BH$2-'Indicator Date'!BJ30)</f>
        <v>0</v>
      </c>
      <c r="BI29" s="66">
        <f>IF('Indicator Date'!BK30="No data","x",$BI$2-'Indicator Date'!BK30)</f>
        <v>0</v>
      </c>
      <c r="BJ29" s="66">
        <f>IF('Indicator Date'!BL30="No data","x",$BJ$2-'Indicator Date'!BL30)</f>
        <v>0</v>
      </c>
      <c r="BK29" s="66">
        <f>IF('Indicator Date'!BI30="No data","x",$BK$2-'Indicator Date'!BI30)</f>
        <v>0</v>
      </c>
      <c r="BL29">
        <f t="shared" si="0"/>
        <v>13</v>
      </c>
      <c r="BM29" s="67">
        <f t="shared" si="1"/>
        <v>0.20967741935483872</v>
      </c>
      <c r="BN29">
        <f t="shared" si="2"/>
        <v>9</v>
      </c>
      <c r="BO29" s="67">
        <f t="shared" si="3"/>
        <v>0.59938400567942085</v>
      </c>
      <c r="BP29" s="69">
        <f t="shared" si="4"/>
        <v>0</v>
      </c>
    </row>
    <row r="30" spans="1:68" x14ac:dyDescent="0.25">
      <c r="A30" s="108" t="s">
        <v>649</v>
      </c>
      <c r="B30" s="66">
        <f>IF('Indicator Date'!C31="No data","x",$B$2-'Indicator Date'!C31)</f>
        <v>0</v>
      </c>
      <c r="C30" s="66">
        <f>IF('Indicator Date'!D31="No data","x",$C$2-'Indicator Date'!D31)</f>
        <v>0</v>
      </c>
      <c r="D30" s="66">
        <f>IF('Indicator Date'!E31="No data","x",$C$2-'Indicator Date'!E31)</f>
        <v>0</v>
      </c>
      <c r="E30" s="66">
        <f>IF('Indicator Date'!F31="No data","x",$E$2-'Indicator Date'!F31)</f>
        <v>0</v>
      </c>
      <c r="F30" s="66">
        <f>IF('Indicator Date'!G31="No data","x",$F$2-'Indicator Date'!G31)</f>
        <v>0</v>
      </c>
      <c r="G30" s="66">
        <f>IF('Indicator Date'!H31="No data","x",$G$2-'Indicator Date'!H31)</f>
        <v>0</v>
      </c>
      <c r="H30" s="66">
        <f>IF('Indicator Date'!I31="No data","x",$H$2-'Indicator Date'!I31)</f>
        <v>0</v>
      </c>
      <c r="I30" s="66">
        <f>IF('Indicator Date'!J31="No data","x",$I$2-'Indicator Date'!J31)</f>
        <v>0</v>
      </c>
      <c r="J30" s="66">
        <f>IF('Indicator Date'!K31="No data","x",$J$2-'Indicator Date'!K31)</f>
        <v>0</v>
      </c>
      <c r="K30" s="66">
        <f>IF('Indicator Date'!L31="No data","x",$K$2-'Indicator Date'!L31)</f>
        <v>0</v>
      </c>
      <c r="L30" s="66">
        <f>IF('Indicator Date'!M31="No data","x",$L$2-'Indicator Date'!M31)</f>
        <v>0</v>
      </c>
      <c r="M30" s="66">
        <f>IF('Indicator Date'!N31="No data","x",$M$2-'Indicator Date'!N31)</f>
        <v>0</v>
      </c>
      <c r="N30" s="66">
        <f>IF('Indicator Date'!O31="No data","x",$N$2-'Indicator Date'!O31)</f>
        <v>0</v>
      </c>
      <c r="O30" s="66">
        <f>IF('Indicator Date'!P31="No data","x",$O$2-'Indicator Date'!P31)</f>
        <v>0</v>
      </c>
      <c r="P30" s="66">
        <f>IF('Indicator Date'!Q31="No data","x",$P$2-'Indicator Date'!Q31)</f>
        <v>0</v>
      </c>
      <c r="Q30" s="66">
        <f>IF('Indicator Date'!R31="No data","x",$Q$2-'Indicator Date'!R31)</f>
        <v>1</v>
      </c>
      <c r="R30" s="66">
        <f>IF('Indicator Date'!S31="No data","x",$R$2-'Indicator Date'!S31)</f>
        <v>0</v>
      </c>
      <c r="S30" s="66">
        <f>IF('Indicator Date'!T31="No data","x",$S$2-'Indicator Date'!T31)</f>
        <v>0</v>
      </c>
      <c r="T30" s="66">
        <f>IF('Indicator Date'!U31="No data","x",$T$2-'Indicator Date'!U31)</f>
        <v>0</v>
      </c>
      <c r="U30" s="66">
        <f>IF('Indicator Date'!V31="No data","x",$U$2-'Indicator Date'!V31)</f>
        <v>3</v>
      </c>
      <c r="V30" s="66">
        <f>IF('Indicator Date'!W31="No data","x",$V$2-'Indicator Date'!W31)</f>
        <v>3</v>
      </c>
      <c r="W30" s="66">
        <f>IF('Indicator Date'!X31="No data","x",$W$2-'Indicator Date'!X31)</f>
        <v>0</v>
      </c>
      <c r="X30" s="66">
        <f>IF('Indicator Date'!Y31="No data","x",$X$2-'Indicator Date'!Y31)</f>
        <v>0</v>
      </c>
      <c r="Y30" s="66">
        <f>IF('Indicator Date'!Z31="No data","x",$Y$2-'Indicator Date'!Z31)</f>
        <v>0</v>
      </c>
      <c r="Z30" s="66">
        <f>IF('Indicator Date'!AA31="No data","x",$Z$2-'Indicator Date'!AA31)</f>
        <v>0</v>
      </c>
      <c r="AA30" s="66">
        <f>IF('Indicator Date'!AB31="No data","x",$AA$2-'Indicator Date'!AB31)</f>
        <v>0</v>
      </c>
      <c r="AB30" s="66">
        <f>IF('Indicator Date'!AC31="No data","x",$AB$2-'Indicator Date'!AC31)</f>
        <v>0</v>
      </c>
      <c r="AC30" s="66">
        <f>IF('Indicator Date'!AD31="No data","x",$AC$2-'Indicator Date'!AD31)</f>
        <v>0</v>
      </c>
      <c r="AD30" s="66">
        <f>IF('Indicator Date'!AE31="No data","x",$AD$2-'Indicator Date'!AE31)</f>
        <v>0</v>
      </c>
      <c r="AE30" s="66">
        <f>IF('Indicator Date'!AF31="No data","x",$AE$2-'Indicator Date'!AF31)</f>
        <v>1</v>
      </c>
      <c r="AF30" s="66">
        <f>IF('Indicator Date'!AG31="No data","x",$AF$2-'Indicator Date'!AG31)</f>
        <v>1</v>
      </c>
      <c r="AG30" s="66">
        <f>IF('Indicator Date'!AH31="No data","x",$AG$2-'Indicator Date'!AH31)</f>
        <v>1</v>
      </c>
      <c r="AH30" s="66">
        <f>IF('Indicator Date'!AI31="No data","x",$AH$2-'Indicator Date'!AI31)</f>
        <v>1</v>
      </c>
      <c r="AI30" s="66">
        <f>IF('Indicator Date'!AJ31="No data","x",$AI$2-'Indicator Date'!AJ31)</f>
        <v>0</v>
      </c>
      <c r="AJ30" s="66">
        <f>IF('Indicator Date'!AK31="No data","x",$AJ$2-'Indicator Date'!AK31)</f>
        <v>0</v>
      </c>
      <c r="AK30" s="66">
        <f>IF('Indicator Date'!AL31="No data","x",$AK$2-'Indicator Date'!AL31)</f>
        <v>0</v>
      </c>
      <c r="AL30" s="66">
        <f>IF('Indicator Date'!AM31="No data","x",$AL$2-'Indicator Date'!AM31)</f>
        <v>0</v>
      </c>
      <c r="AM30" s="66">
        <f>IF('Indicator Date'!AN31="No data","x",$AM$2-'Indicator Date'!AN31)</f>
        <v>0</v>
      </c>
      <c r="AN30" s="66">
        <f>IF('Indicator Date'!AO31="No data","x",$AN$2-'Indicator Date'!AO31)</f>
        <v>0</v>
      </c>
      <c r="AO30" s="66">
        <f>IF('Indicator Date'!AP31="No data","x",$AO$2-'Indicator Date'!AP31)</f>
        <v>0</v>
      </c>
      <c r="AP30" s="66">
        <f>IF('Indicator Date'!AQ31="No data","x",$AP$2-'Indicator Date'!AQ31)</f>
        <v>0</v>
      </c>
      <c r="AQ30" s="66">
        <f>IF('Indicator Date'!AR31="No data","x",$AQ$2-'Indicator Date'!AR31)</f>
        <v>0</v>
      </c>
      <c r="AR30" s="66">
        <f>IF('Indicator Date'!AS31="No data","x",$AR$2-'Indicator Date'!AS31)</f>
        <v>0</v>
      </c>
      <c r="AS30" s="66">
        <f>IF('Indicator Date'!AT31="No data","x",$AS$2-'Indicator Date'!AT31)</f>
        <v>0</v>
      </c>
      <c r="AT30" s="66">
        <f>IF('Indicator Date'!AU31="No data","x",$AT$2-'Indicator Date'!AU31)</f>
        <v>0</v>
      </c>
      <c r="AU30" s="66">
        <f>IF('Indicator Date'!AV31="No data","x",$AU$2-'Indicator Date'!AV31)</f>
        <v>1</v>
      </c>
      <c r="AV30" s="66">
        <f>IF('Indicator Date'!AW31="No data","x",$AV$2-'Indicator Date'!AW31)</f>
        <v>0</v>
      </c>
      <c r="AW30" s="66">
        <f>IF('Indicator Date'!AX31="No data","x",$AW$2-'Indicator Date'!AX31)</f>
        <v>1</v>
      </c>
      <c r="AX30" s="66">
        <f>IF('Indicator Date'!AY31="No data","x",$AX$2-'Indicator Date'!AY31)</f>
        <v>0</v>
      </c>
      <c r="AY30" s="66">
        <f>IF('Indicator Date'!AZ31="No data","x",$AY$2-'Indicator Date'!AZ31)</f>
        <v>0</v>
      </c>
      <c r="AZ30" s="66">
        <f>IF('Indicator Date'!BA31="No data","x",$AZ$2-'Indicator Date'!BA31)</f>
        <v>0</v>
      </c>
      <c r="BA30" s="66">
        <f>IF('Indicator Date'!BB31="No data","x",$BA$2-'Indicator Date'!BB31)</f>
        <v>0</v>
      </c>
      <c r="BB30" s="66">
        <f>IF('Indicator Date'!BC31="No data","x",$BB$2-'Indicator Date'!BC31)</f>
        <v>0</v>
      </c>
      <c r="BC30" s="66">
        <f>IF('Indicator Date'!BD31="No data","x",$BC$2-'Indicator Date'!BD31)</f>
        <v>0</v>
      </c>
      <c r="BD30" s="66">
        <f>IF('Indicator Date'!BE31="No data","x",$BD$2-'Indicator Date'!BE31)</f>
        <v>0</v>
      </c>
      <c r="BE30" s="66">
        <f>IF('Indicator Date'!BF31="No data","x",$BE$2-'Indicator Date'!BF31)</f>
        <v>0</v>
      </c>
      <c r="BF30" s="66">
        <f>IF('Indicator Date'!BG31="No data","x",$BF$2-'Indicator Date'!BG31)</f>
        <v>0</v>
      </c>
      <c r="BG30" s="66">
        <f>IF('Indicator Date'!BH31="No data","x",$BG$2-'Indicator Date'!BH31)</f>
        <v>0</v>
      </c>
      <c r="BH30" s="66">
        <f>IF('Indicator Date'!BJ31="No data","x",$BH$2-'Indicator Date'!BJ31)</f>
        <v>0</v>
      </c>
      <c r="BI30" s="66">
        <f>IF('Indicator Date'!BK31="No data","x",$BI$2-'Indicator Date'!BK31)</f>
        <v>0</v>
      </c>
      <c r="BJ30" s="66">
        <f>IF('Indicator Date'!BL31="No data","x",$BJ$2-'Indicator Date'!BL31)</f>
        <v>0</v>
      </c>
      <c r="BK30" s="66">
        <f>IF('Indicator Date'!BI31="No data","x",$BK$2-'Indicator Date'!BI31)</f>
        <v>0</v>
      </c>
      <c r="BL30">
        <f t="shared" si="0"/>
        <v>13</v>
      </c>
      <c r="BM30" s="67">
        <f t="shared" si="1"/>
        <v>0.20967741935483872</v>
      </c>
      <c r="BN30">
        <f t="shared" si="2"/>
        <v>9</v>
      </c>
      <c r="BO30" s="67">
        <f t="shared" si="3"/>
        <v>0.59938400567942085</v>
      </c>
      <c r="BP30" s="69">
        <f t="shared" si="4"/>
        <v>0</v>
      </c>
    </row>
    <row r="31" spans="1:68" x14ac:dyDescent="0.25">
      <c r="A31" s="108" t="s">
        <v>650</v>
      </c>
      <c r="B31" s="66">
        <f>IF('Indicator Date'!C32="No data","x",$B$2-'Indicator Date'!C32)</f>
        <v>0</v>
      </c>
      <c r="C31" s="66">
        <f>IF('Indicator Date'!D32="No data","x",$C$2-'Indicator Date'!D32)</f>
        <v>0</v>
      </c>
      <c r="D31" s="66">
        <f>IF('Indicator Date'!E32="No data","x",$C$2-'Indicator Date'!E32)</f>
        <v>0</v>
      </c>
      <c r="E31" s="66">
        <f>IF('Indicator Date'!F32="No data","x",$E$2-'Indicator Date'!F32)</f>
        <v>0</v>
      </c>
      <c r="F31" s="66">
        <f>IF('Indicator Date'!G32="No data","x",$F$2-'Indicator Date'!G32)</f>
        <v>0</v>
      </c>
      <c r="G31" s="66">
        <f>IF('Indicator Date'!H32="No data","x",$G$2-'Indicator Date'!H32)</f>
        <v>0</v>
      </c>
      <c r="H31" s="66">
        <f>IF('Indicator Date'!I32="No data","x",$H$2-'Indicator Date'!I32)</f>
        <v>0</v>
      </c>
      <c r="I31" s="66">
        <f>IF('Indicator Date'!J32="No data","x",$I$2-'Indicator Date'!J32)</f>
        <v>0</v>
      </c>
      <c r="J31" s="66">
        <f>IF('Indicator Date'!K32="No data","x",$J$2-'Indicator Date'!K32)</f>
        <v>0</v>
      </c>
      <c r="K31" s="66">
        <f>IF('Indicator Date'!L32="No data","x",$K$2-'Indicator Date'!L32)</f>
        <v>0</v>
      </c>
      <c r="L31" s="66">
        <f>IF('Indicator Date'!M32="No data","x",$L$2-'Indicator Date'!M32)</f>
        <v>0</v>
      </c>
      <c r="M31" s="66">
        <f>IF('Indicator Date'!N32="No data","x",$M$2-'Indicator Date'!N32)</f>
        <v>0</v>
      </c>
      <c r="N31" s="66">
        <f>IF('Indicator Date'!O32="No data","x",$N$2-'Indicator Date'!O32)</f>
        <v>0</v>
      </c>
      <c r="O31" s="66">
        <f>IF('Indicator Date'!P32="No data","x",$O$2-'Indicator Date'!P32)</f>
        <v>0</v>
      </c>
      <c r="P31" s="66">
        <f>IF('Indicator Date'!Q32="No data","x",$P$2-'Indicator Date'!Q32)</f>
        <v>0</v>
      </c>
      <c r="Q31" s="66">
        <f>IF('Indicator Date'!R32="No data","x",$Q$2-'Indicator Date'!R32)</f>
        <v>1</v>
      </c>
      <c r="R31" s="66">
        <f>IF('Indicator Date'!S32="No data","x",$R$2-'Indicator Date'!S32)</f>
        <v>0</v>
      </c>
      <c r="S31" s="66">
        <f>IF('Indicator Date'!T32="No data","x",$S$2-'Indicator Date'!T32)</f>
        <v>0</v>
      </c>
      <c r="T31" s="66">
        <f>IF('Indicator Date'!U32="No data","x",$T$2-'Indicator Date'!U32)</f>
        <v>0</v>
      </c>
      <c r="U31" s="66">
        <f>IF('Indicator Date'!V32="No data","x",$U$2-'Indicator Date'!V32)</f>
        <v>3</v>
      </c>
      <c r="V31" s="66">
        <f>IF('Indicator Date'!W32="No data","x",$V$2-'Indicator Date'!W32)</f>
        <v>3</v>
      </c>
      <c r="W31" s="66">
        <f>IF('Indicator Date'!X32="No data","x",$W$2-'Indicator Date'!X32)</f>
        <v>0</v>
      </c>
      <c r="X31" s="66">
        <f>IF('Indicator Date'!Y32="No data","x",$X$2-'Indicator Date'!Y32)</f>
        <v>0</v>
      </c>
      <c r="Y31" s="66">
        <f>IF('Indicator Date'!Z32="No data","x",$Y$2-'Indicator Date'!Z32)</f>
        <v>0</v>
      </c>
      <c r="Z31" s="66">
        <f>IF('Indicator Date'!AA32="No data","x",$Z$2-'Indicator Date'!AA32)</f>
        <v>0</v>
      </c>
      <c r="AA31" s="66">
        <f>IF('Indicator Date'!AB32="No data","x",$AA$2-'Indicator Date'!AB32)</f>
        <v>0</v>
      </c>
      <c r="AB31" s="66">
        <f>IF('Indicator Date'!AC32="No data","x",$AB$2-'Indicator Date'!AC32)</f>
        <v>0</v>
      </c>
      <c r="AC31" s="66">
        <f>IF('Indicator Date'!AD32="No data","x",$AC$2-'Indicator Date'!AD32)</f>
        <v>0</v>
      </c>
      <c r="AD31" s="66">
        <f>IF('Indicator Date'!AE32="No data","x",$AD$2-'Indicator Date'!AE32)</f>
        <v>0</v>
      </c>
      <c r="AE31" s="66">
        <f>IF('Indicator Date'!AF32="No data","x",$AE$2-'Indicator Date'!AF32)</f>
        <v>1</v>
      </c>
      <c r="AF31" s="66">
        <f>IF('Indicator Date'!AG32="No data","x",$AF$2-'Indicator Date'!AG32)</f>
        <v>1</v>
      </c>
      <c r="AG31" s="66">
        <f>IF('Indicator Date'!AH32="No data","x",$AG$2-'Indicator Date'!AH32)</f>
        <v>1</v>
      </c>
      <c r="AH31" s="66">
        <f>IF('Indicator Date'!AI32="No data","x",$AH$2-'Indicator Date'!AI32)</f>
        <v>1</v>
      </c>
      <c r="AI31" s="66">
        <f>IF('Indicator Date'!AJ32="No data","x",$AI$2-'Indicator Date'!AJ32)</f>
        <v>0</v>
      </c>
      <c r="AJ31" s="66">
        <f>IF('Indicator Date'!AK32="No data","x",$AJ$2-'Indicator Date'!AK32)</f>
        <v>0</v>
      </c>
      <c r="AK31" s="66">
        <f>IF('Indicator Date'!AL32="No data","x",$AK$2-'Indicator Date'!AL32)</f>
        <v>0</v>
      </c>
      <c r="AL31" s="66">
        <f>IF('Indicator Date'!AM32="No data","x",$AL$2-'Indicator Date'!AM32)</f>
        <v>0</v>
      </c>
      <c r="AM31" s="66">
        <f>IF('Indicator Date'!AN32="No data","x",$AM$2-'Indicator Date'!AN32)</f>
        <v>0</v>
      </c>
      <c r="AN31" s="66">
        <f>IF('Indicator Date'!AO32="No data","x",$AN$2-'Indicator Date'!AO32)</f>
        <v>0</v>
      </c>
      <c r="AO31" s="66">
        <f>IF('Indicator Date'!AP32="No data","x",$AO$2-'Indicator Date'!AP32)</f>
        <v>0</v>
      </c>
      <c r="AP31" s="66">
        <f>IF('Indicator Date'!AQ32="No data","x",$AP$2-'Indicator Date'!AQ32)</f>
        <v>0</v>
      </c>
      <c r="AQ31" s="66">
        <f>IF('Indicator Date'!AR32="No data","x",$AQ$2-'Indicator Date'!AR32)</f>
        <v>0</v>
      </c>
      <c r="AR31" s="66">
        <f>IF('Indicator Date'!AS32="No data","x",$AR$2-'Indicator Date'!AS32)</f>
        <v>0</v>
      </c>
      <c r="AS31" s="66">
        <f>IF('Indicator Date'!AT32="No data","x",$AS$2-'Indicator Date'!AT32)</f>
        <v>0</v>
      </c>
      <c r="AT31" s="66">
        <f>IF('Indicator Date'!AU32="No data","x",$AT$2-'Indicator Date'!AU32)</f>
        <v>0</v>
      </c>
      <c r="AU31" s="66">
        <f>IF('Indicator Date'!AV32="No data","x",$AU$2-'Indicator Date'!AV32)</f>
        <v>1</v>
      </c>
      <c r="AV31" s="66">
        <f>IF('Indicator Date'!AW32="No data","x",$AV$2-'Indicator Date'!AW32)</f>
        <v>0</v>
      </c>
      <c r="AW31" s="66">
        <f>IF('Indicator Date'!AX32="No data","x",$AW$2-'Indicator Date'!AX32)</f>
        <v>1</v>
      </c>
      <c r="AX31" s="66">
        <f>IF('Indicator Date'!AY32="No data","x",$AX$2-'Indicator Date'!AY32)</f>
        <v>0</v>
      </c>
      <c r="AY31" s="66">
        <f>IF('Indicator Date'!AZ32="No data","x",$AY$2-'Indicator Date'!AZ32)</f>
        <v>0</v>
      </c>
      <c r="AZ31" s="66">
        <f>IF('Indicator Date'!BA32="No data","x",$AZ$2-'Indicator Date'!BA32)</f>
        <v>0</v>
      </c>
      <c r="BA31" s="66">
        <f>IF('Indicator Date'!BB32="No data","x",$BA$2-'Indicator Date'!BB32)</f>
        <v>0</v>
      </c>
      <c r="BB31" s="66">
        <f>IF('Indicator Date'!BC32="No data","x",$BB$2-'Indicator Date'!BC32)</f>
        <v>0</v>
      </c>
      <c r="BC31" s="66">
        <f>IF('Indicator Date'!BD32="No data","x",$BC$2-'Indicator Date'!BD32)</f>
        <v>0</v>
      </c>
      <c r="BD31" s="66">
        <f>IF('Indicator Date'!BE32="No data","x",$BD$2-'Indicator Date'!BE32)</f>
        <v>0</v>
      </c>
      <c r="BE31" s="66">
        <f>IF('Indicator Date'!BF32="No data","x",$BE$2-'Indicator Date'!BF32)</f>
        <v>0</v>
      </c>
      <c r="BF31" s="66">
        <f>IF('Indicator Date'!BG32="No data","x",$BF$2-'Indicator Date'!BG32)</f>
        <v>0</v>
      </c>
      <c r="BG31" s="66">
        <f>IF('Indicator Date'!BH32="No data","x",$BG$2-'Indicator Date'!BH32)</f>
        <v>0</v>
      </c>
      <c r="BH31" s="66">
        <f>IF('Indicator Date'!BJ32="No data","x",$BH$2-'Indicator Date'!BJ32)</f>
        <v>0</v>
      </c>
      <c r="BI31" s="66">
        <f>IF('Indicator Date'!BK32="No data","x",$BI$2-'Indicator Date'!BK32)</f>
        <v>0</v>
      </c>
      <c r="BJ31" s="66">
        <f>IF('Indicator Date'!BL32="No data","x",$BJ$2-'Indicator Date'!BL32)</f>
        <v>0</v>
      </c>
      <c r="BK31" s="66">
        <f>IF('Indicator Date'!BI32="No data","x",$BK$2-'Indicator Date'!BI32)</f>
        <v>0</v>
      </c>
      <c r="BL31">
        <f t="shared" si="0"/>
        <v>13</v>
      </c>
      <c r="BM31" s="67">
        <f t="shared" si="1"/>
        <v>0.20967741935483872</v>
      </c>
      <c r="BN31">
        <f t="shared" si="2"/>
        <v>9</v>
      </c>
      <c r="BO31" s="67">
        <f t="shared" si="3"/>
        <v>0.59938400567942085</v>
      </c>
      <c r="BP31" s="69">
        <f t="shared" si="4"/>
        <v>0</v>
      </c>
    </row>
    <row r="32" spans="1:68" x14ac:dyDescent="0.25">
      <c r="A32" s="108" t="s">
        <v>651</v>
      </c>
      <c r="B32" s="66">
        <f>IF('Indicator Date'!C33="No data","x",$B$2-'Indicator Date'!C33)</f>
        <v>0</v>
      </c>
      <c r="C32" s="66">
        <f>IF('Indicator Date'!D33="No data","x",$C$2-'Indicator Date'!D33)</f>
        <v>0</v>
      </c>
      <c r="D32" s="66">
        <f>IF('Indicator Date'!E33="No data","x",$C$2-'Indicator Date'!E33)</f>
        <v>0</v>
      </c>
      <c r="E32" s="66">
        <f>IF('Indicator Date'!F33="No data","x",$E$2-'Indicator Date'!F33)</f>
        <v>0</v>
      </c>
      <c r="F32" s="66">
        <f>IF('Indicator Date'!G33="No data","x",$F$2-'Indicator Date'!G33)</f>
        <v>0</v>
      </c>
      <c r="G32" s="66">
        <f>IF('Indicator Date'!H33="No data","x",$G$2-'Indicator Date'!H33)</f>
        <v>0</v>
      </c>
      <c r="H32" s="66">
        <f>IF('Indicator Date'!I33="No data","x",$H$2-'Indicator Date'!I33)</f>
        <v>0</v>
      </c>
      <c r="I32" s="66">
        <f>IF('Indicator Date'!J33="No data","x",$I$2-'Indicator Date'!J33)</f>
        <v>0</v>
      </c>
      <c r="J32" s="66">
        <f>IF('Indicator Date'!K33="No data","x",$J$2-'Indicator Date'!K33)</f>
        <v>0</v>
      </c>
      <c r="K32" s="66">
        <f>IF('Indicator Date'!L33="No data","x",$K$2-'Indicator Date'!L33)</f>
        <v>0</v>
      </c>
      <c r="L32" s="66">
        <f>IF('Indicator Date'!M33="No data","x",$L$2-'Indicator Date'!M33)</f>
        <v>0</v>
      </c>
      <c r="M32" s="66">
        <f>IF('Indicator Date'!N33="No data","x",$M$2-'Indicator Date'!N33)</f>
        <v>0</v>
      </c>
      <c r="N32" s="66">
        <f>IF('Indicator Date'!O33="No data","x",$N$2-'Indicator Date'!O33)</f>
        <v>0</v>
      </c>
      <c r="O32" s="66">
        <f>IF('Indicator Date'!P33="No data","x",$O$2-'Indicator Date'!P33)</f>
        <v>0</v>
      </c>
      <c r="P32" s="66">
        <f>IF('Indicator Date'!Q33="No data","x",$P$2-'Indicator Date'!Q33)</f>
        <v>0</v>
      </c>
      <c r="Q32" s="66">
        <f>IF('Indicator Date'!R33="No data","x",$Q$2-'Indicator Date'!R33)</f>
        <v>1</v>
      </c>
      <c r="R32" s="66">
        <f>IF('Indicator Date'!S33="No data","x",$R$2-'Indicator Date'!S33)</f>
        <v>0</v>
      </c>
      <c r="S32" s="66">
        <f>IF('Indicator Date'!T33="No data","x",$S$2-'Indicator Date'!T33)</f>
        <v>0</v>
      </c>
      <c r="T32" s="66">
        <f>IF('Indicator Date'!U33="No data","x",$T$2-'Indicator Date'!U33)</f>
        <v>0</v>
      </c>
      <c r="U32" s="66">
        <f>IF('Indicator Date'!V33="No data","x",$U$2-'Indicator Date'!V33)</f>
        <v>3</v>
      </c>
      <c r="V32" s="66">
        <f>IF('Indicator Date'!W33="No data","x",$V$2-'Indicator Date'!W33)</f>
        <v>3</v>
      </c>
      <c r="W32" s="66">
        <f>IF('Indicator Date'!X33="No data","x",$W$2-'Indicator Date'!X33)</f>
        <v>0</v>
      </c>
      <c r="X32" s="66">
        <f>IF('Indicator Date'!Y33="No data","x",$X$2-'Indicator Date'!Y33)</f>
        <v>0</v>
      </c>
      <c r="Y32" s="66">
        <f>IF('Indicator Date'!Z33="No data","x",$Y$2-'Indicator Date'!Z33)</f>
        <v>0</v>
      </c>
      <c r="Z32" s="66">
        <f>IF('Indicator Date'!AA33="No data","x",$Z$2-'Indicator Date'!AA33)</f>
        <v>0</v>
      </c>
      <c r="AA32" s="66">
        <f>IF('Indicator Date'!AB33="No data","x",$AA$2-'Indicator Date'!AB33)</f>
        <v>0</v>
      </c>
      <c r="AB32" s="66">
        <f>IF('Indicator Date'!AC33="No data","x",$AB$2-'Indicator Date'!AC33)</f>
        <v>0</v>
      </c>
      <c r="AC32" s="66">
        <f>IF('Indicator Date'!AD33="No data","x",$AC$2-'Indicator Date'!AD33)</f>
        <v>0</v>
      </c>
      <c r="AD32" s="66">
        <f>IF('Indicator Date'!AE33="No data","x",$AD$2-'Indicator Date'!AE33)</f>
        <v>0</v>
      </c>
      <c r="AE32" s="66">
        <f>IF('Indicator Date'!AF33="No data","x",$AE$2-'Indicator Date'!AF33)</f>
        <v>1</v>
      </c>
      <c r="AF32" s="66">
        <f>IF('Indicator Date'!AG33="No data","x",$AF$2-'Indicator Date'!AG33)</f>
        <v>1</v>
      </c>
      <c r="AG32" s="66">
        <f>IF('Indicator Date'!AH33="No data","x",$AG$2-'Indicator Date'!AH33)</f>
        <v>1</v>
      </c>
      <c r="AH32" s="66">
        <f>IF('Indicator Date'!AI33="No data","x",$AH$2-'Indicator Date'!AI33)</f>
        <v>1</v>
      </c>
      <c r="AI32" s="66">
        <f>IF('Indicator Date'!AJ33="No data","x",$AI$2-'Indicator Date'!AJ33)</f>
        <v>0</v>
      </c>
      <c r="AJ32" s="66">
        <f>IF('Indicator Date'!AK33="No data","x",$AJ$2-'Indicator Date'!AK33)</f>
        <v>0</v>
      </c>
      <c r="AK32" s="66">
        <f>IF('Indicator Date'!AL33="No data","x",$AK$2-'Indicator Date'!AL33)</f>
        <v>0</v>
      </c>
      <c r="AL32" s="66">
        <f>IF('Indicator Date'!AM33="No data","x",$AL$2-'Indicator Date'!AM33)</f>
        <v>0</v>
      </c>
      <c r="AM32" s="66">
        <f>IF('Indicator Date'!AN33="No data","x",$AM$2-'Indicator Date'!AN33)</f>
        <v>0</v>
      </c>
      <c r="AN32" s="66">
        <f>IF('Indicator Date'!AO33="No data","x",$AN$2-'Indicator Date'!AO33)</f>
        <v>0</v>
      </c>
      <c r="AO32" s="66">
        <f>IF('Indicator Date'!AP33="No data","x",$AO$2-'Indicator Date'!AP33)</f>
        <v>0</v>
      </c>
      <c r="AP32" s="66">
        <f>IF('Indicator Date'!AQ33="No data","x",$AP$2-'Indicator Date'!AQ33)</f>
        <v>0</v>
      </c>
      <c r="AQ32" s="66">
        <f>IF('Indicator Date'!AR33="No data","x",$AQ$2-'Indicator Date'!AR33)</f>
        <v>0</v>
      </c>
      <c r="AR32" s="66">
        <f>IF('Indicator Date'!AS33="No data","x",$AR$2-'Indicator Date'!AS33)</f>
        <v>0</v>
      </c>
      <c r="AS32" s="66">
        <f>IF('Indicator Date'!AT33="No data","x",$AS$2-'Indicator Date'!AT33)</f>
        <v>0</v>
      </c>
      <c r="AT32" s="66">
        <f>IF('Indicator Date'!AU33="No data","x",$AT$2-'Indicator Date'!AU33)</f>
        <v>0</v>
      </c>
      <c r="AU32" s="66">
        <f>IF('Indicator Date'!AV33="No data","x",$AU$2-'Indicator Date'!AV33)</f>
        <v>1</v>
      </c>
      <c r="AV32" s="66">
        <f>IF('Indicator Date'!AW33="No data","x",$AV$2-'Indicator Date'!AW33)</f>
        <v>0</v>
      </c>
      <c r="AW32" s="66">
        <f>IF('Indicator Date'!AX33="No data","x",$AW$2-'Indicator Date'!AX33)</f>
        <v>1</v>
      </c>
      <c r="AX32" s="66">
        <f>IF('Indicator Date'!AY33="No data","x",$AX$2-'Indicator Date'!AY33)</f>
        <v>0</v>
      </c>
      <c r="AY32" s="66">
        <f>IF('Indicator Date'!AZ33="No data","x",$AY$2-'Indicator Date'!AZ33)</f>
        <v>0</v>
      </c>
      <c r="AZ32" s="66">
        <f>IF('Indicator Date'!BA33="No data","x",$AZ$2-'Indicator Date'!BA33)</f>
        <v>0</v>
      </c>
      <c r="BA32" s="66">
        <f>IF('Indicator Date'!BB33="No data","x",$BA$2-'Indicator Date'!BB33)</f>
        <v>0</v>
      </c>
      <c r="BB32" s="66">
        <f>IF('Indicator Date'!BC33="No data","x",$BB$2-'Indicator Date'!BC33)</f>
        <v>0</v>
      </c>
      <c r="BC32" s="66">
        <f>IF('Indicator Date'!BD33="No data","x",$BC$2-'Indicator Date'!BD33)</f>
        <v>0</v>
      </c>
      <c r="BD32" s="66">
        <f>IF('Indicator Date'!BE33="No data","x",$BD$2-'Indicator Date'!BE33)</f>
        <v>0</v>
      </c>
      <c r="BE32" s="66">
        <f>IF('Indicator Date'!BF33="No data","x",$BE$2-'Indicator Date'!BF33)</f>
        <v>0</v>
      </c>
      <c r="BF32" s="66">
        <f>IF('Indicator Date'!BG33="No data","x",$BF$2-'Indicator Date'!BG33)</f>
        <v>0</v>
      </c>
      <c r="BG32" s="66">
        <f>IF('Indicator Date'!BH33="No data","x",$BG$2-'Indicator Date'!BH33)</f>
        <v>0</v>
      </c>
      <c r="BH32" s="66">
        <f>IF('Indicator Date'!BJ33="No data","x",$BH$2-'Indicator Date'!BJ33)</f>
        <v>0</v>
      </c>
      <c r="BI32" s="66">
        <f>IF('Indicator Date'!BK33="No data","x",$BI$2-'Indicator Date'!BK33)</f>
        <v>0</v>
      </c>
      <c r="BJ32" s="66">
        <f>IF('Indicator Date'!BL33="No data","x",$BJ$2-'Indicator Date'!BL33)</f>
        <v>0</v>
      </c>
      <c r="BK32" s="66">
        <f>IF('Indicator Date'!BI33="No data","x",$BK$2-'Indicator Date'!BI33)</f>
        <v>0</v>
      </c>
      <c r="BL32">
        <f t="shared" si="0"/>
        <v>13</v>
      </c>
      <c r="BM32" s="67">
        <f t="shared" si="1"/>
        <v>0.20967741935483872</v>
      </c>
      <c r="BN32">
        <f t="shared" si="2"/>
        <v>9</v>
      </c>
      <c r="BO32" s="67">
        <f t="shared" si="3"/>
        <v>0.59938400567942085</v>
      </c>
      <c r="BP32" s="69">
        <f t="shared" si="4"/>
        <v>0</v>
      </c>
    </row>
    <row r="33" spans="1:68" x14ac:dyDescent="0.25">
      <c r="A33" s="108" t="s">
        <v>652</v>
      </c>
      <c r="B33" s="66">
        <f>IF('Indicator Date'!C34="No data","x",$B$2-'Indicator Date'!C34)</f>
        <v>0</v>
      </c>
      <c r="C33" s="66">
        <f>IF('Indicator Date'!D34="No data","x",$C$2-'Indicator Date'!D34)</f>
        <v>0</v>
      </c>
      <c r="D33" s="66">
        <f>IF('Indicator Date'!E34="No data","x",$C$2-'Indicator Date'!E34)</f>
        <v>0</v>
      </c>
      <c r="E33" s="66">
        <f>IF('Indicator Date'!F34="No data","x",$E$2-'Indicator Date'!F34)</f>
        <v>0</v>
      </c>
      <c r="F33" s="66">
        <f>IF('Indicator Date'!G34="No data","x",$F$2-'Indicator Date'!G34)</f>
        <v>0</v>
      </c>
      <c r="G33" s="66">
        <f>IF('Indicator Date'!H34="No data","x",$G$2-'Indicator Date'!H34)</f>
        <v>0</v>
      </c>
      <c r="H33" s="66">
        <f>IF('Indicator Date'!I34="No data","x",$H$2-'Indicator Date'!I34)</f>
        <v>0</v>
      </c>
      <c r="I33" s="66">
        <f>IF('Indicator Date'!J34="No data","x",$I$2-'Indicator Date'!J34)</f>
        <v>0</v>
      </c>
      <c r="J33" s="66">
        <f>IF('Indicator Date'!K34="No data","x",$J$2-'Indicator Date'!K34)</f>
        <v>0</v>
      </c>
      <c r="K33" s="66">
        <f>IF('Indicator Date'!L34="No data","x",$K$2-'Indicator Date'!L34)</f>
        <v>0</v>
      </c>
      <c r="L33" s="66">
        <f>IF('Indicator Date'!M34="No data","x",$L$2-'Indicator Date'!M34)</f>
        <v>0</v>
      </c>
      <c r="M33" s="66">
        <f>IF('Indicator Date'!N34="No data","x",$M$2-'Indicator Date'!N34)</f>
        <v>0</v>
      </c>
      <c r="N33" s="66">
        <f>IF('Indicator Date'!O34="No data","x",$N$2-'Indicator Date'!O34)</f>
        <v>0</v>
      </c>
      <c r="O33" s="66">
        <f>IF('Indicator Date'!P34="No data","x",$O$2-'Indicator Date'!P34)</f>
        <v>0</v>
      </c>
      <c r="P33" s="66">
        <f>IF('Indicator Date'!Q34="No data","x",$P$2-'Indicator Date'!Q34)</f>
        <v>0</v>
      </c>
      <c r="Q33" s="66">
        <f>IF('Indicator Date'!R34="No data","x",$Q$2-'Indicator Date'!R34)</f>
        <v>1</v>
      </c>
      <c r="R33" s="66">
        <f>IF('Indicator Date'!S34="No data","x",$R$2-'Indicator Date'!S34)</f>
        <v>0</v>
      </c>
      <c r="S33" s="66">
        <f>IF('Indicator Date'!T34="No data","x",$S$2-'Indicator Date'!T34)</f>
        <v>0</v>
      </c>
      <c r="T33" s="66">
        <f>IF('Indicator Date'!U34="No data","x",$T$2-'Indicator Date'!U34)</f>
        <v>0</v>
      </c>
      <c r="U33" s="66">
        <f>IF('Indicator Date'!V34="No data","x",$U$2-'Indicator Date'!V34)</f>
        <v>3</v>
      </c>
      <c r="V33" s="66">
        <f>IF('Indicator Date'!W34="No data","x",$V$2-'Indicator Date'!W34)</f>
        <v>3</v>
      </c>
      <c r="W33" s="66">
        <f>IF('Indicator Date'!X34="No data","x",$W$2-'Indicator Date'!X34)</f>
        <v>0</v>
      </c>
      <c r="X33" s="66">
        <f>IF('Indicator Date'!Y34="No data","x",$X$2-'Indicator Date'!Y34)</f>
        <v>0</v>
      </c>
      <c r="Y33" s="66">
        <f>IF('Indicator Date'!Z34="No data","x",$Y$2-'Indicator Date'!Z34)</f>
        <v>0</v>
      </c>
      <c r="Z33" s="66">
        <f>IF('Indicator Date'!AA34="No data","x",$Z$2-'Indicator Date'!AA34)</f>
        <v>0</v>
      </c>
      <c r="AA33" s="66">
        <f>IF('Indicator Date'!AB34="No data","x",$AA$2-'Indicator Date'!AB34)</f>
        <v>0</v>
      </c>
      <c r="AB33" s="66">
        <f>IF('Indicator Date'!AC34="No data","x",$AB$2-'Indicator Date'!AC34)</f>
        <v>0</v>
      </c>
      <c r="AC33" s="66">
        <f>IF('Indicator Date'!AD34="No data","x",$AC$2-'Indicator Date'!AD34)</f>
        <v>0</v>
      </c>
      <c r="AD33" s="66">
        <f>IF('Indicator Date'!AE34="No data","x",$AD$2-'Indicator Date'!AE34)</f>
        <v>0</v>
      </c>
      <c r="AE33" s="66">
        <f>IF('Indicator Date'!AF34="No data","x",$AE$2-'Indicator Date'!AF34)</f>
        <v>1</v>
      </c>
      <c r="AF33" s="66">
        <f>IF('Indicator Date'!AG34="No data","x",$AF$2-'Indicator Date'!AG34)</f>
        <v>1</v>
      </c>
      <c r="AG33" s="66">
        <f>IF('Indicator Date'!AH34="No data","x",$AG$2-'Indicator Date'!AH34)</f>
        <v>1</v>
      </c>
      <c r="AH33" s="66">
        <f>IF('Indicator Date'!AI34="No data","x",$AH$2-'Indicator Date'!AI34)</f>
        <v>1</v>
      </c>
      <c r="AI33" s="66">
        <f>IF('Indicator Date'!AJ34="No data","x",$AI$2-'Indicator Date'!AJ34)</f>
        <v>0</v>
      </c>
      <c r="AJ33" s="66">
        <f>IF('Indicator Date'!AK34="No data","x",$AJ$2-'Indicator Date'!AK34)</f>
        <v>0</v>
      </c>
      <c r="AK33" s="66">
        <f>IF('Indicator Date'!AL34="No data","x",$AK$2-'Indicator Date'!AL34)</f>
        <v>0</v>
      </c>
      <c r="AL33" s="66">
        <f>IF('Indicator Date'!AM34="No data","x",$AL$2-'Indicator Date'!AM34)</f>
        <v>0</v>
      </c>
      <c r="AM33" s="66">
        <f>IF('Indicator Date'!AN34="No data","x",$AM$2-'Indicator Date'!AN34)</f>
        <v>0</v>
      </c>
      <c r="AN33" s="66">
        <f>IF('Indicator Date'!AO34="No data","x",$AN$2-'Indicator Date'!AO34)</f>
        <v>0</v>
      </c>
      <c r="AO33" s="66">
        <f>IF('Indicator Date'!AP34="No data","x",$AO$2-'Indicator Date'!AP34)</f>
        <v>0</v>
      </c>
      <c r="AP33" s="66">
        <f>IF('Indicator Date'!AQ34="No data","x",$AP$2-'Indicator Date'!AQ34)</f>
        <v>0</v>
      </c>
      <c r="AQ33" s="66">
        <f>IF('Indicator Date'!AR34="No data","x",$AQ$2-'Indicator Date'!AR34)</f>
        <v>0</v>
      </c>
      <c r="AR33" s="66">
        <f>IF('Indicator Date'!AS34="No data","x",$AR$2-'Indicator Date'!AS34)</f>
        <v>0</v>
      </c>
      <c r="AS33" s="66">
        <f>IF('Indicator Date'!AT34="No data","x",$AS$2-'Indicator Date'!AT34)</f>
        <v>0</v>
      </c>
      <c r="AT33" s="66">
        <f>IF('Indicator Date'!AU34="No data","x",$AT$2-'Indicator Date'!AU34)</f>
        <v>0</v>
      </c>
      <c r="AU33" s="66">
        <f>IF('Indicator Date'!AV34="No data","x",$AU$2-'Indicator Date'!AV34)</f>
        <v>1</v>
      </c>
      <c r="AV33" s="66">
        <f>IF('Indicator Date'!AW34="No data","x",$AV$2-'Indicator Date'!AW34)</f>
        <v>0</v>
      </c>
      <c r="AW33" s="66">
        <f>IF('Indicator Date'!AX34="No data","x",$AW$2-'Indicator Date'!AX34)</f>
        <v>1</v>
      </c>
      <c r="AX33" s="66">
        <f>IF('Indicator Date'!AY34="No data","x",$AX$2-'Indicator Date'!AY34)</f>
        <v>0</v>
      </c>
      <c r="AY33" s="66">
        <f>IF('Indicator Date'!AZ34="No data","x",$AY$2-'Indicator Date'!AZ34)</f>
        <v>0</v>
      </c>
      <c r="AZ33" s="66">
        <f>IF('Indicator Date'!BA34="No data","x",$AZ$2-'Indicator Date'!BA34)</f>
        <v>0</v>
      </c>
      <c r="BA33" s="66">
        <f>IF('Indicator Date'!BB34="No data","x",$BA$2-'Indicator Date'!BB34)</f>
        <v>0</v>
      </c>
      <c r="BB33" s="66">
        <f>IF('Indicator Date'!BC34="No data","x",$BB$2-'Indicator Date'!BC34)</f>
        <v>0</v>
      </c>
      <c r="BC33" s="66">
        <f>IF('Indicator Date'!BD34="No data","x",$BC$2-'Indicator Date'!BD34)</f>
        <v>0</v>
      </c>
      <c r="BD33" s="66">
        <f>IF('Indicator Date'!BE34="No data","x",$BD$2-'Indicator Date'!BE34)</f>
        <v>0</v>
      </c>
      <c r="BE33" s="66">
        <f>IF('Indicator Date'!BF34="No data","x",$BE$2-'Indicator Date'!BF34)</f>
        <v>0</v>
      </c>
      <c r="BF33" s="66">
        <f>IF('Indicator Date'!BG34="No data","x",$BF$2-'Indicator Date'!BG34)</f>
        <v>0</v>
      </c>
      <c r="BG33" s="66">
        <f>IF('Indicator Date'!BH34="No data","x",$BG$2-'Indicator Date'!BH34)</f>
        <v>0</v>
      </c>
      <c r="BH33" s="66">
        <f>IF('Indicator Date'!BJ34="No data","x",$BH$2-'Indicator Date'!BJ34)</f>
        <v>0</v>
      </c>
      <c r="BI33" s="66">
        <f>IF('Indicator Date'!BK34="No data","x",$BI$2-'Indicator Date'!BK34)</f>
        <v>0</v>
      </c>
      <c r="BJ33" s="66">
        <f>IF('Indicator Date'!BL34="No data","x",$BJ$2-'Indicator Date'!BL34)</f>
        <v>0</v>
      </c>
      <c r="BK33" s="66">
        <f>IF('Indicator Date'!BI34="No data","x",$BK$2-'Indicator Date'!BI34)</f>
        <v>0</v>
      </c>
      <c r="BL33">
        <f t="shared" si="0"/>
        <v>13</v>
      </c>
      <c r="BM33" s="67">
        <f t="shared" si="1"/>
        <v>0.20967741935483872</v>
      </c>
      <c r="BN33">
        <f t="shared" si="2"/>
        <v>9</v>
      </c>
      <c r="BO33" s="67">
        <f t="shared" si="3"/>
        <v>0.59938400567942085</v>
      </c>
      <c r="BP33" s="69">
        <f t="shared" si="4"/>
        <v>0</v>
      </c>
    </row>
    <row r="34" spans="1:68" x14ac:dyDescent="0.25">
      <c r="A34" s="108" t="s">
        <v>653</v>
      </c>
      <c r="B34" s="66">
        <f>IF('Indicator Date'!C35="No data","x",$B$2-'Indicator Date'!C35)</f>
        <v>0</v>
      </c>
      <c r="C34" s="66">
        <f>IF('Indicator Date'!D35="No data","x",$C$2-'Indicator Date'!D35)</f>
        <v>0</v>
      </c>
      <c r="D34" s="66">
        <f>IF('Indicator Date'!E35="No data","x",$C$2-'Indicator Date'!E35)</f>
        <v>0</v>
      </c>
      <c r="E34" s="66">
        <f>IF('Indicator Date'!F35="No data","x",$E$2-'Indicator Date'!F35)</f>
        <v>0</v>
      </c>
      <c r="F34" s="66">
        <f>IF('Indicator Date'!G35="No data","x",$F$2-'Indicator Date'!G35)</f>
        <v>0</v>
      </c>
      <c r="G34" s="66">
        <f>IF('Indicator Date'!H35="No data","x",$G$2-'Indicator Date'!H35)</f>
        <v>0</v>
      </c>
      <c r="H34" s="66">
        <f>IF('Indicator Date'!I35="No data","x",$H$2-'Indicator Date'!I35)</f>
        <v>0</v>
      </c>
      <c r="I34" s="66">
        <f>IF('Indicator Date'!J35="No data","x",$I$2-'Indicator Date'!J35)</f>
        <v>0</v>
      </c>
      <c r="J34" s="66">
        <f>IF('Indicator Date'!K35="No data","x",$J$2-'Indicator Date'!K35)</f>
        <v>0</v>
      </c>
      <c r="K34" s="66">
        <f>IF('Indicator Date'!L35="No data","x",$K$2-'Indicator Date'!L35)</f>
        <v>0</v>
      </c>
      <c r="L34" s="66">
        <f>IF('Indicator Date'!M35="No data","x",$L$2-'Indicator Date'!M35)</f>
        <v>0</v>
      </c>
      <c r="M34" s="66">
        <f>IF('Indicator Date'!N35="No data","x",$M$2-'Indicator Date'!N35)</f>
        <v>0</v>
      </c>
      <c r="N34" s="66">
        <f>IF('Indicator Date'!O35="No data","x",$N$2-'Indicator Date'!O35)</f>
        <v>0</v>
      </c>
      <c r="O34" s="66">
        <f>IF('Indicator Date'!P35="No data","x",$O$2-'Indicator Date'!P35)</f>
        <v>0</v>
      </c>
      <c r="P34" s="66">
        <f>IF('Indicator Date'!Q35="No data","x",$P$2-'Indicator Date'!Q35)</f>
        <v>0</v>
      </c>
      <c r="Q34" s="66">
        <f>IF('Indicator Date'!R35="No data","x",$Q$2-'Indicator Date'!R35)</f>
        <v>1</v>
      </c>
      <c r="R34" s="66">
        <f>IF('Indicator Date'!S35="No data","x",$R$2-'Indicator Date'!S35)</f>
        <v>0</v>
      </c>
      <c r="S34" s="66">
        <f>IF('Indicator Date'!T35="No data","x",$S$2-'Indicator Date'!T35)</f>
        <v>0</v>
      </c>
      <c r="T34" s="66">
        <f>IF('Indicator Date'!U35="No data","x",$T$2-'Indicator Date'!U35)</f>
        <v>0</v>
      </c>
      <c r="U34" s="66">
        <f>IF('Indicator Date'!V35="No data","x",$U$2-'Indicator Date'!V35)</f>
        <v>3</v>
      </c>
      <c r="V34" s="66">
        <f>IF('Indicator Date'!W35="No data","x",$V$2-'Indicator Date'!W35)</f>
        <v>3</v>
      </c>
      <c r="W34" s="66">
        <f>IF('Indicator Date'!X35="No data","x",$W$2-'Indicator Date'!X35)</f>
        <v>0</v>
      </c>
      <c r="X34" s="66">
        <f>IF('Indicator Date'!Y35="No data","x",$X$2-'Indicator Date'!Y35)</f>
        <v>0</v>
      </c>
      <c r="Y34" s="66">
        <f>IF('Indicator Date'!Z35="No data","x",$Y$2-'Indicator Date'!Z35)</f>
        <v>0</v>
      </c>
      <c r="Z34" s="66">
        <f>IF('Indicator Date'!AA35="No data","x",$Z$2-'Indicator Date'!AA35)</f>
        <v>0</v>
      </c>
      <c r="AA34" s="66">
        <f>IF('Indicator Date'!AB35="No data","x",$AA$2-'Indicator Date'!AB35)</f>
        <v>0</v>
      </c>
      <c r="AB34" s="66">
        <f>IF('Indicator Date'!AC35="No data","x",$AB$2-'Indicator Date'!AC35)</f>
        <v>0</v>
      </c>
      <c r="AC34" s="66">
        <f>IF('Indicator Date'!AD35="No data","x",$AC$2-'Indicator Date'!AD35)</f>
        <v>0</v>
      </c>
      <c r="AD34" s="66">
        <f>IF('Indicator Date'!AE35="No data","x",$AD$2-'Indicator Date'!AE35)</f>
        <v>0</v>
      </c>
      <c r="AE34" s="66">
        <f>IF('Indicator Date'!AF35="No data","x",$AE$2-'Indicator Date'!AF35)</f>
        <v>1</v>
      </c>
      <c r="AF34" s="66">
        <f>IF('Indicator Date'!AG35="No data","x",$AF$2-'Indicator Date'!AG35)</f>
        <v>1</v>
      </c>
      <c r="AG34" s="66">
        <f>IF('Indicator Date'!AH35="No data","x",$AG$2-'Indicator Date'!AH35)</f>
        <v>1</v>
      </c>
      <c r="AH34" s="66" t="str">
        <f>IF('Indicator Date'!AI35="No data","x",$AH$2-'Indicator Date'!AI35)</f>
        <v>x</v>
      </c>
      <c r="AI34" s="66">
        <f>IF('Indicator Date'!AJ35="No data","x",$AI$2-'Indicator Date'!AJ35)</f>
        <v>0</v>
      </c>
      <c r="AJ34" s="66">
        <f>IF('Indicator Date'!AK35="No data","x",$AJ$2-'Indicator Date'!AK35)</f>
        <v>0</v>
      </c>
      <c r="AK34" s="66">
        <f>IF('Indicator Date'!AL35="No data","x",$AK$2-'Indicator Date'!AL35)</f>
        <v>0</v>
      </c>
      <c r="AL34" s="66">
        <f>IF('Indicator Date'!AM35="No data","x",$AL$2-'Indicator Date'!AM35)</f>
        <v>0</v>
      </c>
      <c r="AM34" s="66">
        <f>IF('Indicator Date'!AN35="No data","x",$AM$2-'Indicator Date'!AN35)</f>
        <v>0</v>
      </c>
      <c r="AN34" s="66">
        <f>IF('Indicator Date'!AO35="No data","x",$AN$2-'Indicator Date'!AO35)</f>
        <v>0</v>
      </c>
      <c r="AO34" s="66">
        <f>IF('Indicator Date'!AP35="No data","x",$AO$2-'Indicator Date'!AP35)</f>
        <v>0</v>
      </c>
      <c r="AP34" s="66">
        <f>IF('Indicator Date'!AQ35="No data","x",$AP$2-'Indicator Date'!AQ35)</f>
        <v>0</v>
      </c>
      <c r="AQ34" s="66">
        <f>IF('Indicator Date'!AR35="No data","x",$AQ$2-'Indicator Date'!AR35)</f>
        <v>0</v>
      </c>
      <c r="AR34" s="66">
        <f>IF('Indicator Date'!AS35="No data","x",$AR$2-'Indicator Date'!AS35)</f>
        <v>0</v>
      </c>
      <c r="AS34" s="66">
        <f>IF('Indicator Date'!AT35="No data","x",$AS$2-'Indicator Date'!AT35)</f>
        <v>0</v>
      </c>
      <c r="AT34" s="66">
        <f>IF('Indicator Date'!AU35="No data","x",$AT$2-'Indicator Date'!AU35)</f>
        <v>0</v>
      </c>
      <c r="AU34" s="66">
        <f>IF('Indicator Date'!AV35="No data","x",$AU$2-'Indicator Date'!AV35)</f>
        <v>1</v>
      </c>
      <c r="AV34" s="66">
        <f>IF('Indicator Date'!AW35="No data","x",$AV$2-'Indicator Date'!AW35)</f>
        <v>0</v>
      </c>
      <c r="AW34" s="66">
        <f>IF('Indicator Date'!AX35="No data","x",$AW$2-'Indicator Date'!AX35)</f>
        <v>1</v>
      </c>
      <c r="AX34" s="66">
        <f>IF('Indicator Date'!AY35="No data","x",$AX$2-'Indicator Date'!AY35)</f>
        <v>0</v>
      </c>
      <c r="AY34" s="66">
        <f>IF('Indicator Date'!AZ35="No data","x",$AY$2-'Indicator Date'!AZ35)</f>
        <v>0</v>
      </c>
      <c r="AZ34" s="66">
        <f>IF('Indicator Date'!BA35="No data","x",$AZ$2-'Indicator Date'!BA35)</f>
        <v>0</v>
      </c>
      <c r="BA34" s="66">
        <f>IF('Indicator Date'!BB35="No data","x",$BA$2-'Indicator Date'!BB35)</f>
        <v>0</v>
      </c>
      <c r="BB34" s="66">
        <f>IF('Indicator Date'!BC35="No data","x",$BB$2-'Indicator Date'!BC35)</f>
        <v>0</v>
      </c>
      <c r="BC34" s="66">
        <f>IF('Indicator Date'!BD35="No data","x",$BC$2-'Indicator Date'!BD35)</f>
        <v>0</v>
      </c>
      <c r="BD34" s="66">
        <f>IF('Indicator Date'!BE35="No data","x",$BD$2-'Indicator Date'!BE35)</f>
        <v>0</v>
      </c>
      <c r="BE34" s="66">
        <f>IF('Indicator Date'!BF35="No data","x",$BE$2-'Indicator Date'!BF35)</f>
        <v>0</v>
      </c>
      <c r="BF34" s="66">
        <f>IF('Indicator Date'!BG35="No data","x",$BF$2-'Indicator Date'!BG35)</f>
        <v>0</v>
      </c>
      <c r="BG34" s="66">
        <f>IF('Indicator Date'!BH35="No data","x",$BG$2-'Indicator Date'!BH35)</f>
        <v>0</v>
      </c>
      <c r="BH34" s="66">
        <f>IF('Indicator Date'!BJ35="No data","x",$BH$2-'Indicator Date'!BJ35)</f>
        <v>0</v>
      </c>
      <c r="BI34" s="66">
        <f>IF('Indicator Date'!BK35="No data","x",$BI$2-'Indicator Date'!BK35)</f>
        <v>0</v>
      </c>
      <c r="BJ34" s="66">
        <f>IF('Indicator Date'!BL35="No data","x",$BJ$2-'Indicator Date'!BL35)</f>
        <v>0</v>
      </c>
      <c r="BK34" s="66">
        <f>IF('Indicator Date'!BI35="No data","x",$BK$2-'Indicator Date'!BI35)</f>
        <v>0</v>
      </c>
      <c r="BL34">
        <f t="shared" si="0"/>
        <v>12</v>
      </c>
      <c r="BM34" s="67">
        <f t="shared" si="1"/>
        <v>0.19672131147540983</v>
      </c>
      <c r="BN34">
        <f t="shared" si="2"/>
        <v>8</v>
      </c>
      <c r="BO34" s="67">
        <f t="shared" si="3"/>
        <v>0.59560334834704753</v>
      </c>
      <c r="BP34" s="69">
        <f t="shared" si="4"/>
        <v>0</v>
      </c>
    </row>
    <row r="35" spans="1:68" x14ac:dyDescent="0.25">
      <c r="A35" s="108" t="s">
        <v>654</v>
      </c>
      <c r="B35" s="66">
        <f>IF('Indicator Date'!C36="No data","x",$B$2-'Indicator Date'!C36)</f>
        <v>0</v>
      </c>
      <c r="C35" s="66">
        <f>IF('Indicator Date'!D36="No data","x",$C$2-'Indicator Date'!D36)</f>
        <v>0</v>
      </c>
      <c r="D35" s="66">
        <f>IF('Indicator Date'!E36="No data","x",$C$2-'Indicator Date'!E36)</f>
        <v>0</v>
      </c>
      <c r="E35" s="66">
        <f>IF('Indicator Date'!F36="No data","x",$E$2-'Indicator Date'!F36)</f>
        <v>0</v>
      </c>
      <c r="F35" s="66">
        <f>IF('Indicator Date'!G36="No data","x",$F$2-'Indicator Date'!G36)</f>
        <v>0</v>
      </c>
      <c r="G35" s="66">
        <f>IF('Indicator Date'!H36="No data","x",$G$2-'Indicator Date'!H36)</f>
        <v>0</v>
      </c>
      <c r="H35" s="66">
        <f>IF('Indicator Date'!I36="No data","x",$H$2-'Indicator Date'!I36)</f>
        <v>0</v>
      </c>
      <c r="I35" s="66">
        <f>IF('Indicator Date'!J36="No data","x",$I$2-'Indicator Date'!J36)</f>
        <v>0</v>
      </c>
      <c r="J35" s="66">
        <f>IF('Indicator Date'!K36="No data","x",$J$2-'Indicator Date'!K36)</f>
        <v>0</v>
      </c>
      <c r="K35" s="66">
        <f>IF('Indicator Date'!L36="No data","x",$K$2-'Indicator Date'!L36)</f>
        <v>0</v>
      </c>
      <c r="L35" s="66">
        <f>IF('Indicator Date'!M36="No data","x",$L$2-'Indicator Date'!M36)</f>
        <v>0</v>
      </c>
      <c r="M35" s="66">
        <f>IF('Indicator Date'!N36="No data","x",$M$2-'Indicator Date'!N36)</f>
        <v>0</v>
      </c>
      <c r="N35" s="66">
        <f>IF('Indicator Date'!O36="No data","x",$N$2-'Indicator Date'!O36)</f>
        <v>0</v>
      </c>
      <c r="O35" s="66">
        <f>IF('Indicator Date'!P36="No data","x",$O$2-'Indicator Date'!P36)</f>
        <v>0</v>
      </c>
      <c r="P35" s="66">
        <f>IF('Indicator Date'!Q36="No data","x",$P$2-'Indicator Date'!Q36)</f>
        <v>0</v>
      </c>
      <c r="Q35" s="66">
        <f>IF('Indicator Date'!R36="No data","x",$Q$2-'Indicator Date'!R36)</f>
        <v>1</v>
      </c>
      <c r="R35" s="66">
        <f>IF('Indicator Date'!S36="No data","x",$R$2-'Indicator Date'!S36)</f>
        <v>0</v>
      </c>
      <c r="S35" s="66">
        <f>IF('Indicator Date'!T36="No data","x",$S$2-'Indicator Date'!T36)</f>
        <v>0</v>
      </c>
      <c r="T35" s="66">
        <f>IF('Indicator Date'!U36="No data","x",$T$2-'Indicator Date'!U36)</f>
        <v>0</v>
      </c>
      <c r="U35" s="66">
        <f>IF('Indicator Date'!V36="No data","x",$U$2-'Indicator Date'!V36)</f>
        <v>3</v>
      </c>
      <c r="V35" s="66">
        <f>IF('Indicator Date'!W36="No data","x",$V$2-'Indicator Date'!W36)</f>
        <v>3</v>
      </c>
      <c r="W35" s="66">
        <f>IF('Indicator Date'!X36="No data","x",$W$2-'Indicator Date'!X36)</f>
        <v>0</v>
      </c>
      <c r="X35" s="66">
        <f>IF('Indicator Date'!Y36="No data","x",$X$2-'Indicator Date'!Y36)</f>
        <v>0</v>
      </c>
      <c r="Y35" s="66">
        <f>IF('Indicator Date'!Z36="No data","x",$Y$2-'Indicator Date'!Z36)</f>
        <v>0</v>
      </c>
      <c r="Z35" s="66">
        <f>IF('Indicator Date'!AA36="No data","x",$Z$2-'Indicator Date'!AA36)</f>
        <v>0</v>
      </c>
      <c r="AA35" s="66">
        <f>IF('Indicator Date'!AB36="No data","x",$AA$2-'Indicator Date'!AB36)</f>
        <v>0</v>
      </c>
      <c r="AB35" s="66">
        <f>IF('Indicator Date'!AC36="No data","x",$AB$2-'Indicator Date'!AC36)</f>
        <v>0</v>
      </c>
      <c r="AC35" s="66">
        <f>IF('Indicator Date'!AD36="No data","x",$AC$2-'Indicator Date'!AD36)</f>
        <v>0</v>
      </c>
      <c r="AD35" s="66">
        <f>IF('Indicator Date'!AE36="No data","x",$AD$2-'Indicator Date'!AE36)</f>
        <v>0</v>
      </c>
      <c r="AE35" s="66">
        <f>IF('Indicator Date'!AF36="No data","x",$AE$2-'Indicator Date'!AF36)</f>
        <v>1</v>
      </c>
      <c r="AF35" s="66">
        <f>IF('Indicator Date'!AG36="No data","x",$AF$2-'Indicator Date'!AG36)</f>
        <v>1</v>
      </c>
      <c r="AG35" s="66">
        <f>IF('Indicator Date'!AH36="No data","x",$AG$2-'Indicator Date'!AH36)</f>
        <v>1</v>
      </c>
      <c r="AH35" s="66">
        <f>IF('Indicator Date'!AI36="No data","x",$AH$2-'Indicator Date'!AI36)</f>
        <v>1</v>
      </c>
      <c r="AI35" s="66">
        <f>IF('Indicator Date'!AJ36="No data","x",$AI$2-'Indicator Date'!AJ36)</f>
        <v>0</v>
      </c>
      <c r="AJ35" s="66">
        <f>IF('Indicator Date'!AK36="No data","x",$AJ$2-'Indicator Date'!AK36)</f>
        <v>0</v>
      </c>
      <c r="AK35" s="66">
        <f>IF('Indicator Date'!AL36="No data","x",$AK$2-'Indicator Date'!AL36)</f>
        <v>0</v>
      </c>
      <c r="AL35" s="66">
        <f>IF('Indicator Date'!AM36="No data","x",$AL$2-'Indicator Date'!AM36)</f>
        <v>0</v>
      </c>
      <c r="AM35" s="66">
        <f>IF('Indicator Date'!AN36="No data","x",$AM$2-'Indicator Date'!AN36)</f>
        <v>0</v>
      </c>
      <c r="AN35" s="66">
        <f>IF('Indicator Date'!AO36="No data","x",$AN$2-'Indicator Date'!AO36)</f>
        <v>0</v>
      </c>
      <c r="AO35" s="66">
        <f>IF('Indicator Date'!AP36="No data","x",$AO$2-'Indicator Date'!AP36)</f>
        <v>0</v>
      </c>
      <c r="AP35" s="66">
        <f>IF('Indicator Date'!AQ36="No data","x",$AP$2-'Indicator Date'!AQ36)</f>
        <v>0</v>
      </c>
      <c r="AQ35" s="66">
        <f>IF('Indicator Date'!AR36="No data","x",$AQ$2-'Indicator Date'!AR36)</f>
        <v>0</v>
      </c>
      <c r="AR35" s="66">
        <f>IF('Indicator Date'!AS36="No data","x",$AR$2-'Indicator Date'!AS36)</f>
        <v>0</v>
      </c>
      <c r="AS35" s="66">
        <f>IF('Indicator Date'!AT36="No data","x",$AS$2-'Indicator Date'!AT36)</f>
        <v>0</v>
      </c>
      <c r="AT35" s="66">
        <f>IF('Indicator Date'!AU36="No data","x",$AT$2-'Indicator Date'!AU36)</f>
        <v>0</v>
      </c>
      <c r="AU35" s="66">
        <f>IF('Indicator Date'!AV36="No data","x",$AU$2-'Indicator Date'!AV36)</f>
        <v>1</v>
      </c>
      <c r="AV35" s="66">
        <f>IF('Indicator Date'!AW36="No data","x",$AV$2-'Indicator Date'!AW36)</f>
        <v>0</v>
      </c>
      <c r="AW35" s="66">
        <f>IF('Indicator Date'!AX36="No data","x",$AW$2-'Indicator Date'!AX36)</f>
        <v>1</v>
      </c>
      <c r="AX35" s="66">
        <f>IF('Indicator Date'!AY36="No data","x",$AX$2-'Indicator Date'!AY36)</f>
        <v>0</v>
      </c>
      <c r="AY35" s="66">
        <f>IF('Indicator Date'!AZ36="No data","x",$AY$2-'Indicator Date'!AZ36)</f>
        <v>0</v>
      </c>
      <c r="AZ35" s="66">
        <f>IF('Indicator Date'!BA36="No data","x",$AZ$2-'Indicator Date'!BA36)</f>
        <v>0</v>
      </c>
      <c r="BA35" s="66">
        <f>IF('Indicator Date'!BB36="No data","x",$BA$2-'Indicator Date'!BB36)</f>
        <v>0</v>
      </c>
      <c r="BB35" s="66">
        <f>IF('Indicator Date'!BC36="No data","x",$BB$2-'Indicator Date'!BC36)</f>
        <v>0</v>
      </c>
      <c r="BC35" s="66">
        <f>IF('Indicator Date'!BD36="No data","x",$BC$2-'Indicator Date'!BD36)</f>
        <v>0</v>
      </c>
      <c r="BD35" s="66">
        <f>IF('Indicator Date'!BE36="No data","x",$BD$2-'Indicator Date'!BE36)</f>
        <v>0</v>
      </c>
      <c r="BE35" s="66">
        <f>IF('Indicator Date'!BF36="No data","x",$BE$2-'Indicator Date'!BF36)</f>
        <v>0</v>
      </c>
      <c r="BF35" s="66">
        <f>IF('Indicator Date'!BG36="No data","x",$BF$2-'Indicator Date'!BG36)</f>
        <v>0</v>
      </c>
      <c r="BG35" s="66">
        <f>IF('Indicator Date'!BH36="No data","x",$BG$2-'Indicator Date'!BH36)</f>
        <v>0</v>
      </c>
      <c r="BH35" s="66">
        <f>IF('Indicator Date'!BJ36="No data","x",$BH$2-'Indicator Date'!BJ36)</f>
        <v>0</v>
      </c>
      <c r="BI35" s="66">
        <f>IF('Indicator Date'!BK36="No data","x",$BI$2-'Indicator Date'!BK36)</f>
        <v>0</v>
      </c>
      <c r="BJ35" s="66">
        <f>IF('Indicator Date'!BL36="No data","x",$BJ$2-'Indicator Date'!BL36)</f>
        <v>0</v>
      </c>
      <c r="BK35" s="66">
        <f>IF('Indicator Date'!BI36="No data","x",$BK$2-'Indicator Date'!BI36)</f>
        <v>0</v>
      </c>
      <c r="BL35">
        <f t="shared" si="0"/>
        <v>13</v>
      </c>
      <c r="BM35" s="67">
        <f t="shared" si="1"/>
        <v>0.20967741935483872</v>
      </c>
      <c r="BN35">
        <f t="shared" si="2"/>
        <v>9</v>
      </c>
      <c r="BO35" s="67">
        <f t="shared" si="3"/>
        <v>0.59938400567942085</v>
      </c>
      <c r="BP35" s="69">
        <f t="shared" si="4"/>
        <v>0</v>
      </c>
    </row>
    <row r="36" spans="1:68" x14ac:dyDescent="0.25">
      <c r="A36" s="108" t="s">
        <v>655</v>
      </c>
      <c r="B36" s="66">
        <f>IF('Indicator Date'!C37="No data","x",$B$2-'Indicator Date'!C37)</f>
        <v>0</v>
      </c>
      <c r="C36" s="66">
        <f>IF('Indicator Date'!D37="No data","x",$C$2-'Indicator Date'!D37)</f>
        <v>0</v>
      </c>
      <c r="D36" s="66">
        <f>IF('Indicator Date'!E37="No data","x",$C$2-'Indicator Date'!E37)</f>
        <v>0</v>
      </c>
      <c r="E36" s="66">
        <f>IF('Indicator Date'!F37="No data","x",$E$2-'Indicator Date'!F37)</f>
        <v>0</v>
      </c>
      <c r="F36" s="66">
        <f>IF('Indicator Date'!G37="No data","x",$F$2-'Indicator Date'!G37)</f>
        <v>0</v>
      </c>
      <c r="G36" s="66">
        <f>IF('Indicator Date'!H37="No data","x",$G$2-'Indicator Date'!H37)</f>
        <v>0</v>
      </c>
      <c r="H36" s="66">
        <f>IF('Indicator Date'!I37="No data","x",$H$2-'Indicator Date'!I37)</f>
        <v>0</v>
      </c>
      <c r="I36" s="66">
        <f>IF('Indicator Date'!J37="No data","x",$I$2-'Indicator Date'!J37)</f>
        <v>0</v>
      </c>
      <c r="J36" s="66">
        <f>IF('Indicator Date'!K37="No data","x",$J$2-'Indicator Date'!K37)</f>
        <v>0</v>
      </c>
      <c r="K36" s="66">
        <f>IF('Indicator Date'!L37="No data","x",$K$2-'Indicator Date'!L37)</f>
        <v>0</v>
      </c>
      <c r="L36" s="66">
        <f>IF('Indicator Date'!M37="No data","x",$L$2-'Indicator Date'!M37)</f>
        <v>0</v>
      </c>
      <c r="M36" s="66">
        <f>IF('Indicator Date'!N37="No data","x",$M$2-'Indicator Date'!N37)</f>
        <v>0</v>
      </c>
      <c r="N36" s="66">
        <f>IF('Indicator Date'!O37="No data","x",$N$2-'Indicator Date'!O37)</f>
        <v>0</v>
      </c>
      <c r="O36" s="66">
        <f>IF('Indicator Date'!P37="No data","x",$O$2-'Indicator Date'!P37)</f>
        <v>0</v>
      </c>
      <c r="P36" s="66">
        <f>IF('Indicator Date'!Q37="No data","x",$P$2-'Indicator Date'!Q37)</f>
        <v>0</v>
      </c>
      <c r="Q36" s="66">
        <f>IF('Indicator Date'!R37="No data","x",$Q$2-'Indicator Date'!R37)</f>
        <v>1</v>
      </c>
      <c r="R36" s="66">
        <f>IF('Indicator Date'!S37="No data","x",$R$2-'Indicator Date'!S37)</f>
        <v>0</v>
      </c>
      <c r="S36" s="66">
        <f>IF('Indicator Date'!T37="No data","x",$S$2-'Indicator Date'!T37)</f>
        <v>0</v>
      </c>
      <c r="T36" s="66">
        <f>IF('Indicator Date'!U37="No data","x",$T$2-'Indicator Date'!U37)</f>
        <v>0</v>
      </c>
      <c r="U36" s="66">
        <f>IF('Indicator Date'!V37="No data","x",$U$2-'Indicator Date'!V37)</f>
        <v>3</v>
      </c>
      <c r="V36" s="66">
        <f>IF('Indicator Date'!W37="No data","x",$V$2-'Indicator Date'!W37)</f>
        <v>3</v>
      </c>
      <c r="W36" s="66">
        <f>IF('Indicator Date'!X37="No data","x",$W$2-'Indicator Date'!X37)</f>
        <v>0</v>
      </c>
      <c r="X36" s="66">
        <f>IF('Indicator Date'!Y37="No data","x",$X$2-'Indicator Date'!Y37)</f>
        <v>0</v>
      </c>
      <c r="Y36" s="66">
        <f>IF('Indicator Date'!Z37="No data","x",$Y$2-'Indicator Date'!Z37)</f>
        <v>0</v>
      </c>
      <c r="Z36" s="66">
        <f>IF('Indicator Date'!AA37="No data","x",$Z$2-'Indicator Date'!AA37)</f>
        <v>0</v>
      </c>
      <c r="AA36" s="66">
        <f>IF('Indicator Date'!AB37="No data","x",$AA$2-'Indicator Date'!AB37)</f>
        <v>0</v>
      </c>
      <c r="AB36" s="66">
        <f>IF('Indicator Date'!AC37="No data","x",$AB$2-'Indicator Date'!AC37)</f>
        <v>0</v>
      </c>
      <c r="AC36" s="66">
        <f>IF('Indicator Date'!AD37="No data","x",$AC$2-'Indicator Date'!AD37)</f>
        <v>0</v>
      </c>
      <c r="AD36" s="66">
        <f>IF('Indicator Date'!AE37="No data","x",$AD$2-'Indicator Date'!AE37)</f>
        <v>0</v>
      </c>
      <c r="AE36" s="66">
        <f>IF('Indicator Date'!AF37="No data","x",$AE$2-'Indicator Date'!AF37)</f>
        <v>1</v>
      </c>
      <c r="AF36" s="66">
        <f>IF('Indicator Date'!AG37="No data","x",$AF$2-'Indicator Date'!AG37)</f>
        <v>1</v>
      </c>
      <c r="AG36" s="66">
        <f>IF('Indicator Date'!AH37="No data","x",$AG$2-'Indicator Date'!AH37)</f>
        <v>1</v>
      </c>
      <c r="AH36" s="66">
        <f>IF('Indicator Date'!AI37="No data","x",$AH$2-'Indicator Date'!AI37)</f>
        <v>1</v>
      </c>
      <c r="AI36" s="66">
        <f>IF('Indicator Date'!AJ37="No data","x",$AI$2-'Indicator Date'!AJ37)</f>
        <v>0</v>
      </c>
      <c r="AJ36" s="66">
        <f>IF('Indicator Date'!AK37="No data","x",$AJ$2-'Indicator Date'!AK37)</f>
        <v>0</v>
      </c>
      <c r="AK36" s="66">
        <f>IF('Indicator Date'!AL37="No data","x",$AK$2-'Indicator Date'!AL37)</f>
        <v>0</v>
      </c>
      <c r="AL36" s="66">
        <f>IF('Indicator Date'!AM37="No data","x",$AL$2-'Indicator Date'!AM37)</f>
        <v>0</v>
      </c>
      <c r="AM36" s="66">
        <f>IF('Indicator Date'!AN37="No data","x",$AM$2-'Indicator Date'!AN37)</f>
        <v>0</v>
      </c>
      <c r="AN36" s="66">
        <f>IF('Indicator Date'!AO37="No data","x",$AN$2-'Indicator Date'!AO37)</f>
        <v>0</v>
      </c>
      <c r="AO36" s="66">
        <f>IF('Indicator Date'!AP37="No data","x",$AO$2-'Indicator Date'!AP37)</f>
        <v>0</v>
      </c>
      <c r="AP36" s="66">
        <f>IF('Indicator Date'!AQ37="No data","x",$AP$2-'Indicator Date'!AQ37)</f>
        <v>0</v>
      </c>
      <c r="AQ36" s="66">
        <f>IF('Indicator Date'!AR37="No data","x",$AQ$2-'Indicator Date'!AR37)</f>
        <v>0</v>
      </c>
      <c r="AR36" s="66">
        <f>IF('Indicator Date'!AS37="No data","x",$AR$2-'Indicator Date'!AS37)</f>
        <v>0</v>
      </c>
      <c r="AS36" s="66">
        <f>IF('Indicator Date'!AT37="No data","x",$AS$2-'Indicator Date'!AT37)</f>
        <v>0</v>
      </c>
      <c r="AT36" s="66">
        <f>IF('Indicator Date'!AU37="No data","x",$AT$2-'Indicator Date'!AU37)</f>
        <v>0</v>
      </c>
      <c r="AU36" s="66">
        <f>IF('Indicator Date'!AV37="No data","x",$AU$2-'Indicator Date'!AV37)</f>
        <v>1</v>
      </c>
      <c r="AV36" s="66">
        <f>IF('Indicator Date'!AW37="No data","x",$AV$2-'Indicator Date'!AW37)</f>
        <v>0</v>
      </c>
      <c r="AW36" s="66">
        <f>IF('Indicator Date'!AX37="No data","x",$AW$2-'Indicator Date'!AX37)</f>
        <v>1</v>
      </c>
      <c r="AX36" s="66">
        <f>IF('Indicator Date'!AY37="No data","x",$AX$2-'Indicator Date'!AY37)</f>
        <v>0</v>
      </c>
      <c r="AY36" s="66">
        <f>IF('Indicator Date'!AZ37="No data","x",$AY$2-'Indicator Date'!AZ37)</f>
        <v>0</v>
      </c>
      <c r="AZ36" s="66">
        <f>IF('Indicator Date'!BA37="No data","x",$AZ$2-'Indicator Date'!BA37)</f>
        <v>0</v>
      </c>
      <c r="BA36" s="66">
        <f>IF('Indicator Date'!BB37="No data","x",$BA$2-'Indicator Date'!BB37)</f>
        <v>0</v>
      </c>
      <c r="BB36" s="66">
        <f>IF('Indicator Date'!BC37="No data","x",$BB$2-'Indicator Date'!BC37)</f>
        <v>0</v>
      </c>
      <c r="BC36" s="66">
        <f>IF('Indicator Date'!BD37="No data","x",$BC$2-'Indicator Date'!BD37)</f>
        <v>0</v>
      </c>
      <c r="BD36" s="66">
        <f>IF('Indicator Date'!BE37="No data","x",$BD$2-'Indicator Date'!BE37)</f>
        <v>0</v>
      </c>
      <c r="BE36" s="66">
        <f>IF('Indicator Date'!BF37="No data","x",$BE$2-'Indicator Date'!BF37)</f>
        <v>0</v>
      </c>
      <c r="BF36" s="66">
        <f>IF('Indicator Date'!BG37="No data","x",$BF$2-'Indicator Date'!BG37)</f>
        <v>0</v>
      </c>
      <c r="BG36" s="66">
        <f>IF('Indicator Date'!BH37="No data","x",$BG$2-'Indicator Date'!BH37)</f>
        <v>0</v>
      </c>
      <c r="BH36" s="66">
        <f>IF('Indicator Date'!BJ37="No data","x",$BH$2-'Indicator Date'!BJ37)</f>
        <v>0</v>
      </c>
      <c r="BI36" s="66">
        <f>IF('Indicator Date'!BK37="No data","x",$BI$2-'Indicator Date'!BK37)</f>
        <v>0</v>
      </c>
      <c r="BJ36" s="66">
        <f>IF('Indicator Date'!BL37="No data","x",$BJ$2-'Indicator Date'!BL37)</f>
        <v>0</v>
      </c>
      <c r="BK36" s="66">
        <f>IF('Indicator Date'!BI37="No data","x",$BK$2-'Indicator Date'!BI37)</f>
        <v>0</v>
      </c>
      <c r="BL36">
        <f t="shared" si="0"/>
        <v>13</v>
      </c>
      <c r="BM36" s="67">
        <f t="shared" si="1"/>
        <v>0.20967741935483872</v>
      </c>
      <c r="BN36">
        <f t="shared" si="2"/>
        <v>9</v>
      </c>
      <c r="BO36" s="67">
        <f t="shared" si="3"/>
        <v>0.59938400567942085</v>
      </c>
      <c r="BP36" s="69">
        <f t="shared" si="4"/>
        <v>0</v>
      </c>
    </row>
    <row r="37" spans="1:68" x14ac:dyDescent="0.25">
      <c r="A37" s="108" t="s">
        <v>656</v>
      </c>
      <c r="B37" s="66">
        <f>IF('Indicator Date'!C38="No data","x",$B$2-'Indicator Date'!C38)</f>
        <v>0</v>
      </c>
      <c r="C37" s="66">
        <f>IF('Indicator Date'!D38="No data","x",$C$2-'Indicator Date'!D38)</f>
        <v>0</v>
      </c>
      <c r="D37" s="66">
        <f>IF('Indicator Date'!E38="No data","x",$C$2-'Indicator Date'!E38)</f>
        <v>0</v>
      </c>
      <c r="E37" s="66">
        <f>IF('Indicator Date'!F38="No data","x",$E$2-'Indicator Date'!F38)</f>
        <v>0</v>
      </c>
      <c r="F37" s="66">
        <f>IF('Indicator Date'!G38="No data","x",$F$2-'Indicator Date'!G38)</f>
        <v>0</v>
      </c>
      <c r="G37" s="66">
        <f>IF('Indicator Date'!H38="No data","x",$G$2-'Indicator Date'!H38)</f>
        <v>0</v>
      </c>
      <c r="H37" s="66">
        <f>IF('Indicator Date'!I38="No data","x",$H$2-'Indicator Date'!I38)</f>
        <v>0</v>
      </c>
      <c r="I37" s="66">
        <f>IF('Indicator Date'!J38="No data","x",$I$2-'Indicator Date'!J38)</f>
        <v>0</v>
      </c>
      <c r="J37" s="66">
        <f>IF('Indicator Date'!K38="No data","x",$J$2-'Indicator Date'!K38)</f>
        <v>0</v>
      </c>
      <c r="K37" s="66">
        <f>IF('Indicator Date'!L38="No data","x",$K$2-'Indicator Date'!L38)</f>
        <v>0</v>
      </c>
      <c r="L37" s="66">
        <f>IF('Indicator Date'!M38="No data","x",$L$2-'Indicator Date'!M38)</f>
        <v>0</v>
      </c>
      <c r="M37" s="66">
        <f>IF('Indicator Date'!N38="No data","x",$M$2-'Indicator Date'!N38)</f>
        <v>0</v>
      </c>
      <c r="N37" s="66">
        <f>IF('Indicator Date'!O38="No data","x",$N$2-'Indicator Date'!O38)</f>
        <v>0</v>
      </c>
      <c r="O37" s="66">
        <f>IF('Indicator Date'!P38="No data","x",$O$2-'Indicator Date'!P38)</f>
        <v>0</v>
      </c>
      <c r="P37" s="66">
        <f>IF('Indicator Date'!Q38="No data","x",$P$2-'Indicator Date'!Q38)</f>
        <v>0</v>
      </c>
      <c r="Q37" s="66">
        <f>IF('Indicator Date'!R38="No data","x",$Q$2-'Indicator Date'!R38)</f>
        <v>1</v>
      </c>
      <c r="R37" s="66">
        <f>IF('Indicator Date'!S38="No data","x",$R$2-'Indicator Date'!S38)</f>
        <v>0</v>
      </c>
      <c r="S37" s="66">
        <f>IF('Indicator Date'!T38="No data","x",$S$2-'Indicator Date'!T38)</f>
        <v>0</v>
      </c>
      <c r="T37" s="66">
        <f>IF('Indicator Date'!U38="No data","x",$T$2-'Indicator Date'!U38)</f>
        <v>0</v>
      </c>
      <c r="U37" s="66">
        <f>IF('Indicator Date'!V38="No data","x",$U$2-'Indicator Date'!V38)</f>
        <v>3</v>
      </c>
      <c r="V37" s="66">
        <f>IF('Indicator Date'!W38="No data","x",$V$2-'Indicator Date'!W38)</f>
        <v>3</v>
      </c>
      <c r="W37" s="66">
        <f>IF('Indicator Date'!X38="No data","x",$W$2-'Indicator Date'!X38)</f>
        <v>0</v>
      </c>
      <c r="X37" s="66">
        <f>IF('Indicator Date'!Y38="No data","x",$X$2-'Indicator Date'!Y38)</f>
        <v>0</v>
      </c>
      <c r="Y37" s="66">
        <f>IF('Indicator Date'!Z38="No data","x",$Y$2-'Indicator Date'!Z38)</f>
        <v>0</v>
      </c>
      <c r="Z37" s="66">
        <f>IF('Indicator Date'!AA38="No data","x",$Z$2-'Indicator Date'!AA38)</f>
        <v>0</v>
      </c>
      <c r="AA37" s="66">
        <f>IF('Indicator Date'!AB38="No data","x",$AA$2-'Indicator Date'!AB38)</f>
        <v>0</v>
      </c>
      <c r="AB37" s="66">
        <f>IF('Indicator Date'!AC38="No data","x",$AB$2-'Indicator Date'!AC38)</f>
        <v>0</v>
      </c>
      <c r="AC37" s="66">
        <f>IF('Indicator Date'!AD38="No data","x",$AC$2-'Indicator Date'!AD38)</f>
        <v>0</v>
      </c>
      <c r="AD37" s="66">
        <f>IF('Indicator Date'!AE38="No data","x",$AD$2-'Indicator Date'!AE38)</f>
        <v>0</v>
      </c>
      <c r="AE37" s="66">
        <f>IF('Indicator Date'!AF38="No data","x",$AE$2-'Indicator Date'!AF38)</f>
        <v>1</v>
      </c>
      <c r="AF37" s="66">
        <f>IF('Indicator Date'!AG38="No data","x",$AF$2-'Indicator Date'!AG38)</f>
        <v>1</v>
      </c>
      <c r="AG37" s="66">
        <f>IF('Indicator Date'!AH38="No data","x",$AG$2-'Indicator Date'!AH38)</f>
        <v>1</v>
      </c>
      <c r="AH37" s="66">
        <f>IF('Indicator Date'!AI38="No data","x",$AH$2-'Indicator Date'!AI38)</f>
        <v>1</v>
      </c>
      <c r="AI37" s="66">
        <f>IF('Indicator Date'!AJ38="No data","x",$AI$2-'Indicator Date'!AJ38)</f>
        <v>0</v>
      </c>
      <c r="AJ37" s="66">
        <f>IF('Indicator Date'!AK38="No data","x",$AJ$2-'Indicator Date'!AK38)</f>
        <v>0</v>
      </c>
      <c r="AK37" s="66">
        <f>IF('Indicator Date'!AL38="No data","x",$AK$2-'Indicator Date'!AL38)</f>
        <v>0</v>
      </c>
      <c r="AL37" s="66">
        <f>IF('Indicator Date'!AM38="No data","x",$AL$2-'Indicator Date'!AM38)</f>
        <v>0</v>
      </c>
      <c r="AM37" s="66">
        <f>IF('Indicator Date'!AN38="No data","x",$AM$2-'Indicator Date'!AN38)</f>
        <v>0</v>
      </c>
      <c r="AN37" s="66">
        <f>IF('Indicator Date'!AO38="No data","x",$AN$2-'Indicator Date'!AO38)</f>
        <v>0</v>
      </c>
      <c r="AO37" s="66">
        <f>IF('Indicator Date'!AP38="No data","x",$AO$2-'Indicator Date'!AP38)</f>
        <v>0</v>
      </c>
      <c r="AP37" s="66">
        <f>IF('Indicator Date'!AQ38="No data","x",$AP$2-'Indicator Date'!AQ38)</f>
        <v>0</v>
      </c>
      <c r="AQ37" s="66">
        <f>IF('Indicator Date'!AR38="No data","x",$AQ$2-'Indicator Date'!AR38)</f>
        <v>0</v>
      </c>
      <c r="AR37" s="66">
        <f>IF('Indicator Date'!AS38="No data","x",$AR$2-'Indicator Date'!AS38)</f>
        <v>0</v>
      </c>
      <c r="AS37" s="66">
        <f>IF('Indicator Date'!AT38="No data","x",$AS$2-'Indicator Date'!AT38)</f>
        <v>0</v>
      </c>
      <c r="AT37" s="66">
        <f>IF('Indicator Date'!AU38="No data","x",$AT$2-'Indicator Date'!AU38)</f>
        <v>0</v>
      </c>
      <c r="AU37" s="66">
        <f>IF('Indicator Date'!AV38="No data","x",$AU$2-'Indicator Date'!AV38)</f>
        <v>1</v>
      </c>
      <c r="AV37" s="66">
        <f>IF('Indicator Date'!AW38="No data","x",$AV$2-'Indicator Date'!AW38)</f>
        <v>0</v>
      </c>
      <c r="AW37" s="66">
        <f>IF('Indicator Date'!AX38="No data","x",$AW$2-'Indicator Date'!AX38)</f>
        <v>1</v>
      </c>
      <c r="AX37" s="66">
        <f>IF('Indicator Date'!AY38="No data","x",$AX$2-'Indicator Date'!AY38)</f>
        <v>0</v>
      </c>
      <c r="AY37" s="66">
        <f>IF('Indicator Date'!AZ38="No data","x",$AY$2-'Indicator Date'!AZ38)</f>
        <v>0</v>
      </c>
      <c r="AZ37" s="66">
        <f>IF('Indicator Date'!BA38="No data","x",$AZ$2-'Indicator Date'!BA38)</f>
        <v>0</v>
      </c>
      <c r="BA37" s="66">
        <f>IF('Indicator Date'!BB38="No data","x",$BA$2-'Indicator Date'!BB38)</f>
        <v>0</v>
      </c>
      <c r="BB37" s="66">
        <f>IF('Indicator Date'!BC38="No data","x",$BB$2-'Indicator Date'!BC38)</f>
        <v>0</v>
      </c>
      <c r="BC37" s="66">
        <f>IF('Indicator Date'!BD38="No data","x",$BC$2-'Indicator Date'!BD38)</f>
        <v>0</v>
      </c>
      <c r="BD37" s="66">
        <f>IF('Indicator Date'!BE38="No data","x",$BD$2-'Indicator Date'!BE38)</f>
        <v>0</v>
      </c>
      <c r="BE37" s="66">
        <f>IF('Indicator Date'!BF38="No data","x",$BE$2-'Indicator Date'!BF38)</f>
        <v>0</v>
      </c>
      <c r="BF37" s="66">
        <f>IF('Indicator Date'!BG38="No data","x",$BF$2-'Indicator Date'!BG38)</f>
        <v>0</v>
      </c>
      <c r="BG37" s="66">
        <f>IF('Indicator Date'!BH38="No data","x",$BG$2-'Indicator Date'!BH38)</f>
        <v>0</v>
      </c>
      <c r="BH37" s="66">
        <f>IF('Indicator Date'!BJ38="No data","x",$BH$2-'Indicator Date'!BJ38)</f>
        <v>0</v>
      </c>
      <c r="BI37" s="66">
        <f>IF('Indicator Date'!BK38="No data","x",$BI$2-'Indicator Date'!BK38)</f>
        <v>0</v>
      </c>
      <c r="BJ37" s="66">
        <f>IF('Indicator Date'!BL38="No data","x",$BJ$2-'Indicator Date'!BL38)</f>
        <v>0</v>
      </c>
      <c r="BK37" s="66">
        <f>IF('Indicator Date'!BI38="No data","x",$BK$2-'Indicator Date'!BI38)</f>
        <v>0</v>
      </c>
      <c r="BL37">
        <f t="shared" si="0"/>
        <v>13</v>
      </c>
      <c r="BM37" s="67">
        <f t="shared" si="1"/>
        <v>0.20967741935483872</v>
      </c>
      <c r="BN37">
        <f t="shared" si="2"/>
        <v>9</v>
      </c>
      <c r="BO37" s="67">
        <f t="shared" si="3"/>
        <v>0.59938400567942085</v>
      </c>
      <c r="BP37" s="69">
        <f t="shared" si="4"/>
        <v>0</v>
      </c>
    </row>
    <row r="38" spans="1:68" x14ac:dyDescent="0.25">
      <c r="A38" s="108" t="s">
        <v>657</v>
      </c>
      <c r="B38" s="66">
        <f>IF('Indicator Date'!C39="No data","x",$B$2-'Indicator Date'!C39)</f>
        <v>0</v>
      </c>
      <c r="C38" s="66">
        <f>IF('Indicator Date'!D39="No data","x",$C$2-'Indicator Date'!D39)</f>
        <v>0</v>
      </c>
      <c r="D38" s="66">
        <f>IF('Indicator Date'!E39="No data","x",$C$2-'Indicator Date'!E39)</f>
        <v>0</v>
      </c>
      <c r="E38" s="66">
        <f>IF('Indicator Date'!F39="No data","x",$E$2-'Indicator Date'!F39)</f>
        <v>0</v>
      </c>
      <c r="F38" s="66">
        <f>IF('Indicator Date'!G39="No data","x",$F$2-'Indicator Date'!G39)</f>
        <v>0</v>
      </c>
      <c r="G38" s="66">
        <f>IF('Indicator Date'!H39="No data","x",$G$2-'Indicator Date'!H39)</f>
        <v>0</v>
      </c>
      <c r="H38" s="66">
        <f>IF('Indicator Date'!I39="No data","x",$H$2-'Indicator Date'!I39)</f>
        <v>0</v>
      </c>
      <c r="I38" s="66">
        <f>IF('Indicator Date'!J39="No data","x",$I$2-'Indicator Date'!J39)</f>
        <v>0</v>
      </c>
      <c r="J38" s="66">
        <f>IF('Indicator Date'!K39="No data","x",$J$2-'Indicator Date'!K39)</f>
        <v>0</v>
      </c>
      <c r="K38" s="66">
        <f>IF('Indicator Date'!L39="No data","x",$K$2-'Indicator Date'!L39)</f>
        <v>0</v>
      </c>
      <c r="L38" s="66">
        <f>IF('Indicator Date'!M39="No data","x",$L$2-'Indicator Date'!M39)</f>
        <v>0</v>
      </c>
      <c r="M38" s="66">
        <f>IF('Indicator Date'!N39="No data","x",$M$2-'Indicator Date'!N39)</f>
        <v>0</v>
      </c>
      <c r="N38" s="66">
        <f>IF('Indicator Date'!O39="No data","x",$N$2-'Indicator Date'!O39)</f>
        <v>0</v>
      </c>
      <c r="O38" s="66">
        <f>IF('Indicator Date'!P39="No data","x",$O$2-'Indicator Date'!P39)</f>
        <v>0</v>
      </c>
      <c r="P38" s="66">
        <f>IF('Indicator Date'!Q39="No data","x",$P$2-'Indicator Date'!Q39)</f>
        <v>0</v>
      </c>
      <c r="Q38" s="66">
        <f>IF('Indicator Date'!R39="No data","x",$Q$2-'Indicator Date'!R39)</f>
        <v>1</v>
      </c>
      <c r="R38" s="66">
        <f>IF('Indicator Date'!S39="No data","x",$R$2-'Indicator Date'!S39)</f>
        <v>0</v>
      </c>
      <c r="S38" s="66">
        <f>IF('Indicator Date'!T39="No data","x",$S$2-'Indicator Date'!T39)</f>
        <v>0</v>
      </c>
      <c r="T38" s="66">
        <f>IF('Indicator Date'!U39="No data","x",$T$2-'Indicator Date'!U39)</f>
        <v>0</v>
      </c>
      <c r="U38" s="66">
        <f>IF('Indicator Date'!V39="No data","x",$U$2-'Indicator Date'!V39)</f>
        <v>3</v>
      </c>
      <c r="V38" s="66">
        <f>IF('Indicator Date'!W39="No data","x",$V$2-'Indicator Date'!W39)</f>
        <v>3</v>
      </c>
      <c r="W38" s="66">
        <f>IF('Indicator Date'!X39="No data","x",$W$2-'Indicator Date'!X39)</f>
        <v>0</v>
      </c>
      <c r="X38" s="66">
        <f>IF('Indicator Date'!Y39="No data","x",$X$2-'Indicator Date'!Y39)</f>
        <v>0</v>
      </c>
      <c r="Y38" s="66">
        <f>IF('Indicator Date'!Z39="No data","x",$Y$2-'Indicator Date'!Z39)</f>
        <v>0</v>
      </c>
      <c r="Z38" s="66">
        <f>IF('Indicator Date'!AA39="No data","x",$Z$2-'Indicator Date'!AA39)</f>
        <v>0</v>
      </c>
      <c r="AA38" s="66">
        <f>IF('Indicator Date'!AB39="No data","x",$AA$2-'Indicator Date'!AB39)</f>
        <v>0</v>
      </c>
      <c r="AB38" s="66">
        <f>IF('Indicator Date'!AC39="No data","x",$AB$2-'Indicator Date'!AC39)</f>
        <v>0</v>
      </c>
      <c r="AC38" s="66">
        <f>IF('Indicator Date'!AD39="No data","x",$AC$2-'Indicator Date'!AD39)</f>
        <v>0</v>
      </c>
      <c r="AD38" s="66">
        <f>IF('Indicator Date'!AE39="No data","x",$AD$2-'Indicator Date'!AE39)</f>
        <v>0</v>
      </c>
      <c r="AE38" s="66">
        <f>IF('Indicator Date'!AF39="No data","x",$AE$2-'Indicator Date'!AF39)</f>
        <v>1</v>
      </c>
      <c r="AF38" s="66">
        <f>IF('Indicator Date'!AG39="No data","x",$AF$2-'Indicator Date'!AG39)</f>
        <v>1</v>
      </c>
      <c r="AG38" s="66">
        <f>IF('Indicator Date'!AH39="No data","x",$AG$2-'Indicator Date'!AH39)</f>
        <v>1</v>
      </c>
      <c r="AH38" s="66">
        <f>IF('Indicator Date'!AI39="No data","x",$AH$2-'Indicator Date'!AI39)</f>
        <v>1</v>
      </c>
      <c r="AI38" s="66">
        <f>IF('Indicator Date'!AJ39="No data","x",$AI$2-'Indicator Date'!AJ39)</f>
        <v>0</v>
      </c>
      <c r="AJ38" s="66">
        <f>IF('Indicator Date'!AK39="No data","x",$AJ$2-'Indicator Date'!AK39)</f>
        <v>0</v>
      </c>
      <c r="AK38" s="66">
        <f>IF('Indicator Date'!AL39="No data","x",$AK$2-'Indicator Date'!AL39)</f>
        <v>0</v>
      </c>
      <c r="AL38" s="66">
        <f>IF('Indicator Date'!AM39="No data","x",$AL$2-'Indicator Date'!AM39)</f>
        <v>0</v>
      </c>
      <c r="AM38" s="66">
        <f>IF('Indicator Date'!AN39="No data","x",$AM$2-'Indicator Date'!AN39)</f>
        <v>0</v>
      </c>
      <c r="AN38" s="66">
        <f>IF('Indicator Date'!AO39="No data","x",$AN$2-'Indicator Date'!AO39)</f>
        <v>0</v>
      </c>
      <c r="AO38" s="66">
        <f>IF('Indicator Date'!AP39="No data","x",$AO$2-'Indicator Date'!AP39)</f>
        <v>0</v>
      </c>
      <c r="AP38" s="66">
        <f>IF('Indicator Date'!AQ39="No data","x",$AP$2-'Indicator Date'!AQ39)</f>
        <v>0</v>
      </c>
      <c r="AQ38" s="66">
        <f>IF('Indicator Date'!AR39="No data","x",$AQ$2-'Indicator Date'!AR39)</f>
        <v>0</v>
      </c>
      <c r="AR38" s="66">
        <f>IF('Indicator Date'!AS39="No data","x",$AR$2-'Indicator Date'!AS39)</f>
        <v>0</v>
      </c>
      <c r="AS38" s="66">
        <f>IF('Indicator Date'!AT39="No data","x",$AS$2-'Indicator Date'!AT39)</f>
        <v>0</v>
      </c>
      <c r="AT38" s="66">
        <f>IF('Indicator Date'!AU39="No data","x",$AT$2-'Indicator Date'!AU39)</f>
        <v>0</v>
      </c>
      <c r="AU38" s="66">
        <f>IF('Indicator Date'!AV39="No data","x",$AU$2-'Indicator Date'!AV39)</f>
        <v>1</v>
      </c>
      <c r="AV38" s="66">
        <f>IF('Indicator Date'!AW39="No data","x",$AV$2-'Indicator Date'!AW39)</f>
        <v>0</v>
      </c>
      <c r="AW38" s="66">
        <f>IF('Indicator Date'!AX39="No data","x",$AW$2-'Indicator Date'!AX39)</f>
        <v>1</v>
      </c>
      <c r="AX38" s="66">
        <f>IF('Indicator Date'!AY39="No data","x",$AX$2-'Indicator Date'!AY39)</f>
        <v>0</v>
      </c>
      <c r="AY38" s="66">
        <f>IF('Indicator Date'!AZ39="No data","x",$AY$2-'Indicator Date'!AZ39)</f>
        <v>0</v>
      </c>
      <c r="AZ38" s="66">
        <f>IF('Indicator Date'!BA39="No data","x",$AZ$2-'Indicator Date'!BA39)</f>
        <v>0</v>
      </c>
      <c r="BA38" s="66">
        <f>IF('Indicator Date'!BB39="No data","x",$BA$2-'Indicator Date'!BB39)</f>
        <v>0</v>
      </c>
      <c r="BB38" s="66">
        <f>IF('Indicator Date'!BC39="No data","x",$BB$2-'Indicator Date'!BC39)</f>
        <v>0</v>
      </c>
      <c r="BC38" s="66">
        <f>IF('Indicator Date'!BD39="No data","x",$BC$2-'Indicator Date'!BD39)</f>
        <v>0</v>
      </c>
      <c r="BD38" s="66">
        <f>IF('Indicator Date'!BE39="No data","x",$BD$2-'Indicator Date'!BE39)</f>
        <v>0</v>
      </c>
      <c r="BE38" s="66">
        <f>IF('Indicator Date'!BF39="No data","x",$BE$2-'Indicator Date'!BF39)</f>
        <v>0</v>
      </c>
      <c r="BF38" s="66">
        <f>IF('Indicator Date'!BG39="No data","x",$BF$2-'Indicator Date'!BG39)</f>
        <v>0</v>
      </c>
      <c r="BG38" s="66">
        <f>IF('Indicator Date'!BH39="No data","x",$BG$2-'Indicator Date'!BH39)</f>
        <v>0</v>
      </c>
      <c r="BH38" s="66">
        <f>IF('Indicator Date'!BJ39="No data","x",$BH$2-'Indicator Date'!BJ39)</f>
        <v>0</v>
      </c>
      <c r="BI38" s="66">
        <f>IF('Indicator Date'!BK39="No data","x",$BI$2-'Indicator Date'!BK39)</f>
        <v>0</v>
      </c>
      <c r="BJ38" s="66">
        <f>IF('Indicator Date'!BL39="No data","x",$BJ$2-'Indicator Date'!BL39)</f>
        <v>0</v>
      </c>
      <c r="BK38" s="66">
        <f>IF('Indicator Date'!BI39="No data","x",$BK$2-'Indicator Date'!BI39)</f>
        <v>0</v>
      </c>
      <c r="BL38">
        <f t="shared" si="0"/>
        <v>13</v>
      </c>
      <c r="BM38" s="67">
        <f t="shared" si="1"/>
        <v>0.20967741935483872</v>
      </c>
      <c r="BN38">
        <f t="shared" si="2"/>
        <v>9</v>
      </c>
      <c r="BO38" s="67">
        <f t="shared" si="3"/>
        <v>0.59938400567942085</v>
      </c>
      <c r="BP38" s="69">
        <f t="shared" si="4"/>
        <v>0</v>
      </c>
    </row>
  </sheetData>
  <phoneticPr fontId="123" type="noConversion"/>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P37"/>
  <sheetViews>
    <sheetView zoomScale="68" zoomScaleNormal="68" workbookViewId="0">
      <pane xSplit="1" ySplit="1" topLeftCell="B2" activePane="bottomRight" state="frozen"/>
      <selection pane="topRight" activeCell="B1" sqref="B1"/>
      <selection pane="bottomLeft" activeCell="A2" sqref="A2"/>
      <selection pane="bottomRight" activeCell="A13" sqref="A13:A26"/>
    </sheetView>
  </sheetViews>
  <sheetFormatPr defaultRowHeight="15" x14ac:dyDescent="0.25"/>
  <cols>
    <col min="2" max="28" width="5" bestFit="1" customWidth="1"/>
    <col min="29" max="30" width="5" customWidth="1"/>
    <col min="31" max="41" width="5" bestFit="1" customWidth="1"/>
    <col min="42" max="45" width="5" customWidth="1"/>
    <col min="46" max="51" width="5" bestFit="1" customWidth="1"/>
    <col min="52" max="55" width="5" customWidth="1"/>
    <col min="56" max="60" width="5" bestFit="1" customWidth="1"/>
    <col min="61" max="66" width="5" customWidth="1"/>
  </cols>
  <sheetData>
    <row r="1" spans="1:68" ht="201.6" customHeight="1" x14ac:dyDescent="0.25">
      <c r="A1" t="s">
        <v>510</v>
      </c>
      <c r="B1" s="65" t="s">
        <v>226</v>
      </c>
      <c r="C1" s="65" t="s">
        <v>227</v>
      </c>
      <c r="D1" s="65" t="s">
        <v>262</v>
      </c>
      <c r="E1" s="65" t="s">
        <v>263</v>
      </c>
      <c r="F1" s="65" t="s">
        <v>261</v>
      </c>
      <c r="G1" s="65" t="s">
        <v>175</v>
      </c>
      <c r="H1" s="65" t="s">
        <v>37</v>
      </c>
      <c r="I1" s="65" t="s">
        <v>230</v>
      </c>
      <c r="J1" s="65" t="s">
        <v>231</v>
      </c>
      <c r="K1" s="65" t="s">
        <v>232</v>
      </c>
      <c r="L1" s="65" t="s">
        <v>158</v>
      </c>
      <c r="M1" s="65" t="s">
        <v>159</v>
      </c>
      <c r="N1" s="65" t="s">
        <v>233</v>
      </c>
      <c r="O1" s="65" t="s">
        <v>14</v>
      </c>
      <c r="P1" s="65" t="s">
        <v>234</v>
      </c>
      <c r="Q1" s="65" t="s">
        <v>235</v>
      </c>
      <c r="R1" s="65" t="s">
        <v>236</v>
      </c>
      <c r="S1" s="65" t="s">
        <v>237</v>
      </c>
      <c r="T1" s="65" t="s">
        <v>238</v>
      </c>
      <c r="U1" s="65" t="s">
        <v>239</v>
      </c>
      <c r="V1" s="65" t="s">
        <v>240</v>
      </c>
      <c r="W1" s="65" t="s">
        <v>241</v>
      </c>
      <c r="X1" s="65" t="s">
        <v>242</v>
      </c>
      <c r="Y1" s="65" t="s">
        <v>65</v>
      </c>
      <c r="Z1" s="65" t="s">
        <v>69</v>
      </c>
      <c r="AA1" s="65" t="s">
        <v>70</v>
      </c>
      <c r="AB1" s="65" t="s">
        <v>70</v>
      </c>
      <c r="AC1" s="57" t="s">
        <v>705</v>
      </c>
      <c r="AD1" s="65" t="s">
        <v>243</v>
      </c>
      <c r="AE1" s="65" t="s">
        <v>244</v>
      </c>
      <c r="AF1" s="65" t="s">
        <v>245</v>
      </c>
      <c r="AG1" s="65" t="s">
        <v>246</v>
      </c>
      <c r="AH1" s="65" t="s">
        <v>247</v>
      </c>
      <c r="AI1" s="65" t="s">
        <v>199</v>
      </c>
      <c r="AJ1" s="65" t="s">
        <v>0</v>
      </c>
      <c r="AK1" s="65" t="s">
        <v>91</v>
      </c>
      <c r="AL1" s="65" t="s">
        <v>113</v>
      </c>
      <c r="AM1" s="65" t="s">
        <v>95</v>
      </c>
      <c r="AN1" s="65" t="s">
        <v>97</v>
      </c>
      <c r="AO1" s="65" t="s">
        <v>248</v>
      </c>
      <c r="AP1" s="57" t="s">
        <v>709</v>
      </c>
      <c r="AQ1" s="57" t="s">
        <v>505</v>
      </c>
      <c r="AR1" s="57" t="s">
        <v>507</v>
      </c>
      <c r="AS1" s="57" t="s">
        <v>506</v>
      </c>
      <c r="AT1" s="65" t="s">
        <v>574</v>
      </c>
      <c r="AU1" s="65" t="s">
        <v>249</v>
      </c>
      <c r="AV1" s="65" t="s">
        <v>250</v>
      </c>
      <c r="AW1" s="65" t="s">
        <v>251</v>
      </c>
      <c r="AX1" s="65" t="s">
        <v>301</v>
      </c>
      <c r="AY1" s="65" t="s">
        <v>302</v>
      </c>
      <c r="AZ1" s="78" t="s">
        <v>492</v>
      </c>
      <c r="BA1" s="78" t="s">
        <v>729</v>
      </c>
      <c r="BB1" s="78" t="s">
        <v>730</v>
      </c>
      <c r="BC1" s="78" t="s">
        <v>731</v>
      </c>
      <c r="BD1" s="65" t="s">
        <v>117</v>
      </c>
      <c r="BE1" s="65" t="s">
        <v>2</v>
      </c>
      <c r="BF1" s="65" t="s">
        <v>454</v>
      </c>
      <c r="BG1" s="65" t="s">
        <v>252</v>
      </c>
      <c r="BH1" s="65" t="s">
        <v>64</v>
      </c>
      <c r="BI1" s="78" t="s">
        <v>690</v>
      </c>
      <c r="BJ1" s="78" t="s">
        <v>696</v>
      </c>
      <c r="BK1" s="78" t="s">
        <v>700</v>
      </c>
      <c r="BL1" s="65" t="s">
        <v>253</v>
      </c>
      <c r="BM1" s="65" t="s">
        <v>254</v>
      </c>
      <c r="BN1" s="65" t="s">
        <v>676</v>
      </c>
      <c r="BO1" s="65" t="s">
        <v>216</v>
      </c>
      <c r="BP1" s="65" t="s">
        <v>217</v>
      </c>
    </row>
    <row r="2" spans="1:68" x14ac:dyDescent="0.25">
      <c r="A2" s="108" t="s">
        <v>623</v>
      </c>
      <c r="B2" s="66">
        <f>IF('Indicator Data'!D5="No Data",1,IF('Indicator Data imputation'!C5&lt;&gt;"",1,0))</f>
        <v>0</v>
      </c>
      <c r="C2" s="66">
        <f>IF('Indicator Data'!E5="No Data",1,IF('Indicator Data imputation'!D5&lt;&gt;"",1,0))</f>
        <v>0</v>
      </c>
      <c r="D2" s="66">
        <f>IF('Indicator Data'!F5="No Data",1,IF('Indicator Data imputation'!E5&lt;&gt;"",1,0))</f>
        <v>0</v>
      </c>
      <c r="E2" s="66">
        <f>IF('Indicator Data'!G5="No Data",1,IF('Indicator Data imputation'!F5&lt;&gt;"",1,0))</f>
        <v>0</v>
      </c>
      <c r="F2" s="66">
        <f>IF('Indicator Data'!H5="No Data",1,IF('Indicator Data imputation'!G5&lt;&gt;"",1,0))</f>
        <v>0</v>
      </c>
      <c r="G2" s="66">
        <f>IF('Indicator Data'!I5="No Data",1,IF('Indicator Data imputation'!H5&lt;&gt;"",1,0))</f>
        <v>0</v>
      </c>
      <c r="H2" s="66">
        <f>IF('Indicator Data'!J5="No Data",1,IF('Indicator Data imputation'!I5&lt;&gt;"",1,0))</f>
        <v>0</v>
      </c>
      <c r="I2" s="66">
        <f>IF('Indicator Data'!K5="No Data",1,IF('Indicator Data imputation'!J5&lt;&gt;"",1,0))</f>
        <v>0</v>
      </c>
      <c r="J2" s="66">
        <f>IF('Indicator Data'!L5="No Data",1,IF('Indicator Data imputation'!K5&lt;&gt;"",1,0))</f>
        <v>0</v>
      </c>
      <c r="K2" s="66">
        <f>IF('Indicator Data'!AI5="No Data",1,IF('Indicator Data imputation'!L5&lt;&gt;"",1,0))</f>
        <v>0</v>
      </c>
      <c r="L2" s="66">
        <f>IF('Indicator Data'!M5="No Data",1,IF('Indicator Data imputation'!M5&lt;&gt;"",1,0))</f>
        <v>0</v>
      </c>
      <c r="M2" s="66">
        <f>IF('Indicator Data'!N5="No Data",1,IF('Indicator Data imputation'!N5&lt;&gt;"",1,0))</f>
        <v>0</v>
      </c>
      <c r="N2" s="66">
        <f>IF('Indicator Data'!O5="No Data",1,IF('Indicator Data imputation'!O5&lt;&gt;"",1,0))</f>
        <v>0</v>
      </c>
      <c r="O2" s="66">
        <f>IF('Indicator Data'!P5="No Data",1,IF('Indicator Data imputation'!P5&lt;&gt;"",1,0))</f>
        <v>0</v>
      </c>
      <c r="P2" s="66">
        <f>IF('Indicator Data'!Q5="No Data",1,IF('Indicator Data imputation'!Q5&lt;&gt;"",1,0))</f>
        <v>0</v>
      </c>
      <c r="Q2" s="66">
        <f>IF('Indicator Data'!R5="No Data",1,IF('Indicator Data imputation'!R5&lt;&gt;"",1,0))</f>
        <v>0</v>
      </c>
      <c r="R2" s="66">
        <f>IF('Indicator Data'!S5="No Data",1,IF('Indicator Data imputation'!S5&lt;&gt;"",1,0))</f>
        <v>0</v>
      </c>
      <c r="S2" s="66">
        <f>IF('Indicator Data'!T5="No Data",1,IF('Indicator Data imputation'!T5&lt;&gt;"",1,0))</f>
        <v>0</v>
      </c>
      <c r="T2" s="66">
        <f>IF('Indicator Data'!U5="No Data",1,IF('Indicator Data imputation'!U5&lt;&gt;"",1,0))</f>
        <v>0</v>
      </c>
      <c r="U2" s="66">
        <f>IF('Indicator Data'!V5="No Data",1,IF('Indicator Data imputation'!V5&lt;&gt;"",1,0))</f>
        <v>0</v>
      </c>
      <c r="V2" s="66">
        <f>IF('Indicator Data'!W5="No Data",1,IF('Indicator Data imputation'!W5&lt;&gt;"",1,0))</f>
        <v>0</v>
      </c>
      <c r="W2" s="66">
        <f>IF('Indicator Data'!X5="No Data",1,IF('Indicator Data imputation'!X5&lt;&gt;"",1,0))</f>
        <v>0</v>
      </c>
      <c r="X2" s="66">
        <f>IF('Indicator Data'!Y5="No Data",1,IF('Indicator Data imputation'!Y5&lt;&gt;"",1,0))</f>
        <v>0</v>
      </c>
      <c r="Y2" s="66">
        <f>IF('Indicator Data'!Z5="No Data",1,IF('Indicator Data imputation'!Z5&lt;&gt;"",1,0))</f>
        <v>0</v>
      </c>
      <c r="Z2" s="66">
        <f>IF('Indicator Data'!AA5="No Data",1,IF('Indicator Data imputation'!AA5&lt;&gt;"",1,0))</f>
        <v>0</v>
      </c>
      <c r="AA2" s="66">
        <f>IF('Indicator Data'!AB5="No Data",1,IF('Indicator Data imputation'!AB5&lt;&gt;"",1,0))</f>
        <v>0</v>
      </c>
      <c r="AB2" s="66">
        <f>IF('Indicator Data'!AC5="No Data",1,IF('Indicator Data imputation'!AC5&lt;&gt;"",1,0))</f>
        <v>0</v>
      </c>
      <c r="AC2" s="66">
        <f>IF('Indicator Data'!AD5="No Data",1,IF('Indicator Data imputation'!AD5&lt;&gt;"",1,0))</f>
        <v>0</v>
      </c>
      <c r="AD2" s="66">
        <f>IF('Indicator Data'!AD5="No Data",1,IF('Indicator Data imputation'!AD5&lt;&gt;"",1,0))</f>
        <v>0</v>
      </c>
      <c r="AE2" s="66">
        <f>IF('Indicator Data'!AF5="No Data",1,IF('Indicator Data imputation'!AF5&lt;&gt;"",1,0))</f>
        <v>0</v>
      </c>
      <c r="AF2" s="66">
        <f>IF('Indicator Data'!AG5="No Data",1,IF('Indicator Data imputation'!AG5&lt;&gt;"",1,0))</f>
        <v>1</v>
      </c>
      <c r="AG2" s="66">
        <f>IF('Indicator Data'!AH5="No Data",1,IF('Indicator Data imputation'!AH5&lt;&gt;"",1,0))</f>
        <v>0</v>
      </c>
      <c r="AH2" s="66">
        <f>IF('Indicator Data'!AJ5="No Data",1,IF('Indicator Data imputation'!AI5&lt;&gt;"",1,0))</f>
        <v>0</v>
      </c>
      <c r="AI2" s="66">
        <f>IF('Indicator Data'!AK5="No Data",1,IF('Indicator Data imputation'!AJ5&lt;&gt;"",1,0))</f>
        <v>0</v>
      </c>
      <c r="AJ2" s="66">
        <f>IF('Indicator Data'!AL5="No Data",1,IF('Indicator Data imputation'!AK5&lt;&gt;"",1,0))</f>
        <v>0</v>
      </c>
      <c r="AK2" s="66">
        <f>IF('Indicator Data'!AM5="No Data",1,IF('Indicator Data imputation'!AL5&lt;&gt;"",1,0))</f>
        <v>0</v>
      </c>
      <c r="AL2" s="66">
        <f>IF('Indicator Data'!AN5="No Data",1,IF('Indicator Data imputation'!AM5&lt;&gt;"",1,0))</f>
        <v>0</v>
      </c>
      <c r="AM2" s="66">
        <f>IF('Indicator Data'!AO5="No Data",1,IF('Indicator Data imputation'!AN5&lt;&gt;"",1,0))</f>
        <v>0</v>
      </c>
      <c r="AN2" s="66">
        <f>IF('Indicator Data'!AP5="No Data",1,IF('Indicator Data imputation'!AO5&lt;&gt;"",1,0))</f>
        <v>0</v>
      </c>
      <c r="AO2" s="66">
        <f>IF('Indicator Data'!AQ5="No Data",1,IF('Indicator Data imputation'!AP5&lt;&gt;"",1,0))</f>
        <v>0</v>
      </c>
      <c r="AP2" s="66">
        <f>IF('Indicator Data'!AR5="No Data",1,IF('Indicator Data imputation'!AQ5&lt;&gt;"",1,0))</f>
        <v>0</v>
      </c>
      <c r="AQ2" s="66">
        <f>IF('Indicator Data'!AS5="No Data",1,IF('Indicator Data imputation'!AU5&lt;&gt;"",1,0))</f>
        <v>0</v>
      </c>
      <c r="AR2" s="66">
        <f>IF('Indicator Data'!AT5="No Data",1,IF('Indicator Data imputation'!AV5&lt;&gt;"",1,0))</f>
        <v>0</v>
      </c>
      <c r="AS2" s="66">
        <f>IF('Indicator Data'!AU5="No Data",1,IF('Indicator Data imputation'!AW5&lt;&gt;"",1,0))</f>
        <v>0</v>
      </c>
      <c r="AT2" s="66">
        <f>IF('Indicator Data'!AV5="No Data",1,IF('Indicator Data imputation'!AU5&lt;&gt;"",1,0))</f>
        <v>0</v>
      </c>
      <c r="AU2" s="66">
        <f>IF('Indicator Data'!AW5="No Data",1,IF('Indicator Data imputation'!AV5&lt;&gt;"",1,0))</f>
        <v>0</v>
      </c>
      <c r="AV2" s="66">
        <f>IF('Indicator Data'!AX5="No Data",1,IF('Indicator Data imputation'!AW5&lt;&gt;"",1,0))</f>
        <v>0</v>
      </c>
      <c r="AW2" s="66">
        <f>IF('Indicator Data'!AY5="No Data",1,IF('Indicator Data imputation'!AX5&lt;&gt;"",1,0))</f>
        <v>0</v>
      </c>
      <c r="AX2" s="66">
        <f>IF('Indicator Data'!AZ5="No Data",1,IF('Indicator Data imputation'!AY5&lt;&gt;"",1,0))</f>
        <v>0</v>
      </c>
      <c r="AY2" s="66">
        <f>IF('Indicator Data'!BA5="No Data",1,IF('Indicator Data imputation'!AZ5&lt;&gt;"",1,0))</f>
        <v>0</v>
      </c>
      <c r="AZ2" s="66">
        <f>IF('Indicator Data'!BB5="No Data",1,IF('Indicator Data imputation'!BA5&lt;&gt;"",1,0))</f>
        <v>0</v>
      </c>
      <c r="BA2" s="66">
        <f>IF('Indicator Data'!BC5="No Data",1,IF('Indicator Data imputation'!BB5&lt;&gt;"",1,0))</f>
        <v>0</v>
      </c>
      <c r="BB2" s="66">
        <f>IF('Indicator Data'!BD5="No Data",1,IF('Indicator Data imputation'!BC5&lt;&gt;"",1,0))</f>
        <v>0</v>
      </c>
      <c r="BC2" s="66">
        <f>IF('Indicator Data'!BE5="No Data",1,IF('Indicator Data imputation'!BD5&lt;&gt;"",1,0))</f>
        <v>0</v>
      </c>
      <c r="BD2" s="66">
        <f>IF('Indicator Data'!BF5="No Data",1,IF('Indicator Data imputation'!BE5&lt;&gt;"",1,0))</f>
        <v>0</v>
      </c>
      <c r="BE2" s="66">
        <f>IF('Indicator Data'!BG5="No Data",1,IF('Indicator Data imputation'!BF5&lt;&gt;"",1,0))</f>
        <v>0</v>
      </c>
      <c r="BF2" s="66">
        <f>IF('Indicator Data'!BH5="No Data",1,IF('Indicator Data imputation'!BG5&lt;&gt;"",1,0))</f>
        <v>0</v>
      </c>
      <c r="BG2" s="66">
        <f>IF('Indicator Data'!BI5="No Data",1,IF('Indicator Data imputation'!BH5&lt;&gt;"",1,0))</f>
        <v>0</v>
      </c>
      <c r="BH2" s="66">
        <f>IF('Indicator Data'!BJ5="No Data",1,IF('Indicator Data imputation'!BI5&lt;&gt;"",1,0))</f>
        <v>0</v>
      </c>
      <c r="BI2" s="66">
        <f>IF('Indicator Data'!BK5="No Data",1,IF('Indicator Data imputation'!BJ5&lt;&gt;"",1,0))</f>
        <v>0</v>
      </c>
      <c r="BJ2" s="66">
        <f>IF('Indicator Data'!BL5="No Data",1,IF('Indicator Data imputation'!BK5&lt;&gt;"",1,0))</f>
        <v>0</v>
      </c>
      <c r="BK2" s="66">
        <f>IF('Indicator Data'!BM5="No Data",1,IF('Indicator Data imputation'!BL5&lt;&gt;"",1,0))</f>
        <v>0</v>
      </c>
      <c r="BL2" s="66">
        <f>IF('Indicator Data'!BN5="No Data",1,IF('Indicator Data imputation'!BM5&lt;&gt;"",1,0))</f>
        <v>0</v>
      </c>
      <c r="BM2" s="66">
        <f>IF('Indicator Data'!BO5="No Data",1,IF('Indicator Data imputation'!BN5&lt;&gt;"",1,0))</f>
        <v>0</v>
      </c>
      <c r="BN2" s="66">
        <f>IF('Indicator Data'!BP5="No Data",1,IF('Indicator Data imputation'!BO5&lt;&gt;"",1,0))</f>
        <v>0</v>
      </c>
      <c r="BO2">
        <f t="shared" ref="BO2:BO37" si="0">SUM(B2:BN2)</f>
        <v>1</v>
      </c>
      <c r="BP2" s="68">
        <f>BO2/65</f>
        <v>1.5384615384615385E-2</v>
      </c>
    </row>
    <row r="3" spans="1:68" x14ac:dyDescent="0.25">
      <c r="A3" s="108" t="s">
        <v>624</v>
      </c>
      <c r="B3" s="66">
        <f>IF('Indicator Data'!D6="No Data",1,IF('Indicator Data imputation'!C6&lt;&gt;"",1,0))</f>
        <v>0</v>
      </c>
      <c r="C3" s="66">
        <f>IF('Indicator Data'!E6="No Data",1,IF('Indicator Data imputation'!D6&lt;&gt;"",1,0))</f>
        <v>0</v>
      </c>
      <c r="D3" s="66">
        <f>IF('Indicator Data'!F6="No Data",1,IF('Indicator Data imputation'!E6&lt;&gt;"",1,0))</f>
        <v>0</v>
      </c>
      <c r="E3" s="66">
        <f>IF('Indicator Data'!G6="No Data",1,IF('Indicator Data imputation'!F6&lt;&gt;"",1,0))</f>
        <v>0</v>
      </c>
      <c r="F3" s="66">
        <f>IF('Indicator Data'!H6="No Data",1,IF('Indicator Data imputation'!G6&lt;&gt;"",1,0))</f>
        <v>0</v>
      </c>
      <c r="G3" s="66">
        <f>IF('Indicator Data'!I6="No Data",1,IF('Indicator Data imputation'!H6&lt;&gt;"",1,0))</f>
        <v>0</v>
      </c>
      <c r="H3" s="66">
        <f>IF('Indicator Data'!J6="No Data",1,IF('Indicator Data imputation'!I6&lt;&gt;"",1,0))</f>
        <v>0</v>
      </c>
      <c r="I3" s="66">
        <f>IF('Indicator Data'!K6="No Data",1,IF('Indicator Data imputation'!J6&lt;&gt;"",1,0))</f>
        <v>0</v>
      </c>
      <c r="J3" s="66">
        <f>IF('Indicator Data'!L6="No Data",1,IF('Indicator Data imputation'!K6&lt;&gt;"",1,0))</f>
        <v>0</v>
      </c>
      <c r="K3" s="66">
        <f>IF('Indicator Data'!AI6="No Data",1,IF('Indicator Data imputation'!L6&lt;&gt;"",1,0))</f>
        <v>0</v>
      </c>
      <c r="L3" s="66">
        <f>IF('Indicator Data'!M6="No Data",1,IF('Indicator Data imputation'!M6&lt;&gt;"",1,0))</f>
        <v>0</v>
      </c>
      <c r="M3" s="66">
        <f>IF('Indicator Data'!N6="No Data",1,IF('Indicator Data imputation'!N6&lt;&gt;"",1,0))</f>
        <v>0</v>
      </c>
      <c r="N3" s="66">
        <f>IF('Indicator Data'!O6="No Data",1,IF('Indicator Data imputation'!O6&lt;&gt;"",1,0))</f>
        <v>0</v>
      </c>
      <c r="O3" s="66">
        <f>IF('Indicator Data'!P6="No Data",1,IF('Indicator Data imputation'!P6&lt;&gt;"",1,0))</f>
        <v>0</v>
      </c>
      <c r="P3" s="66">
        <f>IF('Indicator Data'!Q6="No Data",1,IF('Indicator Data imputation'!Q6&lt;&gt;"",1,0))</f>
        <v>0</v>
      </c>
      <c r="Q3" s="66">
        <f>IF('Indicator Data'!R6="No Data",1,IF('Indicator Data imputation'!R6&lt;&gt;"",1,0))</f>
        <v>0</v>
      </c>
      <c r="R3" s="66">
        <f>IF('Indicator Data'!S6="No Data",1,IF('Indicator Data imputation'!S6&lt;&gt;"",1,0))</f>
        <v>0</v>
      </c>
      <c r="S3" s="66">
        <f>IF('Indicator Data'!T6="No Data",1,IF('Indicator Data imputation'!T6&lt;&gt;"",1,0))</f>
        <v>0</v>
      </c>
      <c r="T3" s="66">
        <f>IF('Indicator Data'!U6="No Data",1,IF('Indicator Data imputation'!U6&lt;&gt;"",1,0))</f>
        <v>0</v>
      </c>
      <c r="U3" s="66">
        <f>IF('Indicator Data'!V6="No Data",1,IF('Indicator Data imputation'!V6&lt;&gt;"",1,0))</f>
        <v>0</v>
      </c>
      <c r="V3" s="66">
        <f>IF('Indicator Data'!W6="No Data",1,IF('Indicator Data imputation'!W6&lt;&gt;"",1,0))</f>
        <v>0</v>
      </c>
      <c r="W3" s="66">
        <f>IF('Indicator Data'!X6="No Data",1,IF('Indicator Data imputation'!X6&lt;&gt;"",1,0))</f>
        <v>0</v>
      </c>
      <c r="X3" s="66">
        <f>IF('Indicator Data'!Y6="No Data",1,IF('Indicator Data imputation'!Y6&lt;&gt;"",1,0))</f>
        <v>0</v>
      </c>
      <c r="Y3" s="66">
        <f>IF('Indicator Data'!Z6="No Data",1,IF('Indicator Data imputation'!Z6&lt;&gt;"",1,0))</f>
        <v>0</v>
      </c>
      <c r="Z3" s="66">
        <f>IF('Indicator Data'!AA6="No Data",1,IF('Indicator Data imputation'!AA6&lt;&gt;"",1,0))</f>
        <v>0</v>
      </c>
      <c r="AA3" s="66">
        <f>IF('Indicator Data'!AB6="No Data",1,IF('Indicator Data imputation'!AB6&lt;&gt;"",1,0))</f>
        <v>0</v>
      </c>
      <c r="AB3" s="66">
        <f>IF('Indicator Data'!AC6="No Data",1,IF('Indicator Data imputation'!AC6&lt;&gt;"",1,0))</f>
        <v>0</v>
      </c>
      <c r="AC3" s="66">
        <f>IF('Indicator Data'!AD6="No Data",1,IF('Indicator Data imputation'!AD6&lt;&gt;"",1,0))</f>
        <v>0</v>
      </c>
      <c r="AD3" s="66">
        <f>IF('Indicator Data'!AD6="No Data",1,IF('Indicator Data imputation'!AD6&lt;&gt;"",1,0))</f>
        <v>0</v>
      </c>
      <c r="AE3" s="66">
        <f>IF('Indicator Data'!AF6="No Data",1,IF('Indicator Data imputation'!AF6&lt;&gt;"",1,0))</f>
        <v>0</v>
      </c>
      <c r="AF3" s="66">
        <f>IF('Indicator Data'!AG6="No Data",1,IF('Indicator Data imputation'!AG6&lt;&gt;"",1,0))</f>
        <v>1</v>
      </c>
      <c r="AG3" s="66">
        <f>IF('Indicator Data'!AH6="No Data",1,IF('Indicator Data imputation'!AH6&lt;&gt;"",1,0))</f>
        <v>0</v>
      </c>
      <c r="AH3" s="66">
        <f>IF('Indicator Data'!AJ6="No Data",1,IF('Indicator Data imputation'!AI6&lt;&gt;"",1,0))</f>
        <v>0</v>
      </c>
      <c r="AI3" s="66">
        <f>IF('Indicator Data'!AK6="No Data",1,IF('Indicator Data imputation'!AJ6&lt;&gt;"",1,0))</f>
        <v>0</v>
      </c>
      <c r="AJ3" s="66">
        <f>IF('Indicator Data'!AL6="No Data",1,IF('Indicator Data imputation'!AK6&lt;&gt;"",1,0))</f>
        <v>0</v>
      </c>
      <c r="AK3" s="66">
        <f>IF('Indicator Data'!AM6="No Data",1,IF('Indicator Data imputation'!AL6&lt;&gt;"",1,0))</f>
        <v>0</v>
      </c>
      <c r="AL3" s="66">
        <f>IF('Indicator Data'!AN6="No Data",1,IF('Indicator Data imputation'!AM6&lt;&gt;"",1,0))</f>
        <v>0</v>
      </c>
      <c r="AM3" s="66">
        <f>IF('Indicator Data'!AO6="No Data",1,IF('Indicator Data imputation'!AN6&lt;&gt;"",1,0))</f>
        <v>0</v>
      </c>
      <c r="AN3" s="66">
        <f>IF('Indicator Data'!AP6="No Data",1,IF('Indicator Data imputation'!AO6&lt;&gt;"",1,0))</f>
        <v>0</v>
      </c>
      <c r="AO3" s="66">
        <f>IF('Indicator Data'!AQ6="No Data",1,IF('Indicator Data imputation'!AP6&lt;&gt;"",1,0))</f>
        <v>0</v>
      </c>
      <c r="AP3" s="66">
        <f>IF('Indicator Data'!AR6="No Data",1,IF('Indicator Data imputation'!AQ6&lt;&gt;"",1,0))</f>
        <v>0</v>
      </c>
      <c r="AQ3" s="66">
        <f>IF('Indicator Data'!AS6="No Data",1,IF('Indicator Data imputation'!AU6&lt;&gt;"",1,0))</f>
        <v>0</v>
      </c>
      <c r="AR3" s="66">
        <f>IF('Indicator Data'!AT6="No Data",1,IF('Indicator Data imputation'!AV6&lt;&gt;"",1,0))</f>
        <v>0</v>
      </c>
      <c r="AS3" s="66">
        <f>IF('Indicator Data'!AU6="No Data",1,IF('Indicator Data imputation'!AW6&lt;&gt;"",1,0))</f>
        <v>0</v>
      </c>
      <c r="AT3" s="66">
        <f>IF('Indicator Data'!AV6="No Data",1,IF('Indicator Data imputation'!AU6&lt;&gt;"",1,0))</f>
        <v>0</v>
      </c>
      <c r="AU3" s="66">
        <f>IF('Indicator Data'!AW6="No Data",1,IF('Indicator Data imputation'!AV6&lt;&gt;"",1,0))</f>
        <v>0</v>
      </c>
      <c r="AV3" s="66">
        <f>IF('Indicator Data'!AX6="No Data",1,IF('Indicator Data imputation'!AW6&lt;&gt;"",1,0))</f>
        <v>0</v>
      </c>
      <c r="AW3" s="66">
        <f>IF('Indicator Data'!AY6="No Data",1,IF('Indicator Data imputation'!AX6&lt;&gt;"",1,0))</f>
        <v>0</v>
      </c>
      <c r="AX3" s="66">
        <f>IF('Indicator Data'!AZ6="No Data",1,IF('Indicator Data imputation'!AY6&lt;&gt;"",1,0))</f>
        <v>0</v>
      </c>
      <c r="AY3" s="66">
        <f>IF('Indicator Data'!BA6="No Data",1,IF('Indicator Data imputation'!AZ6&lt;&gt;"",1,0))</f>
        <v>0</v>
      </c>
      <c r="AZ3" s="66">
        <f>IF('Indicator Data'!BB6="No Data",1,IF('Indicator Data imputation'!BA6&lt;&gt;"",1,0))</f>
        <v>0</v>
      </c>
      <c r="BA3" s="66">
        <f>IF('Indicator Data'!BC6="No Data",1,IF('Indicator Data imputation'!BB6&lt;&gt;"",1,0))</f>
        <v>0</v>
      </c>
      <c r="BB3" s="66">
        <f>IF('Indicator Data'!BD6="No Data",1,IF('Indicator Data imputation'!BC6&lt;&gt;"",1,0))</f>
        <v>0</v>
      </c>
      <c r="BC3" s="66">
        <f>IF('Indicator Data'!BE6="No Data",1,IF('Indicator Data imputation'!BD6&lt;&gt;"",1,0))</f>
        <v>0</v>
      </c>
      <c r="BD3" s="66">
        <f>IF('Indicator Data'!BF6="No Data",1,IF('Indicator Data imputation'!BE6&lt;&gt;"",1,0))</f>
        <v>0</v>
      </c>
      <c r="BE3" s="66">
        <f>IF('Indicator Data'!BG6="No Data",1,IF('Indicator Data imputation'!BF6&lt;&gt;"",1,0))</f>
        <v>0</v>
      </c>
      <c r="BF3" s="66">
        <f>IF('Indicator Data'!BH6="No Data",1,IF('Indicator Data imputation'!BG6&lt;&gt;"",1,0))</f>
        <v>0</v>
      </c>
      <c r="BG3" s="66">
        <f>IF('Indicator Data'!BI6="No Data",1,IF('Indicator Data imputation'!BH6&lt;&gt;"",1,0))</f>
        <v>0</v>
      </c>
      <c r="BH3" s="66">
        <f>IF('Indicator Data'!BJ6="No Data",1,IF('Indicator Data imputation'!BI6&lt;&gt;"",1,0))</f>
        <v>0</v>
      </c>
      <c r="BI3" s="66">
        <f>IF('Indicator Data'!BK6="No Data",1,IF('Indicator Data imputation'!BJ6&lt;&gt;"",1,0))</f>
        <v>0</v>
      </c>
      <c r="BJ3" s="66">
        <f>IF('Indicator Data'!BL6="No Data",1,IF('Indicator Data imputation'!BK6&lt;&gt;"",1,0))</f>
        <v>0</v>
      </c>
      <c r="BK3" s="66">
        <f>IF('Indicator Data'!BM6="No Data",1,IF('Indicator Data imputation'!BL6&lt;&gt;"",1,0))</f>
        <v>0</v>
      </c>
      <c r="BL3" s="66">
        <f>IF('Indicator Data'!BN6="No Data",1,IF('Indicator Data imputation'!BM6&lt;&gt;"",1,0))</f>
        <v>0</v>
      </c>
      <c r="BM3" s="66">
        <f>IF('Indicator Data'!BO6="No Data",1,IF('Indicator Data imputation'!BN6&lt;&gt;"",1,0))</f>
        <v>0</v>
      </c>
      <c r="BN3" s="66">
        <f>IF('Indicator Data'!BP6="No Data",1,IF('Indicator Data imputation'!BO6&lt;&gt;"",1,0))</f>
        <v>0</v>
      </c>
      <c r="BO3">
        <f t="shared" si="0"/>
        <v>1</v>
      </c>
      <c r="BP3" s="68">
        <f t="shared" ref="BP3:BP37" si="1">BO3/65</f>
        <v>1.5384615384615385E-2</v>
      </c>
    </row>
    <row r="4" spans="1:68" x14ac:dyDescent="0.25">
      <c r="A4" s="108" t="s">
        <v>625</v>
      </c>
      <c r="B4" s="66">
        <f>IF('Indicator Data'!D7="No Data",1,IF('Indicator Data imputation'!C7&lt;&gt;"",1,0))</f>
        <v>0</v>
      </c>
      <c r="C4" s="66">
        <f>IF('Indicator Data'!E7="No Data",1,IF('Indicator Data imputation'!D7&lt;&gt;"",1,0))</f>
        <v>0</v>
      </c>
      <c r="D4" s="66">
        <f>IF('Indicator Data'!F7="No Data",1,IF('Indicator Data imputation'!E7&lt;&gt;"",1,0))</f>
        <v>0</v>
      </c>
      <c r="E4" s="66">
        <f>IF('Indicator Data'!G7="No Data",1,IF('Indicator Data imputation'!F7&lt;&gt;"",1,0))</f>
        <v>0</v>
      </c>
      <c r="F4" s="66">
        <f>IF('Indicator Data'!H7="No Data",1,IF('Indicator Data imputation'!G7&lt;&gt;"",1,0))</f>
        <v>0</v>
      </c>
      <c r="G4" s="66">
        <f>IF('Indicator Data'!I7="No Data",1,IF('Indicator Data imputation'!H7&lt;&gt;"",1,0))</f>
        <v>0</v>
      </c>
      <c r="H4" s="66">
        <f>IF('Indicator Data'!J7="No Data",1,IF('Indicator Data imputation'!I7&lt;&gt;"",1,0))</f>
        <v>0</v>
      </c>
      <c r="I4" s="66">
        <f>IF('Indicator Data'!K7="No Data",1,IF('Indicator Data imputation'!J7&lt;&gt;"",1,0))</f>
        <v>0</v>
      </c>
      <c r="J4" s="66">
        <f>IF('Indicator Data'!L7="No Data",1,IF('Indicator Data imputation'!K7&lt;&gt;"",1,0))</f>
        <v>0</v>
      </c>
      <c r="K4" s="66">
        <f>IF('Indicator Data'!AI7="No Data",1,IF('Indicator Data imputation'!L7&lt;&gt;"",1,0))</f>
        <v>0</v>
      </c>
      <c r="L4" s="66">
        <f>IF('Indicator Data'!M7="No Data",1,IF('Indicator Data imputation'!M7&lt;&gt;"",1,0))</f>
        <v>0</v>
      </c>
      <c r="M4" s="66">
        <f>IF('Indicator Data'!N7="No Data",1,IF('Indicator Data imputation'!N7&lt;&gt;"",1,0))</f>
        <v>0</v>
      </c>
      <c r="N4" s="66">
        <f>IF('Indicator Data'!O7="No Data",1,IF('Indicator Data imputation'!O7&lt;&gt;"",1,0))</f>
        <v>0</v>
      </c>
      <c r="O4" s="66">
        <f>IF('Indicator Data'!P7="No Data",1,IF('Indicator Data imputation'!P7&lt;&gt;"",1,0))</f>
        <v>0</v>
      </c>
      <c r="P4" s="66">
        <f>IF('Indicator Data'!Q7="No Data",1,IF('Indicator Data imputation'!Q7&lt;&gt;"",1,0))</f>
        <v>0</v>
      </c>
      <c r="Q4" s="66">
        <f>IF('Indicator Data'!R7="No Data",1,IF('Indicator Data imputation'!R7&lt;&gt;"",1,0))</f>
        <v>0</v>
      </c>
      <c r="R4" s="66">
        <f>IF('Indicator Data'!S7="No Data",1,IF('Indicator Data imputation'!S7&lt;&gt;"",1,0))</f>
        <v>0</v>
      </c>
      <c r="S4" s="66">
        <f>IF('Indicator Data'!T7="No Data",1,IF('Indicator Data imputation'!T7&lt;&gt;"",1,0))</f>
        <v>0</v>
      </c>
      <c r="T4" s="66">
        <f>IF('Indicator Data'!U7="No Data",1,IF('Indicator Data imputation'!U7&lt;&gt;"",1,0))</f>
        <v>0</v>
      </c>
      <c r="U4" s="66">
        <f>IF('Indicator Data'!V7="No Data",1,IF('Indicator Data imputation'!V7&lt;&gt;"",1,0))</f>
        <v>0</v>
      </c>
      <c r="V4" s="66">
        <f>IF('Indicator Data'!W7="No Data",1,IF('Indicator Data imputation'!W7&lt;&gt;"",1,0))</f>
        <v>0</v>
      </c>
      <c r="W4" s="66">
        <f>IF('Indicator Data'!X7="No Data",1,IF('Indicator Data imputation'!X7&lt;&gt;"",1,0))</f>
        <v>0</v>
      </c>
      <c r="X4" s="66">
        <f>IF('Indicator Data'!Y7="No Data",1,IF('Indicator Data imputation'!Y7&lt;&gt;"",1,0))</f>
        <v>0</v>
      </c>
      <c r="Y4" s="66">
        <f>IF('Indicator Data'!Z7="No Data",1,IF('Indicator Data imputation'!Z7&lt;&gt;"",1,0))</f>
        <v>0</v>
      </c>
      <c r="Z4" s="66">
        <f>IF('Indicator Data'!AA7="No Data",1,IF('Indicator Data imputation'!AA7&lt;&gt;"",1,0))</f>
        <v>0</v>
      </c>
      <c r="AA4" s="66">
        <f>IF('Indicator Data'!AB7="No Data",1,IF('Indicator Data imputation'!AB7&lt;&gt;"",1,0))</f>
        <v>0</v>
      </c>
      <c r="AB4" s="66">
        <f>IF('Indicator Data'!AC7="No Data",1,IF('Indicator Data imputation'!AC7&lt;&gt;"",1,0))</f>
        <v>0</v>
      </c>
      <c r="AC4" s="66">
        <f>IF('Indicator Data'!AD7="No Data",1,IF('Indicator Data imputation'!AD7&lt;&gt;"",1,0))</f>
        <v>0</v>
      </c>
      <c r="AD4" s="66">
        <f>IF('Indicator Data'!AD7="No Data",1,IF('Indicator Data imputation'!AD7&lt;&gt;"",1,0))</f>
        <v>0</v>
      </c>
      <c r="AE4" s="66">
        <f>IF('Indicator Data'!AF7="No Data",1,IF('Indicator Data imputation'!AF7&lt;&gt;"",1,0))</f>
        <v>0</v>
      </c>
      <c r="AF4" s="66">
        <f>IF('Indicator Data'!AG7="No Data",1,IF('Indicator Data imputation'!AG7&lt;&gt;"",1,0))</f>
        <v>1</v>
      </c>
      <c r="AG4" s="66">
        <f>IF('Indicator Data'!AH7="No Data",1,IF('Indicator Data imputation'!AH7&lt;&gt;"",1,0))</f>
        <v>0</v>
      </c>
      <c r="AH4" s="66">
        <f>IF('Indicator Data'!AJ7="No Data",1,IF('Indicator Data imputation'!AI7&lt;&gt;"",1,0))</f>
        <v>0</v>
      </c>
      <c r="AI4" s="66">
        <f>IF('Indicator Data'!AK7="No Data",1,IF('Indicator Data imputation'!AJ7&lt;&gt;"",1,0))</f>
        <v>0</v>
      </c>
      <c r="AJ4" s="66">
        <f>IF('Indicator Data'!AL7="No Data",1,IF('Indicator Data imputation'!AK7&lt;&gt;"",1,0))</f>
        <v>0</v>
      </c>
      <c r="AK4" s="66">
        <f>IF('Indicator Data'!AM7="No Data",1,IF('Indicator Data imputation'!AL7&lt;&gt;"",1,0))</f>
        <v>0</v>
      </c>
      <c r="AL4" s="66">
        <f>IF('Indicator Data'!AN7="No Data",1,IF('Indicator Data imputation'!AM7&lt;&gt;"",1,0))</f>
        <v>0</v>
      </c>
      <c r="AM4" s="66">
        <f>IF('Indicator Data'!AO7="No Data",1,IF('Indicator Data imputation'!AN7&lt;&gt;"",1,0))</f>
        <v>0</v>
      </c>
      <c r="AN4" s="66">
        <f>IF('Indicator Data'!AP7="No Data",1,IF('Indicator Data imputation'!AO7&lt;&gt;"",1,0))</f>
        <v>0</v>
      </c>
      <c r="AO4" s="66">
        <f>IF('Indicator Data'!AQ7="No Data",1,IF('Indicator Data imputation'!AP7&lt;&gt;"",1,0))</f>
        <v>0</v>
      </c>
      <c r="AP4" s="66">
        <f>IF('Indicator Data'!AR7="No Data",1,IF('Indicator Data imputation'!AQ7&lt;&gt;"",1,0))</f>
        <v>0</v>
      </c>
      <c r="AQ4" s="66">
        <f>IF('Indicator Data'!AS7="No Data",1,IF('Indicator Data imputation'!AU7&lt;&gt;"",1,0))</f>
        <v>0</v>
      </c>
      <c r="AR4" s="66">
        <f>IF('Indicator Data'!AT7="No Data",1,IF('Indicator Data imputation'!AV7&lt;&gt;"",1,0))</f>
        <v>0</v>
      </c>
      <c r="AS4" s="66">
        <f>IF('Indicator Data'!AU7="No Data",1,IF('Indicator Data imputation'!AW7&lt;&gt;"",1,0))</f>
        <v>0</v>
      </c>
      <c r="AT4" s="66">
        <f>IF('Indicator Data'!AV7="No Data",1,IF('Indicator Data imputation'!AU7&lt;&gt;"",1,0))</f>
        <v>0</v>
      </c>
      <c r="AU4" s="66">
        <f>IF('Indicator Data'!AW7="No Data",1,IF('Indicator Data imputation'!AV7&lt;&gt;"",1,0))</f>
        <v>0</v>
      </c>
      <c r="AV4" s="66">
        <f>IF('Indicator Data'!AX7="No Data",1,IF('Indicator Data imputation'!AW7&lt;&gt;"",1,0))</f>
        <v>0</v>
      </c>
      <c r="AW4" s="66">
        <f>IF('Indicator Data'!AY7="No Data",1,IF('Indicator Data imputation'!AX7&lt;&gt;"",1,0))</f>
        <v>0</v>
      </c>
      <c r="AX4" s="66">
        <f>IF('Indicator Data'!AZ7="No Data",1,IF('Indicator Data imputation'!AY7&lt;&gt;"",1,0))</f>
        <v>0</v>
      </c>
      <c r="AY4" s="66">
        <f>IF('Indicator Data'!BA7="No Data",1,IF('Indicator Data imputation'!AZ7&lt;&gt;"",1,0))</f>
        <v>0</v>
      </c>
      <c r="AZ4" s="66">
        <f>IF('Indicator Data'!BB7="No Data",1,IF('Indicator Data imputation'!BA7&lt;&gt;"",1,0))</f>
        <v>0</v>
      </c>
      <c r="BA4" s="66">
        <f>IF('Indicator Data'!BC7="No Data",1,IF('Indicator Data imputation'!BB7&lt;&gt;"",1,0))</f>
        <v>0</v>
      </c>
      <c r="BB4" s="66">
        <f>IF('Indicator Data'!BD7="No Data",1,IF('Indicator Data imputation'!BC7&lt;&gt;"",1,0))</f>
        <v>0</v>
      </c>
      <c r="BC4" s="66">
        <f>IF('Indicator Data'!BE7="No Data",1,IF('Indicator Data imputation'!BD7&lt;&gt;"",1,0))</f>
        <v>0</v>
      </c>
      <c r="BD4" s="66">
        <f>IF('Indicator Data'!BF7="No Data",1,IF('Indicator Data imputation'!BE7&lt;&gt;"",1,0))</f>
        <v>0</v>
      </c>
      <c r="BE4" s="66">
        <f>IF('Indicator Data'!BG7="No Data",1,IF('Indicator Data imputation'!BF7&lt;&gt;"",1,0))</f>
        <v>0</v>
      </c>
      <c r="BF4" s="66">
        <f>IF('Indicator Data'!BH7="No Data",1,IF('Indicator Data imputation'!BG7&lt;&gt;"",1,0))</f>
        <v>0</v>
      </c>
      <c r="BG4" s="66">
        <f>IF('Indicator Data'!BI7="No Data",1,IF('Indicator Data imputation'!BH7&lt;&gt;"",1,0))</f>
        <v>0</v>
      </c>
      <c r="BH4" s="66">
        <f>IF('Indicator Data'!BJ7="No Data",1,IF('Indicator Data imputation'!BI7&lt;&gt;"",1,0))</f>
        <v>0</v>
      </c>
      <c r="BI4" s="66">
        <f>IF('Indicator Data'!BK7="No Data",1,IF('Indicator Data imputation'!BJ7&lt;&gt;"",1,0))</f>
        <v>0</v>
      </c>
      <c r="BJ4" s="66">
        <f>IF('Indicator Data'!BL7="No Data",1,IF('Indicator Data imputation'!BK7&lt;&gt;"",1,0))</f>
        <v>0</v>
      </c>
      <c r="BK4" s="66">
        <f>IF('Indicator Data'!BM7="No Data",1,IF('Indicator Data imputation'!BL7&lt;&gt;"",1,0))</f>
        <v>0</v>
      </c>
      <c r="BL4" s="66">
        <f>IF('Indicator Data'!BN7="No Data",1,IF('Indicator Data imputation'!BM7&lt;&gt;"",1,0))</f>
        <v>0</v>
      </c>
      <c r="BM4" s="66">
        <f>IF('Indicator Data'!BO7="No Data",1,IF('Indicator Data imputation'!BN7&lt;&gt;"",1,0))</f>
        <v>0</v>
      </c>
      <c r="BN4" s="66">
        <f>IF('Indicator Data'!BP7="No Data",1,IF('Indicator Data imputation'!BO7&lt;&gt;"",1,0))</f>
        <v>0</v>
      </c>
      <c r="BO4">
        <f t="shared" si="0"/>
        <v>1</v>
      </c>
      <c r="BP4" s="68">
        <f t="shared" si="1"/>
        <v>1.5384615384615385E-2</v>
      </c>
    </row>
    <row r="5" spans="1:68" x14ac:dyDescent="0.25">
      <c r="A5" s="42" t="s">
        <v>626</v>
      </c>
      <c r="B5" s="66">
        <f>IF('Indicator Data'!D8="No Data",1,IF('Indicator Data imputation'!C8&lt;&gt;"",1,0))</f>
        <v>0</v>
      </c>
      <c r="C5" s="66">
        <f>IF('Indicator Data'!E8="No Data",1,IF('Indicator Data imputation'!D8&lt;&gt;"",1,0))</f>
        <v>0</v>
      </c>
      <c r="D5" s="66">
        <f>IF('Indicator Data'!F8="No Data",1,IF('Indicator Data imputation'!E8&lt;&gt;"",1,0))</f>
        <v>0</v>
      </c>
      <c r="E5" s="66">
        <f>IF('Indicator Data'!G8="No Data",1,IF('Indicator Data imputation'!F8&lt;&gt;"",1,0))</f>
        <v>0</v>
      </c>
      <c r="F5" s="66">
        <f>IF('Indicator Data'!H8="No Data",1,IF('Indicator Data imputation'!G8&lt;&gt;"",1,0))</f>
        <v>0</v>
      </c>
      <c r="G5" s="66">
        <f>IF('Indicator Data'!I8="No Data",1,IF('Indicator Data imputation'!H8&lt;&gt;"",1,0))</f>
        <v>0</v>
      </c>
      <c r="H5" s="66">
        <f>IF('Indicator Data'!J8="No Data",1,IF('Indicator Data imputation'!I8&lt;&gt;"",1,0))</f>
        <v>0</v>
      </c>
      <c r="I5" s="66">
        <f>IF('Indicator Data'!K8="No Data",1,IF('Indicator Data imputation'!J8&lt;&gt;"",1,0))</f>
        <v>0</v>
      </c>
      <c r="J5" s="66">
        <f>IF('Indicator Data'!L8="No Data",1,IF('Indicator Data imputation'!K8&lt;&gt;"",1,0))</f>
        <v>0</v>
      </c>
      <c r="K5" s="66">
        <f>IF('Indicator Data'!AI8="No Data",1,IF('Indicator Data imputation'!L8&lt;&gt;"",1,0))</f>
        <v>0</v>
      </c>
      <c r="L5" s="66">
        <f>IF('Indicator Data'!M8="No Data",1,IF('Indicator Data imputation'!M8&lt;&gt;"",1,0))</f>
        <v>0</v>
      </c>
      <c r="M5" s="66">
        <f>IF('Indicator Data'!N8="No Data",1,IF('Indicator Data imputation'!N8&lt;&gt;"",1,0))</f>
        <v>0</v>
      </c>
      <c r="N5" s="66">
        <f>IF('Indicator Data'!O8="No Data",1,IF('Indicator Data imputation'!O8&lt;&gt;"",1,0))</f>
        <v>0</v>
      </c>
      <c r="O5" s="66">
        <f>IF('Indicator Data'!P8="No Data",1,IF('Indicator Data imputation'!P8&lt;&gt;"",1,0))</f>
        <v>0</v>
      </c>
      <c r="P5" s="66">
        <f>IF('Indicator Data'!Q8="No Data",1,IF('Indicator Data imputation'!Q8&lt;&gt;"",1,0))</f>
        <v>0</v>
      </c>
      <c r="Q5" s="66">
        <f>IF('Indicator Data'!R8="No Data",1,IF('Indicator Data imputation'!R8&lt;&gt;"",1,0))</f>
        <v>0</v>
      </c>
      <c r="R5" s="66">
        <f>IF('Indicator Data'!S8="No Data",1,IF('Indicator Data imputation'!S8&lt;&gt;"",1,0))</f>
        <v>0</v>
      </c>
      <c r="S5" s="66">
        <f>IF('Indicator Data'!T8="No Data",1,IF('Indicator Data imputation'!T8&lt;&gt;"",1,0))</f>
        <v>0</v>
      </c>
      <c r="T5" s="66">
        <f>IF('Indicator Data'!U8="No Data",1,IF('Indicator Data imputation'!U8&lt;&gt;"",1,0))</f>
        <v>0</v>
      </c>
      <c r="U5" s="66">
        <f>IF('Indicator Data'!V8="No Data",1,IF('Indicator Data imputation'!V8&lt;&gt;"",1,0))</f>
        <v>0</v>
      </c>
      <c r="V5" s="66">
        <f>IF('Indicator Data'!W8="No Data",1,IF('Indicator Data imputation'!W8&lt;&gt;"",1,0))</f>
        <v>0</v>
      </c>
      <c r="W5" s="66">
        <f>IF('Indicator Data'!X8="No Data",1,IF('Indicator Data imputation'!X8&lt;&gt;"",1,0))</f>
        <v>0</v>
      </c>
      <c r="X5" s="66">
        <f>IF('Indicator Data'!Y8="No Data",1,IF('Indicator Data imputation'!Y8&lt;&gt;"",1,0))</f>
        <v>0</v>
      </c>
      <c r="Y5" s="66">
        <f>IF('Indicator Data'!Z8="No Data",1,IF('Indicator Data imputation'!Z8&lt;&gt;"",1,0))</f>
        <v>0</v>
      </c>
      <c r="Z5" s="66">
        <f>IF('Indicator Data'!AA8="No Data",1,IF('Indicator Data imputation'!AA8&lt;&gt;"",1,0))</f>
        <v>0</v>
      </c>
      <c r="AA5" s="66">
        <f>IF('Indicator Data'!AB8="No Data",1,IF('Indicator Data imputation'!AB8&lt;&gt;"",1,0))</f>
        <v>0</v>
      </c>
      <c r="AB5" s="66">
        <f>IF('Indicator Data'!AC8="No Data",1,IF('Indicator Data imputation'!AC8&lt;&gt;"",1,0))</f>
        <v>0</v>
      </c>
      <c r="AC5" s="66">
        <f>IF('Indicator Data'!AD8="No Data",1,IF('Indicator Data imputation'!AD8&lt;&gt;"",1,0))</f>
        <v>0</v>
      </c>
      <c r="AD5" s="66">
        <f>IF('Indicator Data'!AD8="No Data",1,IF('Indicator Data imputation'!AD8&lt;&gt;"",1,0))</f>
        <v>0</v>
      </c>
      <c r="AE5" s="66">
        <f>IF('Indicator Data'!AF8="No Data",1,IF('Indicator Data imputation'!AF8&lt;&gt;"",1,0))</f>
        <v>0</v>
      </c>
      <c r="AF5" s="66">
        <f>IF('Indicator Data'!AG8="No Data",1,IF('Indicator Data imputation'!AG8&lt;&gt;"",1,0))</f>
        <v>1</v>
      </c>
      <c r="AG5" s="66">
        <f>IF('Indicator Data'!AH8="No Data",1,IF('Indicator Data imputation'!AH8&lt;&gt;"",1,0))</f>
        <v>0</v>
      </c>
      <c r="AH5" s="66">
        <f>IF('Indicator Data'!AJ8="No Data",1,IF('Indicator Data imputation'!AI8&lt;&gt;"",1,0))</f>
        <v>0</v>
      </c>
      <c r="AI5" s="66">
        <f>IF('Indicator Data'!AK8="No Data",1,IF('Indicator Data imputation'!AJ8&lt;&gt;"",1,0))</f>
        <v>0</v>
      </c>
      <c r="AJ5" s="66">
        <f>IF('Indicator Data'!AL8="No Data",1,IF('Indicator Data imputation'!AK8&lt;&gt;"",1,0))</f>
        <v>0</v>
      </c>
      <c r="AK5" s="66">
        <f>IF('Indicator Data'!AM8="No Data",1,IF('Indicator Data imputation'!AL8&lt;&gt;"",1,0))</f>
        <v>0</v>
      </c>
      <c r="AL5" s="66">
        <f>IF('Indicator Data'!AN8="No Data",1,IF('Indicator Data imputation'!AM8&lt;&gt;"",1,0))</f>
        <v>0</v>
      </c>
      <c r="AM5" s="66">
        <f>IF('Indicator Data'!AO8="No Data",1,IF('Indicator Data imputation'!AN8&lt;&gt;"",1,0))</f>
        <v>0</v>
      </c>
      <c r="AN5" s="66">
        <f>IF('Indicator Data'!AP8="No Data",1,IF('Indicator Data imputation'!AO8&lt;&gt;"",1,0))</f>
        <v>0</v>
      </c>
      <c r="AO5" s="66">
        <f>IF('Indicator Data'!AQ8="No Data",1,IF('Indicator Data imputation'!AP8&lt;&gt;"",1,0))</f>
        <v>0</v>
      </c>
      <c r="AP5" s="66">
        <f>IF('Indicator Data'!AR8="No Data",1,IF('Indicator Data imputation'!AQ8&lt;&gt;"",1,0))</f>
        <v>0</v>
      </c>
      <c r="AQ5" s="66">
        <f>IF('Indicator Data'!AS8="No Data",1,IF('Indicator Data imputation'!AU8&lt;&gt;"",1,0))</f>
        <v>0</v>
      </c>
      <c r="AR5" s="66">
        <f>IF('Indicator Data'!AT8="No Data",1,IF('Indicator Data imputation'!AV8&lt;&gt;"",1,0))</f>
        <v>0</v>
      </c>
      <c r="AS5" s="66">
        <f>IF('Indicator Data'!AU8="No Data",1,IF('Indicator Data imputation'!AW8&lt;&gt;"",1,0))</f>
        <v>0</v>
      </c>
      <c r="AT5" s="66">
        <f>IF('Indicator Data'!AV8="No Data",1,IF('Indicator Data imputation'!AU8&lt;&gt;"",1,0))</f>
        <v>0</v>
      </c>
      <c r="AU5" s="66">
        <f>IF('Indicator Data'!AW8="No Data",1,IF('Indicator Data imputation'!AV8&lt;&gt;"",1,0))</f>
        <v>0</v>
      </c>
      <c r="AV5" s="66">
        <f>IF('Indicator Data'!AX8="No Data",1,IF('Indicator Data imputation'!AW8&lt;&gt;"",1,0))</f>
        <v>0</v>
      </c>
      <c r="AW5" s="66">
        <f>IF('Indicator Data'!AY8="No Data",1,IF('Indicator Data imputation'!AX8&lt;&gt;"",1,0))</f>
        <v>0</v>
      </c>
      <c r="AX5" s="66">
        <f>IF('Indicator Data'!AZ8="No Data",1,IF('Indicator Data imputation'!AY8&lt;&gt;"",1,0))</f>
        <v>0</v>
      </c>
      <c r="AY5" s="66">
        <f>IF('Indicator Data'!BA8="No Data",1,IF('Indicator Data imputation'!AZ8&lt;&gt;"",1,0))</f>
        <v>0</v>
      </c>
      <c r="AZ5" s="66">
        <f>IF('Indicator Data'!BB8="No Data",1,IF('Indicator Data imputation'!BA8&lt;&gt;"",1,0))</f>
        <v>0</v>
      </c>
      <c r="BA5" s="66">
        <f>IF('Indicator Data'!BC8="No Data",1,IF('Indicator Data imputation'!BB8&lt;&gt;"",1,0))</f>
        <v>0</v>
      </c>
      <c r="BB5" s="66">
        <f>IF('Indicator Data'!BD8="No Data",1,IF('Indicator Data imputation'!BC8&lt;&gt;"",1,0))</f>
        <v>0</v>
      </c>
      <c r="BC5" s="66">
        <f>IF('Indicator Data'!BE8="No Data",1,IF('Indicator Data imputation'!BD8&lt;&gt;"",1,0))</f>
        <v>0</v>
      </c>
      <c r="BD5" s="66">
        <f>IF('Indicator Data'!BF8="No Data",1,IF('Indicator Data imputation'!BE8&lt;&gt;"",1,0))</f>
        <v>0</v>
      </c>
      <c r="BE5" s="66">
        <f>IF('Indicator Data'!BG8="No Data",1,IF('Indicator Data imputation'!BF8&lt;&gt;"",1,0))</f>
        <v>0</v>
      </c>
      <c r="BF5" s="66">
        <f>IF('Indicator Data'!BH8="No Data",1,IF('Indicator Data imputation'!BG8&lt;&gt;"",1,0))</f>
        <v>0</v>
      </c>
      <c r="BG5" s="66">
        <f>IF('Indicator Data'!BI8="No Data",1,IF('Indicator Data imputation'!BH8&lt;&gt;"",1,0))</f>
        <v>0</v>
      </c>
      <c r="BH5" s="66">
        <f>IF('Indicator Data'!BJ8="No Data",1,IF('Indicator Data imputation'!BI8&lt;&gt;"",1,0))</f>
        <v>0</v>
      </c>
      <c r="BI5" s="66">
        <f>IF('Indicator Data'!BK8="No Data",1,IF('Indicator Data imputation'!BJ8&lt;&gt;"",1,0))</f>
        <v>0</v>
      </c>
      <c r="BJ5" s="66">
        <f>IF('Indicator Data'!BL8="No Data",1,IF('Indicator Data imputation'!BK8&lt;&gt;"",1,0))</f>
        <v>0</v>
      </c>
      <c r="BK5" s="66">
        <f>IF('Indicator Data'!BM8="No Data",1,IF('Indicator Data imputation'!BL8&lt;&gt;"",1,0))</f>
        <v>0</v>
      </c>
      <c r="BL5" s="66">
        <f>IF('Indicator Data'!BN8="No Data",1,IF('Indicator Data imputation'!BM8&lt;&gt;"",1,0))</f>
        <v>0</v>
      </c>
      <c r="BM5" s="66">
        <f>IF('Indicator Data'!BO8="No Data",1,IF('Indicator Data imputation'!BN8&lt;&gt;"",1,0))</f>
        <v>0</v>
      </c>
      <c r="BN5" s="66">
        <f>IF('Indicator Data'!BP8="No Data",1,IF('Indicator Data imputation'!BO8&lt;&gt;"",1,0))</f>
        <v>0</v>
      </c>
      <c r="BO5">
        <f t="shared" si="0"/>
        <v>1</v>
      </c>
      <c r="BP5" s="68">
        <f t="shared" si="1"/>
        <v>1.5384615384615385E-2</v>
      </c>
    </row>
    <row r="6" spans="1:68" x14ac:dyDescent="0.25">
      <c r="A6" s="42" t="s">
        <v>627</v>
      </c>
      <c r="B6" s="66">
        <f>IF('Indicator Data'!D9="No Data",1,IF('Indicator Data imputation'!C9&lt;&gt;"",1,0))</f>
        <v>0</v>
      </c>
      <c r="C6" s="66">
        <f>IF('Indicator Data'!E9="No Data",1,IF('Indicator Data imputation'!D9&lt;&gt;"",1,0))</f>
        <v>0</v>
      </c>
      <c r="D6" s="66">
        <f>IF('Indicator Data'!F9="No Data",1,IF('Indicator Data imputation'!E9&lt;&gt;"",1,0))</f>
        <v>0</v>
      </c>
      <c r="E6" s="66">
        <f>IF('Indicator Data'!G9="No Data",1,IF('Indicator Data imputation'!F9&lt;&gt;"",1,0))</f>
        <v>0</v>
      </c>
      <c r="F6" s="66">
        <f>IF('Indicator Data'!H9="No Data",1,IF('Indicator Data imputation'!G9&lt;&gt;"",1,0))</f>
        <v>0</v>
      </c>
      <c r="G6" s="66">
        <f>IF('Indicator Data'!I9="No Data",1,IF('Indicator Data imputation'!H9&lt;&gt;"",1,0))</f>
        <v>0</v>
      </c>
      <c r="H6" s="66">
        <f>IF('Indicator Data'!J9="No Data",1,IF('Indicator Data imputation'!I9&lt;&gt;"",1,0))</f>
        <v>0</v>
      </c>
      <c r="I6" s="66">
        <f>IF('Indicator Data'!K9="No Data",1,IF('Indicator Data imputation'!J9&lt;&gt;"",1,0))</f>
        <v>0</v>
      </c>
      <c r="J6" s="66">
        <f>IF('Indicator Data'!L9="No Data",1,IF('Indicator Data imputation'!K9&lt;&gt;"",1,0))</f>
        <v>0</v>
      </c>
      <c r="K6" s="66">
        <f>IF('Indicator Data'!AI9="No Data",1,IF('Indicator Data imputation'!L9&lt;&gt;"",1,0))</f>
        <v>0</v>
      </c>
      <c r="L6" s="66">
        <f>IF('Indicator Data'!M9="No Data",1,IF('Indicator Data imputation'!M9&lt;&gt;"",1,0))</f>
        <v>0</v>
      </c>
      <c r="M6" s="66">
        <f>IF('Indicator Data'!N9="No Data",1,IF('Indicator Data imputation'!N9&lt;&gt;"",1,0))</f>
        <v>0</v>
      </c>
      <c r="N6" s="66">
        <f>IF('Indicator Data'!O9="No Data",1,IF('Indicator Data imputation'!O9&lt;&gt;"",1,0))</f>
        <v>0</v>
      </c>
      <c r="O6" s="66">
        <f>IF('Indicator Data'!P9="No Data",1,IF('Indicator Data imputation'!P9&lt;&gt;"",1,0))</f>
        <v>0</v>
      </c>
      <c r="P6" s="66">
        <f>IF('Indicator Data'!Q9="No Data",1,IF('Indicator Data imputation'!Q9&lt;&gt;"",1,0))</f>
        <v>0</v>
      </c>
      <c r="Q6" s="66">
        <f>IF('Indicator Data'!R9="No Data",1,IF('Indicator Data imputation'!R9&lt;&gt;"",1,0))</f>
        <v>0</v>
      </c>
      <c r="R6" s="66">
        <f>IF('Indicator Data'!S9="No Data",1,IF('Indicator Data imputation'!S9&lt;&gt;"",1,0))</f>
        <v>0</v>
      </c>
      <c r="S6" s="66">
        <f>IF('Indicator Data'!T9="No Data",1,IF('Indicator Data imputation'!T9&lt;&gt;"",1,0))</f>
        <v>0</v>
      </c>
      <c r="T6" s="66">
        <f>IF('Indicator Data'!U9="No Data",1,IF('Indicator Data imputation'!U9&lt;&gt;"",1,0))</f>
        <v>0</v>
      </c>
      <c r="U6" s="66">
        <f>IF('Indicator Data'!V9="No Data",1,IF('Indicator Data imputation'!V9&lt;&gt;"",1,0))</f>
        <v>0</v>
      </c>
      <c r="V6" s="66">
        <f>IF('Indicator Data'!W9="No Data",1,IF('Indicator Data imputation'!W9&lt;&gt;"",1,0))</f>
        <v>0</v>
      </c>
      <c r="W6" s="66">
        <f>IF('Indicator Data'!X9="No Data",1,IF('Indicator Data imputation'!X9&lt;&gt;"",1,0))</f>
        <v>0</v>
      </c>
      <c r="X6" s="66">
        <f>IF('Indicator Data'!Y9="No Data",1,IF('Indicator Data imputation'!Y9&lt;&gt;"",1,0))</f>
        <v>0</v>
      </c>
      <c r="Y6" s="66">
        <f>IF('Indicator Data'!Z9="No Data",1,IF('Indicator Data imputation'!Z9&lt;&gt;"",1,0))</f>
        <v>0</v>
      </c>
      <c r="Z6" s="66">
        <f>IF('Indicator Data'!AA9="No Data",1,IF('Indicator Data imputation'!AA9&lt;&gt;"",1,0))</f>
        <v>0</v>
      </c>
      <c r="AA6" s="66">
        <f>IF('Indicator Data'!AB9="No Data",1,IF('Indicator Data imputation'!AB9&lt;&gt;"",1,0))</f>
        <v>0</v>
      </c>
      <c r="AB6" s="66">
        <f>IF('Indicator Data'!AC9="No Data",1,IF('Indicator Data imputation'!AC9&lt;&gt;"",1,0))</f>
        <v>0</v>
      </c>
      <c r="AC6" s="66">
        <f>IF('Indicator Data'!AD9="No Data",1,IF('Indicator Data imputation'!AD9&lt;&gt;"",1,0))</f>
        <v>0</v>
      </c>
      <c r="AD6" s="66">
        <f>IF('Indicator Data'!AD9="No Data",1,IF('Indicator Data imputation'!AD9&lt;&gt;"",1,0))</f>
        <v>0</v>
      </c>
      <c r="AE6" s="66">
        <f>IF('Indicator Data'!AF9="No Data",1,IF('Indicator Data imputation'!AF9&lt;&gt;"",1,0))</f>
        <v>0</v>
      </c>
      <c r="AF6" s="66">
        <f>IF('Indicator Data'!AG9="No Data",1,IF('Indicator Data imputation'!AG9&lt;&gt;"",1,0))</f>
        <v>1</v>
      </c>
      <c r="AG6" s="66">
        <f>IF('Indicator Data'!AH9="No Data",1,IF('Indicator Data imputation'!AH9&lt;&gt;"",1,0))</f>
        <v>0</v>
      </c>
      <c r="AH6" s="66">
        <f>IF('Indicator Data'!AJ9="No Data",1,IF('Indicator Data imputation'!AI9&lt;&gt;"",1,0))</f>
        <v>0</v>
      </c>
      <c r="AI6" s="66">
        <f>IF('Indicator Data'!AK9="No Data",1,IF('Indicator Data imputation'!AJ9&lt;&gt;"",1,0))</f>
        <v>0</v>
      </c>
      <c r="AJ6" s="66">
        <f>IF('Indicator Data'!AL9="No Data",1,IF('Indicator Data imputation'!AK9&lt;&gt;"",1,0))</f>
        <v>0</v>
      </c>
      <c r="AK6" s="66">
        <f>IF('Indicator Data'!AM9="No Data",1,IF('Indicator Data imputation'!AL9&lt;&gt;"",1,0))</f>
        <v>0</v>
      </c>
      <c r="AL6" s="66">
        <f>IF('Indicator Data'!AN9="No Data",1,IF('Indicator Data imputation'!AM9&lt;&gt;"",1,0))</f>
        <v>0</v>
      </c>
      <c r="AM6" s="66">
        <f>IF('Indicator Data'!AO9="No Data",1,IF('Indicator Data imputation'!AN9&lt;&gt;"",1,0))</f>
        <v>0</v>
      </c>
      <c r="AN6" s="66">
        <f>IF('Indicator Data'!AP9="No Data",1,IF('Indicator Data imputation'!AO9&lt;&gt;"",1,0))</f>
        <v>0</v>
      </c>
      <c r="AO6" s="66">
        <f>IF('Indicator Data'!AQ9="No Data",1,IF('Indicator Data imputation'!AP9&lt;&gt;"",1,0))</f>
        <v>0</v>
      </c>
      <c r="AP6" s="66">
        <f>IF('Indicator Data'!AR9="No Data",1,IF('Indicator Data imputation'!AQ9&lt;&gt;"",1,0))</f>
        <v>0</v>
      </c>
      <c r="AQ6" s="66">
        <f>IF('Indicator Data'!AS9="No Data",1,IF('Indicator Data imputation'!AU9&lt;&gt;"",1,0))</f>
        <v>0</v>
      </c>
      <c r="AR6" s="66">
        <f>IF('Indicator Data'!AT9="No Data",1,IF('Indicator Data imputation'!AV9&lt;&gt;"",1,0))</f>
        <v>0</v>
      </c>
      <c r="AS6" s="66">
        <f>IF('Indicator Data'!AU9="No Data",1,IF('Indicator Data imputation'!AW9&lt;&gt;"",1,0))</f>
        <v>0</v>
      </c>
      <c r="AT6" s="66">
        <f>IF('Indicator Data'!AV9="No Data",1,IF('Indicator Data imputation'!AU9&lt;&gt;"",1,0))</f>
        <v>0</v>
      </c>
      <c r="AU6" s="66">
        <f>IF('Indicator Data'!AW9="No Data",1,IF('Indicator Data imputation'!AV9&lt;&gt;"",1,0))</f>
        <v>0</v>
      </c>
      <c r="AV6" s="66">
        <f>IF('Indicator Data'!AX9="No Data",1,IF('Indicator Data imputation'!AW9&lt;&gt;"",1,0))</f>
        <v>0</v>
      </c>
      <c r="AW6" s="66">
        <f>IF('Indicator Data'!AY9="No Data",1,IF('Indicator Data imputation'!AX9&lt;&gt;"",1,0))</f>
        <v>0</v>
      </c>
      <c r="AX6" s="66">
        <f>IF('Indicator Data'!AZ9="No Data",1,IF('Indicator Data imputation'!AY9&lt;&gt;"",1,0))</f>
        <v>0</v>
      </c>
      <c r="AY6" s="66">
        <f>IF('Indicator Data'!BA9="No Data",1,IF('Indicator Data imputation'!AZ9&lt;&gt;"",1,0))</f>
        <v>0</v>
      </c>
      <c r="AZ6" s="66">
        <f>IF('Indicator Data'!BB9="No Data",1,IF('Indicator Data imputation'!BA9&lt;&gt;"",1,0))</f>
        <v>0</v>
      </c>
      <c r="BA6" s="66">
        <f>IF('Indicator Data'!BC9="No Data",1,IF('Indicator Data imputation'!BB9&lt;&gt;"",1,0))</f>
        <v>0</v>
      </c>
      <c r="BB6" s="66">
        <f>IF('Indicator Data'!BD9="No Data",1,IF('Indicator Data imputation'!BC9&lt;&gt;"",1,0))</f>
        <v>0</v>
      </c>
      <c r="BC6" s="66">
        <f>IF('Indicator Data'!BE9="No Data",1,IF('Indicator Data imputation'!BD9&lt;&gt;"",1,0))</f>
        <v>0</v>
      </c>
      <c r="BD6" s="66">
        <f>IF('Indicator Data'!BF9="No Data",1,IF('Indicator Data imputation'!BE9&lt;&gt;"",1,0))</f>
        <v>0</v>
      </c>
      <c r="BE6" s="66">
        <f>IF('Indicator Data'!BG9="No Data",1,IF('Indicator Data imputation'!BF9&lt;&gt;"",1,0))</f>
        <v>0</v>
      </c>
      <c r="BF6" s="66">
        <f>IF('Indicator Data'!BH9="No Data",1,IF('Indicator Data imputation'!BG9&lt;&gt;"",1,0))</f>
        <v>0</v>
      </c>
      <c r="BG6" s="66">
        <f>IF('Indicator Data'!BI9="No Data",1,IF('Indicator Data imputation'!BH9&lt;&gt;"",1,0))</f>
        <v>0</v>
      </c>
      <c r="BH6" s="66">
        <f>IF('Indicator Data'!BJ9="No Data",1,IF('Indicator Data imputation'!BI9&lt;&gt;"",1,0))</f>
        <v>0</v>
      </c>
      <c r="BI6" s="66">
        <f>IF('Indicator Data'!BK9="No Data",1,IF('Indicator Data imputation'!BJ9&lt;&gt;"",1,0))</f>
        <v>0</v>
      </c>
      <c r="BJ6" s="66">
        <f>IF('Indicator Data'!BL9="No Data",1,IF('Indicator Data imputation'!BK9&lt;&gt;"",1,0))</f>
        <v>0</v>
      </c>
      <c r="BK6" s="66">
        <f>IF('Indicator Data'!BM9="No Data",1,IF('Indicator Data imputation'!BL9&lt;&gt;"",1,0))</f>
        <v>0</v>
      </c>
      <c r="BL6" s="66">
        <f>IF('Indicator Data'!BN9="No Data",1,IF('Indicator Data imputation'!BM9&lt;&gt;"",1,0))</f>
        <v>0</v>
      </c>
      <c r="BM6" s="66">
        <f>IF('Indicator Data'!BO9="No Data",1,IF('Indicator Data imputation'!BN9&lt;&gt;"",1,0))</f>
        <v>0</v>
      </c>
      <c r="BN6" s="66">
        <f>IF('Indicator Data'!BP9="No Data",1,IF('Indicator Data imputation'!BO9&lt;&gt;"",1,0))</f>
        <v>0</v>
      </c>
      <c r="BO6">
        <f t="shared" si="0"/>
        <v>1</v>
      </c>
      <c r="BP6" s="68">
        <f t="shared" si="1"/>
        <v>1.5384615384615385E-2</v>
      </c>
    </row>
    <row r="7" spans="1:68" x14ac:dyDescent="0.25">
      <c r="A7" s="42" t="s">
        <v>628</v>
      </c>
      <c r="B7" s="66">
        <f>IF('Indicator Data'!D10="No Data",1,IF('Indicator Data imputation'!C10&lt;&gt;"",1,0))</f>
        <v>0</v>
      </c>
      <c r="C7" s="66">
        <f>IF('Indicator Data'!E10="No Data",1,IF('Indicator Data imputation'!D10&lt;&gt;"",1,0))</f>
        <v>0</v>
      </c>
      <c r="D7" s="66">
        <f>IF('Indicator Data'!F10="No Data",1,IF('Indicator Data imputation'!E10&lt;&gt;"",1,0))</f>
        <v>0</v>
      </c>
      <c r="E7" s="66">
        <f>IF('Indicator Data'!G10="No Data",1,IF('Indicator Data imputation'!F10&lt;&gt;"",1,0))</f>
        <v>0</v>
      </c>
      <c r="F7" s="66">
        <f>IF('Indicator Data'!H10="No Data",1,IF('Indicator Data imputation'!G10&lt;&gt;"",1,0))</f>
        <v>0</v>
      </c>
      <c r="G7" s="66">
        <f>IF('Indicator Data'!I10="No Data",1,IF('Indicator Data imputation'!H10&lt;&gt;"",1,0))</f>
        <v>0</v>
      </c>
      <c r="H7" s="66">
        <f>IF('Indicator Data'!J10="No Data",1,IF('Indicator Data imputation'!I10&lt;&gt;"",1,0))</f>
        <v>0</v>
      </c>
      <c r="I7" s="66">
        <f>IF('Indicator Data'!K10="No Data",1,IF('Indicator Data imputation'!J10&lt;&gt;"",1,0))</f>
        <v>0</v>
      </c>
      <c r="J7" s="66">
        <f>IF('Indicator Data'!L10="No Data",1,IF('Indicator Data imputation'!K10&lt;&gt;"",1,0))</f>
        <v>0</v>
      </c>
      <c r="K7" s="66">
        <f>IF('Indicator Data'!AI10="No Data",1,IF('Indicator Data imputation'!L10&lt;&gt;"",1,0))</f>
        <v>0</v>
      </c>
      <c r="L7" s="66">
        <f>IF('Indicator Data'!M10="No Data",1,IF('Indicator Data imputation'!M10&lt;&gt;"",1,0))</f>
        <v>0</v>
      </c>
      <c r="M7" s="66">
        <f>IF('Indicator Data'!N10="No Data",1,IF('Indicator Data imputation'!N10&lt;&gt;"",1,0))</f>
        <v>0</v>
      </c>
      <c r="N7" s="66">
        <f>IF('Indicator Data'!O10="No Data",1,IF('Indicator Data imputation'!O10&lt;&gt;"",1,0))</f>
        <v>0</v>
      </c>
      <c r="O7" s="66">
        <f>IF('Indicator Data'!P10="No Data",1,IF('Indicator Data imputation'!P10&lt;&gt;"",1,0))</f>
        <v>0</v>
      </c>
      <c r="P7" s="66">
        <f>IF('Indicator Data'!Q10="No Data",1,IF('Indicator Data imputation'!Q10&lt;&gt;"",1,0))</f>
        <v>0</v>
      </c>
      <c r="Q7" s="66">
        <f>IF('Indicator Data'!R10="No Data",1,IF('Indicator Data imputation'!R10&lt;&gt;"",1,0))</f>
        <v>0</v>
      </c>
      <c r="R7" s="66">
        <f>IF('Indicator Data'!S10="No Data",1,IF('Indicator Data imputation'!S10&lt;&gt;"",1,0))</f>
        <v>0</v>
      </c>
      <c r="S7" s="66">
        <f>IF('Indicator Data'!T10="No Data",1,IF('Indicator Data imputation'!T10&lt;&gt;"",1,0))</f>
        <v>0</v>
      </c>
      <c r="T7" s="66">
        <f>IF('Indicator Data'!U10="No Data",1,IF('Indicator Data imputation'!U10&lt;&gt;"",1,0))</f>
        <v>0</v>
      </c>
      <c r="U7" s="66">
        <f>IF('Indicator Data'!V10="No Data",1,IF('Indicator Data imputation'!V10&lt;&gt;"",1,0))</f>
        <v>0</v>
      </c>
      <c r="V7" s="66">
        <f>IF('Indicator Data'!W10="No Data",1,IF('Indicator Data imputation'!W10&lt;&gt;"",1,0))</f>
        <v>0</v>
      </c>
      <c r="W7" s="66">
        <f>IF('Indicator Data'!X10="No Data",1,IF('Indicator Data imputation'!X10&lt;&gt;"",1,0))</f>
        <v>0</v>
      </c>
      <c r="X7" s="66">
        <f>IF('Indicator Data'!Y10="No Data",1,IF('Indicator Data imputation'!Y10&lt;&gt;"",1,0))</f>
        <v>0</v>
      </c>
      <c r="Y7" s="66">
        <f>IF('Indicator Data'!Z10="No Data",1,IF('Indicator Data imputation'!Z10&lt;&gt;"",1,0))</f>
        <v>0</v>
      </c>
      <c r="Z7" s="66">
        <f>IF('Indicator Data'!AA10="No Data",1,IF('Indicator Data imputation'!AA10&lt;&gt;"",1,0))</f>
        <v>0</v>
      </c>
      <c r="AA7" s="66">
        <f>IF('Indicator Data'!AB10="No Data",1,IF('Indicator Data imputation'!AB10&lt;&gt;"",1,0))</f>
        <v>0</v>
      </c>
      <c r="AB7" s="66">
        <f>IF('Indicator Data'!AC10="No Data",1,IF('Indicator Data imputation'!AC10&lt;&gt;"",1,0))</f>
        <v>0</v>
      </c>
      <c r="AC7" s="66">
        <f>IF('Indicator Data'!AD10="No Data",1,IF('Indicator Data imputation'!AD10&lt;&gt;"",1,0))</f>
        <v>0</v>
      </c>
      <c r="AD7" s="66">
        <f>IF('Indicator Data'!AD10="No Data",1,IF('Indicator Data imputation'!AD10&lt;&gt;"",1,0))</f>
        <v>0</v>
      </c>
      <c r="AE7" s="66">
        <f>IF('Indicator Data'!AF10="No Data",1,IF('Indicator Data imputation'!AF10&lt;&gt;"",1,0))</f>
        <v>0</v>
      </c>
      <c r="AF7" s="66">
        <f>IF('Indicator Data'!AG10="No Data",1,IF('Indicator Data imputation'!AG10&lt;&gt;"",1,0))</f>
        <v>1</v>
      </c>
      <c r="AG7" s="66">
        <f>IF('Indicator Data'!AH10="No Data",1,IF('Indicator Data imputation'!AH10&lt;&gt;"",1,0))</f>
        <v>0</v>
      </c>
      <c r="AH7" s="66">
        <f>IF('Indicator Data'!AJ10="No Data",1,IF('Indicator Data imputation'!AI10&lt;&gt;"",1,0))</f>
        <v>0</v>
      </c>
      <c r="AI7" s="66">
        <f>IF('Indicator Data'!AK10="No Data",1,IF('Indicator Data imputation'!AJ10&lt;&gt;"",1,0))</f>
        <v>0</v>
      </c>
      <c r="AJ7" s="66">
        <f>IF('Indicator Data'!AL10="No Data",1,IF('Indicator Data imputation'!AK10&lt;&gt;"",1,0))</f>
        <v>0</v>
      </c>
      <c r="AK7" s="66">
        <f>IF('Indicator Data'!AM10="No Data",1,IF('Indicator Data imputation'!AL10&lt;&gt;"",1,0))</f>
        <v>0</v>
      </c>
      <c r="AL7" s="66">
        <f>IF('Indicator Data'!AN10="No Data",1,IF('Indicator Data imputation'!AM10&lt;&gt;"",1,0))</f>
        <v>0</v>
      </c>
      <c r="AM7" s="66">
        <f>IF('Indicator Data'!AO10="No Data",1,IF('Indicator Data imputation'!AN10&lt;&gt;"",1,0))</f>
        <v>0</v>
      </c>
      <c r="AN7" s="66">
        <f>IF('Indicator Data'!AP10="No Data",1,IF('Indicator Data imputation'!AO10&lt;&gt;"",1,0))</f>
        <v>0</v>
      </c>
      <c r="AO7" s="66">
        <f>IF('Indicator Data'!AQ10="No Data",1,IF('Indicator Data imputation'!AP10&lt;&gt;"",1,0))</f>
        <v>0</v>
      </c>
      <c r="AP7" s="66">
        <f>IF('Indicator Data'!AR10="No Data",1,IF('Indicator Data imputation'!AQ10&lt;&gt;"",1,0))</f>
        <v>0</v>
      </c>
      <c r="AQ7" s="66">
        <f>IF('Indicator Data'!AS10="No Data",1,IF('Indicator Data imputation'!AU10&lt;&gt;"",1,0))</f>
        <v>0</v>
      </c>
      <c r="AR7" s="66">
        <f>IF('Indicator Data'!AT10="No Data",1,IF('Indicator Data imputation'!AV10&lt;&gt;"",1,0))</f>
        <v>0</v>
      </c>
      <c r="AS7" s="66">
        <f>IF('Indicator Data'!AU10="No Data",1,IF('Indicator Data imputation'!AW10&lt;&gt;"",1,0))</f>
        <v>0</v>
      </c>
      <c r="AT7" s="66">
        <f>IF('Indicator Data'!AV10="No Data",1,IF('Indicator Data imputation'!AU10&lt;&gt;"",1,0))</f>
        <v>0</v>
      </c>
      <c r="AU7" s="66">
        <f>IF('Indicator Data'!AW10="No Data",1,IF('Indicator Data imputation'!AV10&lt;&gt;"",1,0))</f>
        <v>0</v>
      </c>
      <c r="AV7" s="66">
        <f>IF('Indicator Data'!AX10="No Data",1,IF('Indicator Data imputation'!AW10&lt;&gt;"",1,0))</f>
        <v>0</v>
      </c>
      <c r="AW7" s="66">
        <f>IF('Indicator Data'!AY10="No Data",1,IF('Indicator Data imputation'!AX10&lt;&gt;"",1,0))</f>
        <v>0</v>
      </c>
      <c r="AX7" s="66">
        <f>IF('Indicator Data'!AZ10="No Data",1,IF('Indicator Data imputation'!AY10&lt;&gt;"",1,0))</f>
        <v>0</v>
      </c>
      <c r="AY7" s="66">
        <f>IF('Indicator Data'!BA10="No Data",1,IF('Indicator Data imputation'!AZ10&lt;&gt;"",1,0))</f>
        <v>0</v>
      </c>
      <c r="AZ7" s="66">
        <f>IF('Indicator Data'!BB10="No Data",1,IF('Indicator Data imputation'!BA10&lt;&gt;"",1,0))</f>
        <v>0</v>
      </c>
      <c r="BA7" s="66">
        <f>IF('Indicator Data'!BC10="No Data",1,IF('Indicator Data imputation'!BB10&lt;&gt;"",1,0))</f>
        <v>0</v>
      </c>
      <c r="BB7" s="66">
        <f>IF('Indicator Data'!BD10="No Data",1,IF('Indicator Data imputation'!BC10&lt;&gt;"",1,0))</f>
        <v>0</v>
      </c>
      <c r="BC7" s="66">
        <f>IF('Indicator Data'!BE10="No Data",1,IF('Indicator Data imputation'!BD10&lt;&gt;"",1,0))</f>
        <v>0</v>
      </c>
      <c r="BD7" s="66">
        <f>IF('Indicator Data'!BF10="No Data",1,IF('Indicator Data imputation'!BE10&lt;&gt;"",1,0))</f>
        <v>0</v>
      </c>
      <c r="BE7" s="66">
        <f>IF('Indicator Data'!BG10="No Data",1,IF('Indicator Data imputation'!BF10&lt;&gt;"",1,0))</f>
        <v>0</v>
      </c>
      <c r="BF7" s="66">
        <f>IF('Indicator Data'!BH10="No Data",1,IF('Indicator Data imputation'!BG10&lt;&gt;"",1,0))</f>
        <v>0</v>
      </c>
      <c r="BG7" s="66">
        <f>IF('Indicator Data'!BI10="No Data",1,IF('Indicator Data imputation'!BH10&lt;&gt;"",1,0))</f>
        <v>0</v>
      </c>
      <c r="BH7" s="66">
        <f>IF('Indicator Data'!BJ10="No Data",1,IF('Indicator Data imputation'!BI10&lt;&gt;"",1,0))</f>
        <v>0</v>
      </c>
      <c r="BI7" s="66">
        <f>IF('Indicator Data'!BK10="No Data",1,IF('Indicator Data imputation'!BJ10&lt;&gt;"",1,0))</f>
        <v>0</v>
      </c>
      <c r="BJ7" s="66">
        <f>IF('Indicator Data'!BL10="No Data",1,IF('Indicator Data imputation'!BK10&lt;&gt;"",1,0))</f>
        <v>0</v>
      </c>
      <c r="BK7" s="66">
        <f>IF('Indicator Data'!BM10="No Data",1,IF('Indicator Data imputation'!BL10&lt;&gt;"",1,0))</f>
        <v>0</v>
      </c>
      <c r="BL7" s="66">
        <f>IF('Indicator Data'!BN10="No Data",1,IF('Indicator Data imputation'!BM10&lt;&gt;"",1,0))</f>
        <v>0</v>
      </c>
      <c r="BM7" s="66">
        <f>IF('Indicator Data'!BO10="No Data",1,IF('Indicator Data imputation'!BN10&lt;&gt;"",1,0))</f>
        <v>0</v>
      </c>
      <c r="BN7" s="66">
        <f>IF('Indicator Data'!BP10="No Data",1,IF('Indicator Data imputation'!BO10&lt;&gt;"",1,0))</f>
        <v>0</v>
      </c>
      <c r="BO7">
        <f t="shared" si="0"/>
        <v>1</v>
      </c>
      <c r="BP7" s="68">
        <f t="shared" si="1"/>
        <v>1.5384615384615385E-2</v>
      </c>
    </row>
    <row r="8" spans="1:68" x14ac:dyDescent="0.25">
      <c r="A8" s="42" t="s">
        <v>629</v>
      </c>
      <c r="B8" s="66">
        <f>IF('Indicator Data'!D11="No Data",1,IF('Indicator Data imputation'!C11&lt;&gt;"",1,0))</f>
        <v>0</v>
      </c>
      <c r="C8" s="66">
        <f>IF('Indicator Data'!E11="No Data",1,IF('Indicator Data imputation'!D11&lt;&gt;"",1,0))</f>
        <v>0</v>
      </c>
      <c r="D8" s="66">
        <f>IF('Indicator Data'!F11="No Data",1,IF('Indicator Data imputation'!E11&lt;&gt;"",1,0))</f>
        <v>0</v>
      </c>
      <c r="E8" s="66">
        <f>IF('Indicator Data'!G11="No Data",1,IF('Indicator Data imputation'!F11&lt;&gt;"",1,0))</f>
        <v>0</v>
      </c>
      <c r="F8" s="66">
        <f>IF('Indicator Data'!H11="No Data",1,IF('Indicator Data imputation'!G11&lt;&gt;"",1,0))</f>
        <v>0</v>
      </c>
      <c r="G8" s="66">
        <f>IF('Indicator Data'!I11="No Data",1,IF('Indicator Data imputation'!H11&lt;&gt;"",1,0))</f>
        <v>0</v>
      </c>
      <c r="H8" s="66">
        <f>IF('Indicator Data'!J11="No Data",1,IF('Indicator Data imputation'!I11&lt;&gt;"",1,0))</f>
        <v>0</v>
      </c>
      <c r="I8" s="66">
        <f>IF('Indicator Data'!K11="No Data",1,IF('Indicator Data imputation'!J11&lt;&gt;"",1,0))</f>
        <v>0</v>
      </c>
      <c r="J8" s="66">
        <f>IF('Indicator Data'!L11="No Data",1,IF('Indicator Data imputation'!K11&lt;&gt;"",1,0))</f>
        <v>0</v>
      </c>
      <c r="K8" s="66">
        <f>IF('Indicator Data'!AI11="No Data",1,IF('Indicator Data imputation'!L11&lt;&gt;"",1,0))</f>
        <v>0</v>
      </c>
      <c r="L8" s="66">
        <f>IF('Indicator Data'!M11="No Data",1,IF('Indicator Data imputation'!M11&lt;&gt;"",1,0))</f>
        <v>0</v>
      </c>
      <c r="M8" s="66">
        <f>IF('Indicator Data'!N11="No Data",1,IF('Indicator Data imputation'!N11&lt;&gt;"",1,0))</f>
        <v>0</v>
      </c>
      <c r="N8" s="66">
        <f>IF('Indicator Data'!O11="No Data",1,IF('Indicator Data imputation'!O11&lt;&gt;"",1,0))</f>
        <v>0</v>
      </c>
      <c r="O8" s="66">
        <f>IF('Indicator Data'!P11="No Data",1,IF('Indicator Data imputation'!P11&lt;&gt;"",1,0))</f>
        <v>0</v>
      </c>
      <c r="P8" s="66">
        <f>IF('Indicator Data'!Q11="No Data",1,IF('Indicator Data imputation'!Q11&lt;&gt;"",1,0))</f>
        <v>0</v>
      </c>
      <c r="Q8" s="66">
        <f>IF('Indicator Data'!R11="No Data",1,IF('Indicator Data imputation'!R11&lt;&gt;"",1,0))</f>
        <v>0</v>
      </c>
      <c r="R8" s="66">
        <f>IF('Indicator Data'!S11="No Data",1,IF('Indicator Data imputation'!S11&lt;&gt;"",1,0))</f>
        <v>0</v>
      </c>
      <c r="S8" s="66">
        <f>IF('Indicator Data'!T11="No Data",1,IF('Indicator Data imputation'!T11&lt;&gt;"",1,0))</f>
        <v>0</v>
      </c>
      <c r="T8" s="66">
        <f>IF('Indicator Data'!U11="No Data",1,IF('Indicator Data imputation'!U11&lt;&gt;"",1,0))</f>
        <v>0</v>
      </c>
      <c r="U8" s="66">
        <f>IF('Indicator Data'!V11="No Data",1,IF('Indicator Data imputation'!V11&lt;&gt;"",1,0))</f>
        <v>0</v>
      </c>
      <c r="V8" s="66">
        <f>IF('Indicator Data'!W11="No Data",1,IF('Indicator Data imputation'!W11&lt;&gt;"",1,0))</f>
        <v>0</v>
      </c>
      <c r="W8" s="66">
        <f>IF('Indicator Data'!X11="No Data",1,IF('Indicator Data imputation'!X11&lt;&gt;"",1,0))</f>
        <v>0</v>
      </c>
      <c r="X8" s="66">
        <f>IF('Indicator Data'!Y11="No Data",1,IF('Indicator Data imputation'!Y11&lt;&gt;"",1,0))</f>
        <v>0</v>
      </c>
      <c r="Y8" s="66">
        <f>IF('Indicator Data'!Z11="No Data",1,IF('Indicator Data imputation'!Z11&lt;&gt;"",1,0))</f>
        <v>0</v>
      </c>
      <c r="Z8" s="66">
        <f>IF('Indicator Data'!AA11="No Data",1,IF('Indicator Data imputation'!AA11&lt;&gt;"",1,0))</f>
        <v>0</v>
      </c>
      <c r="AA8" s="66">
        <f>IF('Indicator Data'!AB11="No Data",1,IF('Indicator Data imputation'!AB11&lt;&gt;"",1,0))</f>
        <v>0</v>
      </c>
      <c r="AB8" s="66">
        <f>IF('Indicator Data'!AC11="No Data",1,IF('Indicator Data imputation'!AC11&lt;&gt;"",1,0))</f>
        <v>0</v>
      </c>
      <c r="AC8" s="66">
        <f>IF('Indicator Data'!AD11="No Data",1,IF('Indicator Data imputation'!AD11&lt;&gt;"",1,0))</f>
        <v>0</v>
      </c>
      <c r="AD8" s="66">
        <f>IF('Indicator Data'!AD11="No Data",1,IF('Indicator Data imputation'!AD11&lt;&gt;"",1,0))</f>
        <v>0</v>
      </c>
      <c r="AE8" s="66">
        <f>IF('Indicator Data'!AF11="No Data",1,IF('Indicator Data imputation'!AF11&lt;&gt;"",1,0))</f>
        <v>0</v>
      </c>
      <c r="AF8" s="66">
        <f>IF('Indicator Data'!AG11="No Data",1,IF('Indicator Data imputation'!AG11&lt;&gt;"",1,0))</f>
        <v>1</v>
      </c>
      <c r="AG8" s="66">
        <f>IF('Indicator Data'!AH11="No Data",1,IF('Indicator Data imputation'!AH11&lt;&gt;"",1,0))</f>
        <v>0</v>
      </c>
      <c r="AH8" s="66">
        <f>IF('Indicator Data'!AJ11="No Data",1,IF('Indicator Data imputation'!AI11&lt;&gt;"",1,0))</f>
        <v>0</v>
      </c>
      <c r="AI8" s="66">
        <f>IF('Indicator Data'!AK11="No Data",1,IF('Indicator Data imputation'!AJ11&lt;&gt;"",1,0))</f>
        <v>0</v>
      </c>
      <c r="AJ8" s="66">
        <f>IF('Indicator Data'!AL11="No Data",1,IF('Indicator Data imputation'!AK11&lt;&gt;"",1,0))</f>
        <v>0</v>
      </c>
      <c r="AK8" s="66">
        <f>IF('Indicator Data'!AM11="No Data",1,IF('Indicator Data imputation'!AL11&lt;&gt;"",1,0))</f>
        <v>0</v>
      </c>
      <c r="AL8" s="66">
        <f>IF('Indicator Data'!AN11="No Data",1,IF('Indicator Data imputation'!AM11&lt;&gt;"",1,0))</f>
        <v>0</v>
      </c>
      <c r="AM8" s="66">
        <f>IF('Indicator Data'!AO11="No Data",1,IF('Indicator Data imputation'!AN11&lt;&gt;"",1,0))</f>
        <v>0</v>
      </c>
      <c r="AN8" s="66">
        <f>IF('Indicator Data'!AP11="No Data",1,IF('Indicator Data imputation'!AO11&lt;&gt;"",1,0))</f>
        <v>0</v>
      </c>
      <c r="AO8" s="66">
        <f>IF('Indicator Data'!AQ11="No Data",1,IF('Indicator Data imputation'!AP11&lt;&gt;"",1,0))</f>
        <v>0</v>
      </c>
      <c r="AP8" s="66">
        <f>IF('Indicator Data'!AR11="No Data",1,IF('Indicator Data imputation'!AQ11&lt;&gt;"",1,0))</f>
        <v>0</v>
      </c>
      <c r="AQ8" s="66">
        <f>IF('Indicator Data'!AS11="No Data",1,IF('Indicator Data imputation'!AU11&lt;&gt;"",1,0))</f>
        <v>0</v>
      </c>
      <c r="AR8" s="66">
        <f>IF('Indicator Data'!AT11="No Data",1,IF('Indicator Data imputation'!AV11&lt;&gt;"",1,0))</f>
        <v>0</v>
      </c>
      <c r="AS8" s="66">
        <f>IF('Indicator Data'!AU11="No Data",1,IF('Indicator Data imputation'!AW11&lt;&gt;"",1,0))</f>
        <v>0</v>
      </c>
      <c r="AT8" s="66">
        <f>IF('Indicator Data'!AV11="No Data",1,IF('Indicator Data imputation'!AU11&lt;&gt;"",1,0))</f>
        <v>0</v>
      </c>
      <c r="AU8" s="66">
        <f>IF('Indicator Data'!AW11="No Data",1,IF('Indicator Data imputation'!AV11&lt;&gt;"",1,0))</f>
        <v>0</v>
      </c>
      <c r="AV8" s="66">
        <f>IF('Indicator Data'!AX11="No Data",1,IF('Indicator Data imputation'!AW11&lt;&gt;"",1,0))</f>
        <v>0</v>
      </c>
      <c r="AW8" s="66">
        <f>IF('Indicator Data'!AY11="No Data",1,IF('Indicator Data imputation'!AX11&lt;&gt;"",1,0))</f>
        <v>0</v>
      </c>
      <c r="AX8" s="66">
        <f>IF('Indicator Data'!AZ11="No Data",1,IF('Indicator Data imputation'!AY11&lt;&gt;"",1,0))</f>
        <v>0</v>
      </c>
      <c r="AY8" s="66">
        <f>IF('Indicator Data'!BA11="No Data",1,IF('Indicator Data imputation'!AZ11&lt;&gt;"",1,0))</f>
        <v>0</v>
      </c>
      <c r="AZ8" s="66">
        <f>IF('Indicator Data'!BB11="No Data",1,IF('Indicator Data imputation'!BA11&lt;&gt;"",1,0))</f>
        <v>0</v>
      </c>
      <c r="BA8" s="66">
        <f>IF('Indicator Data'!BC11="No Data",1,IF('Indicator Data imputation'!BB11&lt;&gt;"",1,0))</f>
        <v>0</v>
      </c>
      <c r="BB8" s="66">
        <f>IF('Indicator Data'!BD11="No Data",1,IF('Indicator Data imputation'!BC11&lt;&gt;"",1,0))</f>
        <v>0</v>
      </c>
      <c r="BC8" s="66">
        <f>IF('Indicator Data'!BE11="No Data",1,IF('Indicator Data imputation'!BD11&lt;&gt;"",1,0))</f>
        <v>0</v>
      </c>
      <c r="BD8" s="66">
        <f>IF('Indicator Data'!BF11="No Data",1,IF('Indicator Data imputation'!BE11&lt;&gt;"",1,0))</f>
        <v>0</v>
      </c>
      <c r="BE8" s="66">
        <f>IF('Indicator Data'!BG11="No Data",1,IF('Indicator Data imputation'!BF11&lt;&gt;"",1,0))</f>
        <v>0</v>
      </c>
      <c r="BF8" s="66">
        <f>IF('Indicator Data'!BH11="No Data",1,IF('Indicator Data imputation'!BG11&lt;&gt;"",1,0))</f>
        <v>0</v>
      </c>
      <c r="BG8" s="66">
        <f>IF('Indicator Data'!BI11="No Data",1,IF('Indicator Data imputation'!BH11&lt;&gt;"",1,0))</f>
        <v>0</v>
      </c>
      <c r="BH8" s="66">
        <f>IF('Indicator Data'!BJ11="No Data",1,IF('Indicator Data imputation'!BI11&lt;&gt;"",1,0))</f>
        <v>0</v>
      </c>
      <c r="BI8" s="66">
        <f>IF('Indicator Data'!BK11="No Data",1,IF('Indicator Data imputation'!BJ11&lt;&gt;"",1,0))</f>
        <v>0</v>
      </c>
      <c r="BJ8" s="66">
        <f>IF('Indicator Data'!BL11="No Data",1,IF('Indicator Data imputation'!BK11&lt;&gt;"",1,0))</f>
        <v>0</v>
      </c>
      <c r="BK8" s="66">
        <f>IF('Indicator Data'!BM11="No Data",1,IF('Indicator Data imputation'!BL11&lt;&gt;"",1,0))</f>
        <v>0</v>
      </c>
      <c r="BL8" s="66">
        <f>IF('Indicator Data'!BN11="No Data",1,IF('Indicator Data imputation'!BM11&lt;&gt;"",1,0))</f>
        <v>0</v>
      </c>
      <c r="BM8" s="66">
        <f>IF('Indicator Data'!BO11="No Data",1,IF('Indicator Data imputation'!BN11&lt;&gt;"",1,0))</f>
        <v>0</v>
      </c>
      <c r="BN8" s="66">
        <f>IF('Indicator Data'!BP11="No Data",1,IF('Indicator Data imputation'!BO11&lt;&gt;"",1,0))</f>
        <v>0</v>
      </c>
      <c r="BO8">
        <f t="shared" si="0"/>
        <v>1</v>
      </c>
      <c r="BP8" s="68">
        <f t="shared" si="1"/>
        <v>1.5384615384615385E-2</v>
      </c>
    </row>
    <row r="9" spans="1:68" x14ac:dyDescent="0.25">
      <c r="A9" s="42" t="s">
        <v>630</v>
      </c>
      <c r="B9" s="66">
        <f>IF('Indicator Data'!D12="No Data",1,IF('Indicator Data imputation'!C12&lt;&gt;"",1,0))</f>
        <v>0</v>
      </c>
      <c r="C9" s="66">
        <f>IF('Indicator Data'!E12="No Data",1,IF('Indicator Data imputation'!D12&lt;&gt;"",1,0))</f>
        <v>0</v>
      </c>
      <c r="D9" s="66">
        <f>IF('Indicator Data'!F12="No Data",1,IF('Indicator Data imputation'!E12&lt;&gt;"",1,0))</f>
        <v>0</v>
      </c>
      <c r="E9" s="66">
        <f>IF('Indicator Data'!G12="No Data",1,IF('Indicator Data imputation'!F12&lt;&gt;"",1,0))</f>
        <v>0</v>
      </c>
      <c r="F9" s="66">
        <f>IF('Indicator Data'!H12="No Data",1,IF('Indicator Data imputation'!G12&lt;&gt;"",1,0))</f>
        <v>0</v>
      </c>
      <c r="G9" s="66">
        <f>IF('Indicator Data'!I12="No Data",1,IF('Indicator Data imputation'!H12&lt;&gt;"",1,0))</f>
        <v>0</v>
      </c>
      <c r="H9" s="66">
        <f>IF('Indicator Data'!J12="No Data",1,IF('Indicator Data imputation'!I12&lt;&gt;"",1,0))</f>
        <v>0</v>
      </c>
      <c r="I9" s="66">
        <f>IF('Indicator Data'!K12="No Data",1,IF('Indicator Data imputation'!J12&lt;&gt;"",1,0))</f>
        <v>0</v>
      </c>
      <c r="J9" s="66">
        <f>IF('Indicator Data'!L12="No Data",1,IF('Indicator Data imputation'!K12&lt;&gt;"",1,0))</f>
        <v>0</v>
      </c>
      <c r="K9" s="66">
        <f>IF('Indicator Data'!AI12="No Data",1,IF('Indicator Data imputation'!L12&lt;&gt;"",1,0))</f>
        <v>0</v>
      </c>
      <c r="L9" s="66">
        <f>IF('Indicator Data'!M12="No Data",1,IF('Indicator Data imputation'!M12&lt;&gt;"",1,0))</f>
        <v>0</v>
      </c>
      <c r="M9" s="66">
        <f>IF('Indicator Data'!N12="No Data",1,IF('Indicator Data imputation'!N12&lt;&gt;"",1,0))</f>
        <v>0</v>
      </c>
      <c r="N9" s="66">
        <f>IF('Indicator Data'!O12="No Data",1,IF('Indicator Data imputation'!O12&lt;&gt;"",1,0))</f>
        <v>0</v>
      </c>
      <c r="O9" s="66">
        <f>IF('Indicator Data'!P12="No Data",1,IF('Indicator Data imputation'!P12&lt;&gt;"",1,0))</f>
        <v>0</v>
      </c>
      <c r="P9" s="66">
        <f>IF('Indicator Data'!Q12="No Data",1,IF('Indicator Data imputation'!Q12&lt;&gt;"",1,0))</f>
        <v>0</v>
      </c>
      <c r="Q9" s="66">
        <f>IF('Indicator Data'!R12="No Data",1,IF('Indicator Data imputation'!R12&lt;&gt;"",1,0))</f>
        <v>0</v>
      </c>
      <c r="R9" s="66">
        <f>IF('Indicator Data'!S12="No Data",1,IF('Indicator Data imputation'!S12&lt;&gt;"",1,0))</f>
        <v>0</v>
      </c>
      <c r="S9" s="66">
        <f>IF('Indicator Data'!T12="No Data",1,IF('Indicator Data imputation'!T12&lt;&gt;"",1,0))</f>
        <v>0</v>
      </c>
      <c r="T9" s="66">
        <f>IF('Indicator Data'!U12="No Data",1,IF('Indicator Data imputation'!U12&lt;&gt;"",1,0))</f>
        <v>0</v>
      </c>
      <c r="U9" s="66">
        <f>IF('Indicator Data'!V12="No Data",1,IF('Indicator Data imputation'!V12&lt;&gt;"",1,0))</f>
        <v>0</v>
      </c>
      <c r="V9" s="66">
        <f>IF('Indicator Data'!W12="No Data",1,IF('Indicator Data imputation'!W12&lt;&gt;"",1,0))</f>
        <v>0</v>
      </c>
      <c r="W9" s="66">
        <f>IF('Indicator Data'!X12="No Data",1,IF('Indicator Data imputation'!X12&lt;&gt;"",1,0))</f>
        <v>0</v>
      </c>
      <c r="X9" s="66">
        <f>IF('Indicator Data'!Y12="No Data",1,IF('Indicator Data imputation'!Y12&lt;&gt;"",1,0))</f>
        <v>0</v>
      </c>
      <c r="Y9" s="66">
        <f>IF('Indicator Data'!Z12="No Data",1,IF('Indicator Data imputation'!Z12&lt;&gt;"",1,0))</f>
        <v>0</v>
      </c>
      <c r="Z9" s="66">
        <f>IF('Indicator Data'!AA12="No Data",1,IF('Indicator Data imputation'!AA12&lt;&gt;"",1,0))</f>
        <v>0</v>
      </c>
      <c r="AA9" s="66">
        <f>IF('Indicator Data'!AB12="No Data",1,IF('Indicator Data imputation'!AB12&lt;&gt;"",1,0))</f>
        <v>0</v>
      </c>
      <c r="AB9" s="66">
        <f>IF('Indicator Data'!AC12="No Data",1,IF('Indicator Data imputation'!AC12&lt;&gt;"",1,0))</f>
        <v>0</v>
      </c>
      <c r="AC9" s="66">
        <f>IF('Indicator Data'!AD12="No Data",1,IF('Indicator Data imputation'!AD12&lt;&gt;"",1,0))</f>
        <v>0</v>
      </c>
      <c r="AD9" s="66">
        <f>IF('Indicator Data'!AD12="No Data",1,IF('Indicator Data imputation'!AD12&lt;&gt;"",1,0))</f>
        <v>0</v>
      </c>
      <c r="AE9" s="66">
        <f>IF('Indicator Data'!AF12="No Data",1,IF('Indicator Data imputation'!AF12&lt;&gt;"",1,0))</f>
        <v>0</v>
      </c>
      <c r="AF9" s="66">
        <f>IF('Indicator Data'!AG12="No Data",1,IF('Indicator Data imputation'!AG12&lt;&gt;"",1,0))</f>
        <v>1</v>
      </c>
      <c r="AG9" s="66">
        <f>IF('Indicator Data'!AH12="No Data",1,IF('Indicator Data imputation'!AH12&lt;&gt;"",1,0))</f>
        <v>0</v>
      </c>
      <c r="AH9" s="66">
        <f>IF('Indicator Data'!AJ12="No Data",1,IF('Indicator Data imputation'!AI12&lt;&gt;"",1,0))</f>
        <v>0</v>
      </c>
      <c r="AI9" s="66">
        <f>IF('Indicator Data'!AK12="No Data",1,IF('Indicator Data imputation'!AJ12&lt;&gt;"",1,0))</f>
        <v>0</v>
      </c>
      <c r="AJ9" s="66">
        <f>IF('Indicator Data'!AL12="No Data",1,IF('Indicator Data imputation'!AK12&lt;&gt;"",1,0))</f>
        <v>0</v>
      </c>
      <c r="AK9" s="66">
        <f>IF('Indicator Data'!AM12="No Data",1,IF('Indicator Data imputation'!AL12&lt;&gt;"",1,0))</f>
        <v>0</v>
      </c>
      <c r="AL9" s="66">
        <f>IF('Indicator Data'!AN12="No Data",1,IF('Indicator Data imputation'!AM12&lt;&gt;"",1,0))</f>
        <v>0</v>
      </c>
      <c r="AM9" s="66">
        <f>IF('Indicator Data'!AO12="No Data",1,IF('Indicator Data imputation'!AN12&lt;&gt;"",1,0))</f>
        <v>0</v>
      </c>
      <c r="AN9" s="66">
        <f>IF('Indicator Data'!AP12="No Data",1,IF('Indicator Data imputation'!AO12&lt;&gt;"",1,0))</f>
        <v>0</v>
      </c>
      <c r="AO9" s="66">
        <f>IF('Indicator Data'!AQ12="No Data",1,IF('Indicator Data imputation'!AP12&lt;&gt;"",1,0))</f>
        <v>0</v>
      </c>
      <c r="AP9" s="66">
        <f>IF('Indicator Data'!AR12="No Data",1,IF('Indicator Data imputation'!AQ12&lt;&gt;"",1,0))</f>
        <v>0</v>
      </c>
      <c r="AQ9" s="66">
        <f>IF('Indicator Data'!AS12="No Data",1,IF('Indicator Data imputation'!AU12&lt;&gt;"",1,0))</f>
        <v>0</v>
      </c>
      <c r="AR9" s="66">
        <f>IF('Indicator Data'!AT12="No Data",1,IF('Indicator Data imputation'!AV12&lt;&gt;"",1,0))</f>
        <v>0</v>
      </c>
      <c r="AS9" s="66">
        <f>IF('Indicator Data'!AU12="No Data",1,IF('Indicator Data imputation'!AW12&lt;&gt;"",1,0))</f>
        <v>0</v>
      </c>
      <c r="AT9" s="66">
        <f>IF('Indicator Data'!AV12="No Data",1,IF('Indicator Data imputation'!AU12&lt;&gt;"",1,0))</f>
        <v>0</v>
      </c>
      <c r="AU9" s="66">
        <f>IF('Indicator Data'!AW12="No Data",1,IF('Indicator Data imputation'!AV12&lt;&gt;"",1,0))</f>
        <v>0</v>
      </c>
      <c r="AV9" s="66">
        <f>IF('Indicator Data'!AX12="No Data",1,IF('Indicator Data imputation'!AW12&lt;&gt;"",1,0))</f>
        <v>0</v>
      </c>
      <c r="AW9" s="66">
        <f>IF('Indicator Data'!AY12="No Data",1,IF('Indicator Data imputation'!AX12&lt;&gt;"",1,0))</f>
        <v>0</v>
      </c>
      <c r="AX9" s="66">
        <f>IF('Indicator Data'!AZ12="No Data",1,IF('Indicator Data imputation'!AY12&lt;&gt;"",1,0))</f>
        <v>0</v>
      </c>
      <c r="AY9" s="66">
        <f>IF('Indicator Data'!BA12="No Data",1,IF('Indicator Data imputation'!AZ12&lt;&gt;"",1,0))</f>
        <v>0</v>
      </c>
      <c r="AZ9" s="66">
        <f>IF('Indicator Data'!BB12="No Data",1,IF('Indicator Data imputation'!BA12&lt;&gt;"",1,0))</f>
        <v>0</v>
      </c>
      <c r="BA9" s="66">
        <f>IF('Indicator Data'!BC12="No Data",1,IF('Indicator Data imputation'!BB12&lt;&gt;"",1,0))</f>
        <v>0</v>
      </c>
      <c r="BB9" s="66">
        <f>IF('Indicator Data'!BD12="No Data",1,IF('Indicator Data imputation'!BC12&lt;&gt;"",1,0))</f>
        <v>0</v>
      </c>
      <c r="BC9" s="66">
        <f>IF('Indicator Data'!BE12="No Data",1,IF('Indicator Data imputation'!BD12&lt;&gt;"",1,0))</f>
        <v>0</v>
      </c>
      <c r="BD9" s="66">
        <f>IF('Indicator Data'!BF12="No Data",1,IF('Indicator Data imputation'!BE12&lt;&gt;"",1,0))</f>
        <v>0</v>
      </c>
      <c r="BE9" s="66">
        <f>IF('Indicator Data'!BG12="No Data",1,IF('Indicator Data imputation'!BF12&lt;&gt;"",1,0))</f>
        <v>0</v>
      </c>
      <c r="BF9" s="66">
        <f>IF('Indicator Data'!BH12="No Data",1,IF('Indicator Data imputation'!BG12&lt;&gt;"",1,0))</f>
        <v>0</v>
      </c>
      <c r="BG9" s="66">
        <f>IF('Indicator Data'!BI12="No Data",1,IF('Indicator Data imputation'!BH12&lt;&gt;"",1,0))</f>
        <v>0</v>
      </c>
      <c r="BH9" s="66">
        <f>IF('Indicator Data'!BJ12="No Data",1,IF('Indicator Data imputation'!BI12&lt;&gt;"",1,0))</f>
        <v>0</v>
      </c>
      <c r="BI9" s="66">
        <f>IF('Indicator Data'!BK12="No Data",1,IF('Indicator Data imputation'!BJ12&lt;&gt;"",1,0))</f>
        <v>0</v>
      </c>
      <c r="BJ9" s="66">
        <f>IF('Indicator Data'!BL12="No Data",1,IF('Indicator Data imputation'!BK12&lt;&gt;"",1,0))</f>
        <v>0</v>
      </c>
      <c r="BK9" s="66">
        <f>IF('Indicator Data'!BM12="No Data",1,IF('Indicator Data imputation'!BL12&lt;&gt;"",1,0))</f>
        <v>0</v>
      </c>
      <c r="BL9" s="66">
        <f>IF('Indicator Data'!BN12="No Data",1,IF('Indicator Data imputation'!BM12&lt;&gt;"",1,0))</f>
        <v>0</v>
      </c>
      <c r="BM9" s="66">
        <f>IF('Indicator Data'!BO12="No Data",1,IF('Indicator Data imputation'!BN12&lt;&gt;"",1,0))</f>
        <v>0</v>
      </c>
      <c r="BN9" s="66">
        <f>IF('Indicator Data'!BP12="No Data",1,IF('Indicator Data imputation'!BO12&lt;&gt;"",1,0))</f>
        <v>0</v>
      </c>
      <c r="BO9">
        <f t="shared" si="0"/>
        <v>1</v>
      </c>
      <c r="BP9" s="68">
        <f t="shared" si="1"/>
        <v>1.5384615384615385E-2</v>
      </c>
    </row>
    <row r="10" spans="1:68" x14ac:dyDescent="0.25">
      <c r="A10" s="42" t="s">
        <v>631</v>
      </c>
      <c r="B10" s="66">
        <f>IF('Indicator Data'!D13="No Data",1,IF('Indicator Data imputation'!C13&lt;&gt;"",1,0))</f>
        <v>0</v>
      </c>
      <c r="C10" s="66">
        <f>IF('Indicator Data'!E13="No Data",1,IF('Indicator Data imputation'!D13&lt;&gt;"",1,0))</f>
        <v>0</v>
      </c>
      <c r="D10" s="66">
        <f>IF('Indicator Data'!F13="No Data",1,IF('Indicator Data imputation'!E13&lt;&gt;"",1,0))</f>
        <v>0</v>
      </c>
      <c r="E10" s="66">
        <f>IF('Indicator Data'!G13="No Data",1,IF('Indicator Data imputation'!F13&lt;&gt;"",1,0))</f>
        <v>0</v>
      </c>
      <c r="F10" s="66">
        <f>IF('Indicator Data'!H13="No Data",1,IF('Indicator Data imputation'!G13&lt;&gt;"",1,0))</f>
        <v>0</v>
      </c>
      <c r="G10" s="66">
        <f>IF('Indicator Data'!I13="No Data",1,IF('Indicator Data imputation'!H13&lt;&gt;"",1,0))</f>
        <v>0</v>
      </c>
      <c r="H10" s="66">
        <f>IF('Indicator Data'!J13="No Data",1,IF('Indicator Data imputation'!I13&lt;&gt;"",1,0))</f>
        <v>0</v>
      </c>
      <c r="I10" s="66">
        <f>IF('Indicator Data'!K13="No Data",1,IF('Indicator Data imputation'!J13&lt;&gt;"",1,0))</f>
        <v>0</v>
      </c>
      <c r="J10" s="66">
        <f>IF('Indicator Data'!L13="No Data",1,IF('Indicator Data imputation'!K13&lt;&gt;"",1,0))</f>
        <v>0</v>
      </c>
      <c r="K10" s="66">
        <f>IF('Indicator Data'!AI13="No Data",1,IF('Indicator Data imputation'!L13&lt;&gt;"",1,0))</f>
        <v>0</v>
      </c>
      <c r="L10" s="66">
        <f>IF('Indicator Data'!M13="No Data",1,IF('Indicator Data imputation'!M13&lt;&gt;"",1,0))</f>
        <v>0</v>
      </c>
      <c r="M10" s="66">
        <f>IF('Indicator Data'!N13="No Data",1,IF('Indicator Data imputation'!N13&lt;&gt;"",1,0))</f>
        <v>0</v>
      </c>
      <c r="N10" s="66">
        <f>IF('Indicator Data'!O13="No Data",1,IF('Indicator Data imputation'!O13&lt;&gt;"",1,0))</f>
        <v>0</v>
      </c>
      <c r="O10" s="66">
        <f>IF('Indicator Data'!P13="No Data",1,IF('Indicator Data imputation'!P13&lt;&gt;"",1,0))</f>
        <v>0</v>
      </c>
      <c r="P10" s="66">
        <f>IF('Indicator Data'!Q13="No Data",1,IF('Indicator Data imputation'!Q13&lt;&gt;"",1,0))</f>
        <v>0</v>
      </c>
      <c r="Q10" s="66">
        <f>IF('Indicator Data'!R13="No Data",1,IF('Indicator Data imputation'!R13&lt;&gt;"",1,0))</f>
        <v>0</v>
      </c>
      <c r="R10" s="66">
        <f>IF('Indicator Data'!S13="No Data",1,IF('Indicator Data imputation'!S13&lt;&gt;"",1,0))</f>
        <v>0</v>
      </c>
      <c r="S10" s="66">
        <f>IF('Indicator Data'!T13="No Data",1,IF('Indicator Data imputation'!T13&lt;&gt;"",1,0))</f>
        <v>0</v>
      </c>
      <c r="T10" s="66">
        <f>IF('Indicator Data'!U13="No Data",1,IF('Indicator Data imputation'!U13&lt;&gt;"",1,0))</f>
        <v>0</v>
      </c>
      <c r="U10" s="66">
        <f>IF('Indicator Data'!V13="No Data",1,IF('Indicator Data imputation'!V13&lt;&gt;"",1,0))</f>
        <v>0</v>
      </c>
      <c r="V10" s="66">
        <f>IF('Indicator Data'!W13="No Data",1,IF('Indicator Data imputation'!W13&lt;&gt;"",1,0))</f>
        <v>0</v>
      </c>
      <c r="W10" s="66">
        <f>IF('Indicator Data'!X13="No Data",1,IF('Indicator Data imputation'!X13&lt;&gt;"",1,0))</f>
        <v>0</v>
      </c>
      <c r="X10" s="66">
        <f>IF('Indicator Data'!Y13="No Data",1,IF('Indicator Data imputation'!Y13&lt;&gt;"",1,0))</f>
        <v>0</v>
      </c>
      <c r="Y10" s="66">
        <f>IF('Indicator Data'!Z13="No Data",1,IF('Indicator Data imputation'!Z13&lt;&gt;"",1,0))</f>
        <v>0</v>
      </c>
      <c r="Z10" s="66">
        <f>IF('Indicator Data'!AA13="No Data",1,IF('Indicator Data imputation'!AA13&lt;&gt;"",1,0))</f>
        <v>0</v>
      </c>
      <c r="AA10" s="66">
        <f>IF('Indicator Data'!AB13="No Data",1,IF('Indicator Data imputation'!AB13&lt;&gt;"",1,0))</f>
        <v>0</v>
      </c>
      <c r="AB10" s="66">
        <f>IF('Indicator Data'!AC13="No Data",1,IF('Indicator Data imputation'!AC13&lt;&gt;"",1,0))</f>
        <v>0</v>
      </c>
      <c r="AC10" s="66">
        <f>IF('Indicator Data'!AD13="No Data",1,IF('Indicator Data imputation'!AD13&lt;&gt;"",1,0))</f>
        <v>0</v>
      </c>
      <c r="AD10" s="66">
        <f>IF('Indicator Data'!AD13="No Data",1,IF('Indicator Data imputation'!AD13&lt;&gt;"",1,0))</f>
        <v>0</v>
      </c>
      <c r="AE10" s="66">
        <f>IF('Indicator Data'!AF13="No Data",1,IF('Indicator Data imputation'!AF13&lt;&gt;"",1,0))</f>
        <v>0</v>
      </c>
      <c r="AF10" s="66">
        <f>IF('Indicator Data'!AG13="No Data",1,IF('Indicator Data imputation'!AG13&lt;&gt;"",1,0))</f>
        <v>1</v>
      </c>
      <c r="AG10" s="66">
        <f>IF('Indicator Data'!AH13="No Data",1,IF('Indicator Data imputation'!AH13&lt;&gt;"",1,0))</f>
        <v>0</v>
      </c>
      <c r="AH10" s="66">
        <f>IF('Indicator Data'!AJ13="No Data",1,IF('Indicator Data imputation'!AI13&lt;&gt;"",1,0))</f>
        <v>0</v>
      </c>
      <c r="AI10" s="66">
        <f>IF('Indicator Data'!AK13="No Data",1,IF('Indicator Data imputation'!AJ13&lt;&gt;"",1,0))</f>
        <v>0</v>
      </c>
      <c r="AJ10" s="66">
        <f>IF('Indicator Data'!AL13="No Data",1,IF('Indicator Data imputation'!AK13&lt;&gt;"",1,0))</f>
        <v>0</v>
      </c>
      <c r="AK10" s="66">
        <f>IF('Indicator Data'!AM13="No Data",1,IF('Indicator Data imputation'!AL13&lt;&gt;"",1,0))</f>
        <v>0</v>
      </c>
      <c r="AL10" s="66">
        <f>IF('Indicator Data'!AN13="No Data",1,IF('Indicator Data imputation'!AM13&lt;&gt;"",1,0))</f>
        <v>0</v>
      </c>
      <c r="AM10" s="66">
        <f>IF('Indicator Data'!AO13="No Data",1,IF('Indicator Data imputation'!AN13&lt;&gt;"",1,0))</f>
        <v>0</v>
      </c>
      <c r="AN10" s="66">
        <f>IF('Indicator Data'!AP13="No Data",1,IF('Indicator Data imputation'!AO13&lt;&gt;"",1,0))</f>
        <v>0</v>
      </c>
      <c r="AO10" s="66">
        <f>IF('Indicator Data'!AQ13="No Data",1,IF('Indicator Data imputation'!AP13&lt;&gt;"",1,0))</f>
        <v>0</v>
      </c>
      <c r="AP10" s="66">
        <f>IF('Indicator Data'!AR13="No Data",1,IF('Indicator Data imputation'!AQ13&lt;&gt;"",1,0))</f>
        <v>0</v>
      </c>
      <c r="AQ10" s="66">
        <f>IF('Indicator Data'!AS13="No Data",1,IF('Indicator Data imputation'!AU13&lt;&gt;"",1,0))</f>
        <v>0</v>
      </c>
      <c r="AR10" s="66">
        <f>IF('Indicator Data'!AT13="No Data",1,IF('Indicator Data imputation'!AV13&lt;&gt;"",1,0))</f>
        <v>0</v>
      </c>
      <c r="AS10" s="66">
        <f>IF('Indicator Data'!AU13="No Data",1,IF('Indicator Data imputation'!AW13&lt;&gt;"",1,0))</f>
        <v>0</v>
      </c>
      <c r="AT10" s="66">
        <f>IF('Indicator Data'!AV13="No Data",1,IF('Indicator Data imputation'!AU13&lt;&gt;"",1,0))</f>
        <v>0</v>
      </c>
      <c r="AU10" s="66">
        <f>IF('Indicator Data'!AW13="No Data",1,IF('Indicator Data imputation'!AV13&lt;&gt;"",1,0))</f>
        <v>0</v>
      </c>
      <c r="AV10" s="66">
        <f>IF('Indicator Data'!AX13="No Data",1,IF('Indicator Data imputation'!AW13&lt;&gt;"",1,0))</f>
        <v>0</v>
      </c>
      <c r="AW10" s="66">
        <f>IF('Indicator Data'!AY13="No Data",1,IF('Indicator Data imputation'!AX13&lt;&gt;"",1,0))</f>
        <v>0</v>
      </c>
      <c r="AX10" s="66">
        <f>IF('Indicator Data'!AZ13="No Data",1,IF('Indicator Data imputation'!AY13&lt;&gt;"",1,0))</f>
        <v>0</v>
      </c>
      <c r="AY10" s="66">
        <f>IF('Indicator Data'!BA13="No Data",1,IF('Indicator Data imputation'!AZ13&lt;&gt;"",1,0))</f>
        <v>0</v>
      </c>
      <c r="AZ10" s="66">
        <f>IF('Indicator Data'!BB13="No Data",1,IF('Indicator Data imputation'!BA13&lt;&gt;"",1,0))</f>
        <v>0</v>
      </c>
      <c r="BA10" s="66">
        <f>IF('Indicator Data'!BC13="No Data",1,IF('Indicator Data imputation'!BB13&lt;&gt;"",1,0))</f>
        <v>0</v>
      </c>
      <c r="BB10" s="66">
        <f>IF('Indicator Data'!BD13="No Data",1,IF('Indicator Data imputation'!BC13&lt;&gt;"",1,0))</f>
        <v>0</v>
      </c>
      <c r="BC10" s="66">
        <f>IF('Indicator Data'!BE13="No Data",1,IF('Indicator Data imputation'!BD13&lt;&gt;"",1,0))</f>
        <v>0</v>
      </c>
      <c r="BD10" s="66">
        <f>IF('Indicator Data'!BF13="No Data",1,IF('Indicator Data imputation'!BE13&lt;&gt;"",1,0))</f>
        <v>0</v>
      </c>
      <c r="BE10" s="66">
        <f>IF('Indicator Data'!BG13="No Data",1,IF('Indicator Data imputation'!BF13&lt;&gt;"",1,0))</f>
        <v>0</v>
      </c>
      <c r="BF10" s="66">
        <f>IF('Indicator Data'!BH13="No Data",1,IF('Indicator Data imputation'!BG13&lt;&gt;"",1,0))</f>
        <v>0</v>
      </c>
      <c r="BG10" s="66">
        <f>IF('Indicator Data'!BI13="No Data",1,IF('Indicator Data imputation'!BH13&lt;&gt;"",1,0))</f>
        <v>0</v>
      </c>
      <c r="BH10" s="66">
        <f>IF('Indicator Data'!BJ13="No Data",1,IF('Indicator Data imputation'!BI13&lt;&gt;"",1,0))</f>
        <v>0</v>
      </c>
      <c r="BI10" s="66">
        <f>IF('Indicator Data'!BK13="No Data",1,IF('Indicator Data imputation'!BJ13&lt;&gt;"",1,0))</f>
        <v>0</v>
      </c>
      <c r="BJ10" s="66">
        <f>IF('Indicator Data'!BL13="No Data",1,IF('Indicator Data imputation'!BK13&lt;&gt;"",1,0))</f>
        <v>0</v>
      </c>
      <c r="BK10" s="66">
        <f>IF('Indicator Data'!BM13="No Data",1,IF('Indicator Data imputation'!BL13&lt;&gt;"",1,0))</f>
        <v>0</v>
      </c>
      <c r="BL10" s="66">
        <f>IF('Indicator Data'!BN13="No Data",1,IF('Indicator Data imputation'!BM13&lt;&gt;"",1,0))</f>
        <v>0</v>
      </c>
      <c r="BM10" s="66">
        <f>IF('Indicator Data'!BO13="No Data",1,IF('Indicator Data imputation'!BN13&lt;&gt;"",1,0))</f>
        <v>0</v>
      </c>
      <c r="BN10" s="66">
        <f>IF('Indicator Data'!BP13="No Data",1,IF('Indicator Data imputation'!BO13&lt;&gt;"",1,0))</f>
        <v>0</v>
      </c>
      <c r="BO10">
        <f t="shared" si="0"/>
        <v>1</v>
      </c>
      <c r="BP10" s="68">
        <f t="shared" si="1"/>
        <v>1.5384615384615385E-2</v>
      </c>
    </row>
    <row r="11" spans="1:68" x14ac:dyDescent="0.25">
      <c r="A11" s="42" t="s">
        <v>632</v>
      </c>
      <c r="B11" s="66">
        <f>IF('Indicator Data'!D14="No Data",1,IF('Indicator Data imputation'!C14&lt;&gt;"",1,0))</f>
        <v>0</v>
      </c>
      <c r="C11" s="66">
        <f>IF('Indicator Data'!E14="No Data",1,IF('Indicator Data imputation'!D14&lt;&gt;"",1,0))</f>
        <v>0</v>
      </c>
      <c r="D11" s="66">
        <f>IF('Indicator Data'!F14="No Data",1,IF('Indicator Data imputation'!E14&lt;&gt;"",1,0))</f>
        <v>0</v>
      </c>
      <c r="E11" s="66">
        <f>IF('Indicator Data'!G14="No Data",1,IF('Indicator Data imputation'!F14&lt;&gt;"",1,0))</f>
        <v>0</v>
      </c>
      <c r="F11" s="66">
        <f>IF('Indicator Data'!H14="No Data",1,IF('Indicator Data imputation'!G14&lt;&gt;"",1,0))</f>
        <v>0</v>
      </c>
      <c r="G11" s="66">
        <f>IF('Indicator Data'!I14="No Data",1,IF('Indicator Data imputation'!H14&lt;&gt;"",1,0))</f>
        <v>0</v>
      </c>
      <c r="H11" s="66">
        <f>IF('Indicator Data'!J14="No Data",1,IF('Indicator Data imputation'!I14&lt;&gt;"",1,0))</f>
        <v>0</v>
      </c>
      <c r="I11" s="66">
        <f>IF('Indicator Data'!K14="No Data",1,IF('Indicator Data imputation'!J14&lt;&gt;"",1,0))</f>
        <v>0</v>
      </c>
      <c r="J11" s="66">
        <f>IF('Indicator Data'!L14="No Data",1,IF('Indicator Data imputation'!K14&lt;&gt;"",1,0))</f>
        <v>0</v>
      </c>
      <c r="K11" s="66">
        <f>IF('Indicator Data'!AI14="No Data",1,IF('Indicator Data imputation'!L14&lt;&gt;"",1,0))</f>
        <v>0</v>
      </c>
      <c r="L11" s="66">
        <f>IF('Indicator Data'!M14="No Data",1,IF('Indicator Data imputation'!M14&lt;&gt;"",1,0))</f>
        <v>0</v>
      </c>
      <c r="M11" s="66">
        <f>IF('Indicator Data'!N14="No Data",1,IF('Indicator Data imputation'!N14&lt;&gt;"",1,0))</f>
        <v>0</v>
      </c>
      <c r="N11" s="66">
        <f>IF('Indicator Data'!O14="No Data",1,IF('Indicator Data imputation'!O14&lt;&gt;"",1,0))</f>
        <v>0</v>
      </c>
      <c r="O11" s="66">
        <f>IF('Indicator Data'!P14="No Data",1,IF('Indicator Data imputation'!P14&lt;&gt;"",1,0))</f>
        <v>0</v>
      </c>
      <c r="P11" s="66">
        <f>IF('Indicator Data'!Q14="No Data",1,IF('Indicator Data imputation'!Q14&lt;&gt;"",1,0))</f>
        <v>0</v>
      </c>
      <c r="Q11" s="66">
        <f>IF('Indicator Data'!R14="No Data",1,IF('Indicator Data imputation'!R14&lt;&gt;"",1,0))</f>
        <v>1</v>
      </c>
      <c r="R11" s="66">
        <f>IF('Indicator Data'!S14="No Data",1,IF('Indicator Data imputation'!S14&lt;&gt;"",1,0))</f>
        <v>0</v>
      </c>
      <c r="S11" s="66">
        <f>IF('Indicator Data'!T14="No Data",1,IF('Indicator Data imputation'!T14&lt;&gt;"",1,0))</f>
        <v>0</v>
      </c>
      <c r="T11" s="66">
        <f>IF('Indicator Data'!U14="No Data",1,IF('Indicator Data imputation'!U14&lt;&gt;"",1,0))</f>
        <v>0</v>
      </c>
      <c r="U11" s="66">
        <f>IF('Indicator Data'!V14="No Data",1,IF('Indicator Data imputation'!V14&lt;&gt;"",1,0))</f>
        <v>0</v>
      </c>
      <c r="V11" s="66">
        <f>IF('Indicator Data'!W14="No Data",1,IF('Indicator Data imputation'!W14&lt;&gt;"",1,0))</f>
        <v>0</v>
      </c>
      <c r="W11" s="66">
        <f>IF('Indicator Data'!X14="No Data",1,IF('Indicator Data imputation'!X14&lt;&gt;"",1,0))</f>
        <v>0</v>
      </c>
      <c r="X11" s="66">
        <f>IF('Indicator Data'!Y14="No Data",1,IF('Indicator Data imputation'!Y14&lt;&gt;"",1,0))</f>
        <v>0</v>
      </c>
      <c r="Y11" s="66">
        <f>IF('Indicator Data'!Z14="No Data",1,IF('Indicator Data imputation'!Z14&lt;&gt;"",1,0))</f>
        <v>0</v>
      </c>
      <c r="Z11" s="66">
        <f>IF('Indicator Data'!AA14="No Data",1,IF('Indicator Data imputation'!AA14&lt;&gt;"",1,0))</f>
        <v>0</v>
      </c>
      <c r="AA11" s="66">
        <f>IF('Indicator Data'!AB14="No Data",1,IF('Indicator Data imputation'!AB14&lt;&gt;"",1,0))</f>
        <v>0</v>
      </c>
      <c r="AB11" s="66">
        <f>IF('Indicator Data'!AC14="No Data",1,IF('Indicator Data imputation'!AC14&lt;&gt;"",1,0))</f>
        <v>0</v>
      </c>
      <c r="AC11" s="66">
        <f>IF('Indicator Data'!AD14="No Data",1,IF('Indicator Data imputation'!AD14&lt;&gt;"",1,0))</f>
        <v>0</v>
      </c>
      <c r="AD11" s="66">
        <f>IF('Indicator Data'!AD14="No Data",1,IF('Indicator Data imputation'!AD14&lt;&gt;"",1,0))</f>
        <v>0</v>
      </c>
      <c r="AE11" s="66">
        <f>IF('Indicator Data'!AF14="No Data",1,IF('Indicator Data imputation'!AF14&lt;&gt;"",1,0))</f>
        <v>0</v>
      </c>
      <c r="AF11" s="66">
        <f>IF('Indicator Data'!AG14="No Data",1,IF('Indicator Data imputation'!AG14&lt;&gt;"",1,0))</f>
        <v>1</v>
      </c>
      <c r="AG11" s="66">
        <f>IF('Indicator Data'!AH14="No Data",1,IF('Indicator Data imputation'!AH14&lt;&gt;"",1,0))</f>
        <v>0</v>
      </c>
      <c r="AH11" s="66">
        <f>IF('Indicator Data'!AJ14="No Data",1,IF('Indicator Data imputation'!AI14&lt;&gt;"",1,0))</f>
        <v>1</v>
      </c>
      <c r="AI11" s="66">
        <f>IF('Indicator Data'!AK14="No Data",1,IF('Indicator Data imputation'!AJ14&lt;&gt;"",1,0))</f>
        <v>0</v>
      </c>
      <c r="AJ11" s="66">
        <f>IF('Indicator Data'!AL14="No Data",1,IF('Indicator Data imputation'!AK14&lt;&gt;"",1,0))</f>
        <v>0</v>
      </c>
      <c r="AK11" s="66">
        <f>IF('Indicator Data'!AM14="No Data",1,IF('Indicator Data imputation'!AL14&lt;&gt;"",1,0))</f>
        <v>0</v>
      </c>
      <c r="AL11" s="66">
        <f>IF('Indicator Data'!AN14="No Data",1,IF('Indicator Data imputation'!AM14&lt;&gt;"",1,0))</f>
        <v>0</v>
      </c>
      <c r="AM11" s="66">
        <f>IF('Indicator Data'!AO14="No Data",1,IF('Indicator Data imputation'!AN14&lt;&gt;"",1,0))</f>
        <v>0</v>
      </c>
      <c r="AN11" s="66">
        <f>IF('Indicator Data'!AP14="No Data",1,IF('Indicator Data imputation'!AO14&lt;&gt;"",1,0))</f>
        <v>0</v>
      </c>
      <c r="AO11" s="66">
        <f>IF('Indicator Data'!AQ14="No Data",1,IF('Indicator Data imputation'!AP14&lt;&gt;"",1,0))</f>
        <v>0</v>
      </c>
      <c r="AP11" s="66">
        <f>IF('Indicator Data'!AR14="No Data",1,IF('Indicator Data imputation'!AQ14&lt;&gt;"",1,0))</f>
        <v>0</v>
      </c>
      <c r="AQ11" s="66">
        <f>IF('Indicator Data'!AS14="No Data",1,IF('Indicator Data imputation'!AU14&lt;&gt;"",1,0))</f>
        <v>0</v>
      </c>
      <c r="AR11" s="66">
        <f>IF('Indicator Data'!AT14="No Data",1,IF('Indicator Data imputation'!AV14&lt;&gt;"",1,0))</f>
        <v>0</v>
      </c>
      <c r="AS11" s="66">
        <f>IF('Indicator Data'!AU14="No Data",1,IF('Indicator Data imputation'!AW14&lt;&gt;"",1,0))</f>
        <v>0</v>
      </c>
      <c r="AT11" s="66">
        <f>IF('Indicator Data'!AV14="No Data",1,IF('Indicator Data imputation'!AU14&lt;&gt;"",1,0))</f>
        <v>0</v>
      </c>
      <c r="AU11" s="66">
        <f>IF('Indicator Data'!AW14="No Data",1,IF('Indicator Data imputation'!AV14&lt;&gt;"",1,0))</f>
        <v>0</v>
      </c>
      <c r="AV11" s="66">
        <f>IF('Indicator Data'!AX14="No Data",1,IF('Indicator Data imputation'!AW14&lt;&gt;"",1,0))</f>
        <v>0</v>
      </c>
      <c r="AW11" s="66">
        <f>IF('Indicator Data'!AY14="No Data",1,IF('Indicator Data imputation'!AX14&lt;&gt;"",1,0))</f>
        <v>0</v>
      </c>
      <c r="AX11" s="66">
        <f>IF('Indicator Data'!AZ14="No Data",1,IF('Indicator Data imputation'!AY14&lt;&gt;"",1,0))</f>
        <v>0</v>
      </c>
      <c r="AY11" s="66">
        <f>IF('Indicator Data'!BA14="No Data",1,IF('Indicator Data imputation'!AZ14&lt;&gt;"",1,0))</f>
        <v>0</v>
      </c>
      <c r="AZ11" s="66">
        <f>IF('Indicator Data'!BB14="No Data",1,IF('Indicator Data imputation'!BA14&lt;&gt;"",1,0))</f>
        <v>0</v>
      </c>
      <c r="BA11" s="66">
        <f>IF('Indicator Data'!BC14="No Data",1,IF('Indicator Data imputation'!BB14&lt;&gt;"",1,0))</f>
        <v>0</v>
      </c>
      <c r="BB11" s="66">
        <f>IF('Indicator Data'!BD14="No Data",1,IF('Indicator Data imputation'!BC14&lt;&gt;"",1,0))</f>
        <v>0</v>
      </c>
      <c r="BC11" s="66">
        <f>IF('Indicator Data'!BE14="No Data",1,IF('Indicator Data imputation'!BD14&lt;&gt;"",1,0))</f>
        <v>0</v>
      </c>
      <c r="BD11" s="66">
        <f>IF('Indicator Data'!BF14="No Data",1,IF('Indicator Data imputation'!BE14&lt;&gt;"",1,0))</f>
        <v>0</v>
      </c>
      <c r="BE11" s="66">
        <f>IF('Indicator Data'!BG14="No Data",1,IF('Indicator Data imputation'!BF14&lt;&gt;"",1,0))</f>
        <v>0</v>
      </c>
      <c r="BF11" s="66">
        <f>IF('Indicator Data'!BH14="No Data",1,IF('Indicator Data imputation'!BG14&lt;&gt;"",1,0))</f>
        <v>0</v>
      </c>
      <c r="BG11" s="66">
        <f>IF('Indicator Data'!BI14="No Data",1,IF('Indicator Data imputation'!BH14&lt;&gt;"",1,0))</f>
        <v>0</v>
      </c>
      <c r="BH11" s="66">
        <f>IF('Indicator Data'!BJ14="No Data",1,IF('Indicator Data imputation'!BI14&lt;&gt;"",1,0))</f>
        <v>0</v>
      </c>
      <c r="BI11" s="66">
        <f>IF('Indicator Data'!BK14="No Data",1,IF('Indicator Data imputation'!BJ14&lt;&gt;"",1,0))</f>
        <v>0</v>
      </c>
      <c r="BJ11" s="66">
        <f>IF('Indicator Data'!BL14="No Data",1,IF('Indicator Data imputation'!BK14&lt;&gt;"",1,0))</f>
        <v>0</v>
      </c>
      <c r="BK11" s="66">
        <f>IF('Indicator Data'!BM14="No Data",1,IF('Indicator Data imputation'!BL14&lt;&gt;"",1,0))</f>
        <v>0</v>
      </c>
      <c r="BL11" s="66">
        <f>IF('Indicator Data'!BN14="No Data",1,IF('Indicator Data imputation'!BM14&lt;&gt;"",1,0))</f>
        <v>0</v>
      </c>
      <c r="BM11" s="66">
        <f>IF('Indicator Data'!BO14="No Data",1,IF('Indicator Data imputation'!BN14&lt;&gt;"",1,0))</f>
        <v>0</v>
      </c>
      <c r="BN11" s="66">
        <f>IF('Indicator Data'!BP14="No Data",1,IF('Indicator Data imputation'!BO14&lt;&gt;"",1,0))</f>
        <v>0</v>
      </c>
      <c r="BO11">
        <f t="shared" si="0"/>
        <v>3</v>
      </c>
      <c r="BP11" s="68">
        <f t="shared" si="1"/>
        <v>4.6153846153846156E-2</v>
      </c>
    </row>
    <row r="12" spans="1:68" x14ac:dyDescent="0.25">
      <c r="A12" s="42" t="s">
        <v>633</v>
      </c>
      <c r="B12" s="66">
        <f>IF('Indicator Data'!D15="No Data",1,IF('Indicator Data imputation'!C15&lt;&gt;"",1,0))</f>
        <v>0</v>
      </c>
      <c r="C12" s="66">
        <f>IF('Indicator Data'!E15="No Data",1,IF('Indicator Data imputation'!D15&lt;&gt;"",1,0))</f>
        <v>0</v>
      </c>
      <c r="D12" s="66">
        <f>IF('Indicator Data'!F15="No Data",1,IF('Indicator Data imputation'!E15&lt;&gt;"",1,0))</f>
        <v>0</v>
      </c>
      <c r="E12" s="66">
        <f>IF('Indicator Data'!G15="No Data",1,IF('Indicator Data imputation'!F15&lt;&gt;"",1,0))</f>
        <v>0</v>
      </c>
      <c r="F12" s="66">
        <f>IF('Indicator Data'!H15="No Data",1,IF('Indicator Data imputation'!G15&lt;&gt;"",1,0))</f>
        <v>0</v>
      </c>
      <c r="G12" s="66">
        <f>IF('Indicator Data'!I15="No Data",1,IF('Indicator Data imputation'!H15&lt;&gt;"",1,0))</f>
        <v>0</v>
      </c>
      <c r="H12" s="66">
        <f>IF('Indicator Data'!J15="No Data",1,IF('Indicator Data imputation'!I15&lt;&gt;"",1,0))</f>
        <v>0</v>
      </c>
      <c r="I12" s="66">
        <f>IF('Indicator Data'!K15="No Data",1,IF('Indicator Data imputation'!J15&lt;&gt;"",1,0))</f>
        <v>0</v>
      </c>
      <c r="J12" s="66">
        <f>IF('Indicator Data'!L15="No Data",1,IF('Indicator Data imputation'!K15&lt;&gt;"",1,0))</f>
        <v>0</v>
      </c>
      <c r="K12" s="66">
        <f>IF('Indicator Data'!AI15="No Data",1,IF('Indicator Data imputation'!L15&lt;&gt;"",1,0))</f>
        <v>0</v>
      </c>
      <c r="L12" s="66">
        <f>IF('Indicator Data'!M15="No Data",1,IF('Indicator Data imputation'!M15&lt;&gt;"",1,0))</f>
        <v>0</v>
      </c>
      <c r="M12" s="66">
        <f>IF('Indicator Data'!N15="No Data",1,IF('Indicator Data imputation'!N15&lt;&gt;"",1,0))</f>
        <v>0</v>
      </c>
      <c r="N12" s="66">
        <f>IF('Indicator Data'!O15="No Data",1,IF('Indicator Data imputation'!O15&lt;&gt;"",1,0))</f>
        <v>0</v>
      </c>
      <c r="O12" s="66">
        <f>IF('Indicator Data'!P15="No Data",1,IF('Indicator Data imputation'!P15&lt;&gt;"",1,0))</f>
        <v>0</v>
      </c>
      <c r="P12" s="66">
        <f>IF('Indicator Data'!Q15="No Data",1,IF('Indicator Data imputation'!Q15&lt;&gt;"",1,0))</f>
        <v>0</v>
      </c>
      <c r="Q12" s="66">
        <f>IF('Indicator Data'!R15="No Data",1,IF('Indicator Data imputation'!R15&lt;&gt;"",1,0))</f>
        <v>0</v>
      </c>
      <c r="R12" s="66">
        <f>IF('Indicator Data'!S15="No Data",1,IF('Indicator Data imputation'!S15&lt;&gt;"",1,0))</f>
        <v>0</v>
      </c>
      <c r="S12" s="66">
        <f>IF('Indicator Data'!T15="No Data",1,IF('Indicator Data imputation'!T15&lt;&gt;"",1,0))</f>
        <v>0</v>
      </c>
      <c r="T12" s="66">
        <f>IF('Indicator Data'!U15="No Data",1,IF('Indicator Data imputation'!U15&lt;&gt;"",1,0))</f>
        <v>0</v>
      </c>
      <c r="U12" s="66">
        <f>IF('Indicator Data'!V15="No Data",1,IF('Indicator Data imputation'!V15&lt;&gt;"",1,0))</f>
        <v>0</v>
      </c>
      <c r="V12" s="66">
        <f>IF('Indicator Data'!W15="No Data",1,IF('Indicator Data imputation'!W15&lt;&gt;"",1,0))</f>
        <v>0</v>
      </c>
      <c r="W12" s="66">
        <f>IF('Indicator Data'!X15="No Data",1,IF('Indicator Data imputation'!X15&lt;&gt;"",1,0))</f>
        <v>0</v>
      </c>
      <c r="X12" s="66">
        <f>IF('Indicator Data'!Y15="No Data",1,IF('Indicator Data imputation'!Y15&lt;&gt;"",1,0))</f>
        <v>0</v>
      </c>
      <c r="Y12" s="66">
        <f>IF('Indicator Data'!Z15="No Data",1,IF('Indicator Data imputation'!Z15&lt;&gt;"",1,0))</f>
        <v>0</v>
      </c>
      <c r="Z12" s="66">
        <f>IF('Indicator Data'!AA15="No Data",1,IF('Indicator Data imputation'!AA15&lt;&gt;"",1,0))</f>
        <v>0</v>
      </c>
      <c r="AA12" s="66">
        <f>IF('Indicator Data'!AB15="No Data",1,IF('Indicator Data imputation'!AB15&lt;&gt;"",1,0))</f>
        <v>0</v>
      </c>
      <c r="AB12" s="66">
        <f>IF('Indicator Data'!AC15="No Data",1,IF('Indicator Data imputation'!AC15&lt;&gt;"",1,0))</f>
        <v>0</v>
      </c>
      <c r="AC12" s="66">
        <f>IF('Indicator Data'!AD15="No Data",1,IF('Indicator Data imputation'!AD15&lt;&gt;"",1,0))</f>
        <v>0</v>
      </c>
      <c r="AD12" s="66">
        <f>IF('Indicator Data'!AD15="No Data",1,IF('Indicator Data imputation'!AD15&lt;&gt;"",1,0))</f>
        <v>0</v>
      </c>
      <c r="AE12" s="66">
        <f>IF('Indicator Data'!AF15="No Data",1,IF('Indicator Data imputation'!AF15&lt;&gt;"",1,0))</f>
        <v>0</v>
      </c>
      <c r="AF12" s="66">
        <f>IF('Indicator Data'!AG15="No Data",1,IF('Indicator Data imputation'!AG15&lt;&gt;"",1,0))</f>
        <v>1</v>
      </c>
      <c r="AG12" s="66">
        <f>IF('Indicator Data'!AH15="No Data",1,IF('Indicator Data imputation'!AH15&lt;&gt;"",1,0))</f>
        <v>0</v>
      </c>
      <c r="AH12" s="66">
        <f>IF('Indicator Data'!AJ15="No Data",1,IF('Indicator Data imputation'!AI15&lt;&gt;"",1,0))</f>
        <v>0</v>
      </c>
      <c r="AI12" s="66">
        <f>IF('Indicator Data'!AK15="No Data",1,IF('Indicator Data imputation'!AJ15&lt;&gt;"",1,0))</f>
        <v>0</v>
      </c>
      <c r="AJ12" s="66">
        <f>IF('Indicator Data'!AL15="No Data",1,IF('Indicator Data imputation'!AK15&lt;&gt;"",1,0))</f>
        <v>0</v>
      </c>
      <c r="AK12" s="66">
        <f>IF('Indicator Data'!AM15="No Data",1,IF('Indicator Data imputation'!AL15&lt;&gt;"",1,0))</f>
        <v>0</v>
      </c>
      <c r="AL12" s="66">
        <f>IF('Indicator Data'!AN15="No Data",1,IF('Indicator Data imputation'!AM15&lt;&gt;"",1,0))</f>
        <v>0</v>
      </c>
      <c r="AM12" s="66">
        <f>IF('Indicator Data'!AO15="No Data",1,IF('Indicator Data imputation'!AN15&lt;&gt;"",1,0))</f>
        <v>0</v>
      </c>
      <c r="AN12" s="66">
        <f>IF('Indicator Data'!AP15="No Data",1,IF('Indicator Data imputation'!AO15&lt;&gt;"",1,0))</f>
        <v>0</v>
      </c>
      <c r="AO12" s="66">
        <f>IF('Indicator Data'!AQ15="No Data",1,IF('Indicator Data imputation'!AP15&lt;&gt;"",1,0))</f>
        <v>0</v>
      </c>
      <c r="AP12" s="66">
        <f>IF('Indicator Data'!AR15="No Data",1,IF('Indicator Data imputation'!AQ15&lt;&gt;"",1,0))</f>
        <v>0</v>
      </c>
      <c r="AQ12" s="66">
        <f>IF('Indicator Data'!AS15="No Data",1,IF('Indicator Data imputation'!AU15&lt;&gt;"",1,0))</f>
        <v>0</v>
      </c>
      <c r="AR12" s="66">
        <f>IF('Indicator Data'!AT15="No Data",1,IF('Indicator Data imputation'!AV15&lt;&gt;"",1,0))</f>
        <v>0</v>
      </c>
      <c r="AS12" s="66">
        <f>IF('Indicator Data'!AU15="No Data",1,IF('Indicator Data imputation'!AW15&lt;&gt;"",1,0))</f>
        <v>0</v>
      </c>
      <c r="AT12" s="66">
        <f>IF('Indicator Data'!AV15="No Data",1,IF('Indicator Data imputation'!AU15&lt;&gt;"",1,0))</f>
        <v>0</v>
      </c>
      <c r="AU12" s="66">
        <f>IF('Indicator Data'!AW15="No Data",1,IF('Indicator Data imputation'!AV15&lt;&gt;"",1,0))</f>
        <v>0</v>
      </c>
      <c r="AV12" s="66">
        <f>IF('Indicator Data'!AX15="No Data",1,IF('Indicator Data imputation'!AW15&lt;&gt;"",1,0))</f>
        <v>0</v>
      </c>
      <c r="AW12" s="66">
        <f>IF('Indicator Data'!AY15="No Data",1,IF('Indicator Data imputation'!AX15&lt;&gt;"",1,0))</f>
        <v>0</v>
      </c>
      <c r="AX12" s="66">
        <f>IF('Indicator Data'!AZ15="No Data",1,IF('Indicator Data imputation'!AY15&lt;&gt;"",1,0))</f>
        <v>0</v>
      </c>
      <c r="AY12" s="66">
        <f>IF('Indicator Data'!BA15="No Data",1,IF('Indicator Data imputation'!AZ15&lt;&gt;"",1,0))</f>
        <v>0</v>
      </c>
      <c r="AZ12" s="66">
        <f>IF('Indicator Data'!BB15="No Data",1,IF('Indicator Data imputation'!BA15&lt;&gt;"",1,0))</f>
        <v>0</v>
      </c>
      <c r="BA12" s="66">
        <f>IF('Indicator Data'!BC15="No Data",1,IF('Indicator Data imputation'!BB15&lt;&gt;"",1,0))</f>
        <v>0</v>
      </c>
      <c r="BB12" s="66">
        <f>IF('Indicator Data'!BD15="No Data",1,IF('Indicator Data imputation'!BC15&lt;&gt;"",1,0))</f>
        <v>0</v>
      </c>
      <c r="BC12" s="66">
        <f>IF('Indicator Data'!BE15="No Data",1,IF('Indicator Data imputation'!BD15&lt;&gt;"",1,0))</f>
        <v>0</v>
      </c>
      <c r="BD12" s="66">
        <f>IF('Indicator Data'!BF15="No Data",1,IF('Indicator Data imputation'!BE15&lt;&gt;"",1,0))</f>
        <v>0</v>
      </c>
      <c r="BE12" s="66">
        <f>IF('Indicator Data'!BG15="No Data",1,IF('Indicator Data imputation'!BF15&lt;&gt;"",1,0))</f>
        <v>0</v>
      </c>
      <c r="BF12" s="66">
        <f>IF('Indicator Data'!BH15="No Data",1,IF('Indicator Data imputation'!BG15&lt;&gt;"",1,0))</f>
        <v>0</v>
      </c>
      <c r="BG12" s="66">
        <f>IF('Indicator Data'!BI15="No Data",1,IF('Indicator Data imputation'!BH15&lt;&gt;"",1,0))</f>
        <v>0</v>
      </c>
      <c r="BH12" s="66">
        <f>IF('Indicator Data'!BJ15="No Data",1,IF('Indicator Data imputation'!BI15&lt;&gt;"",1,0))</f>
        <v>0</v>
      </c>
      <c r="BI12" s="66">
        <f>IF('Indicator Data'!BK15="No Data",1,IF('Indicator Data imputation'!BJ15&lt;&gt;"",1,0))</f>
        <v>0</v>
      </c>
      <c r="BJ12" s="66">
        <f>IF('Indicator Data'!BL15="No Data",1,IF('Indicator Data imputation'!BK15&lt;&gt;"",1,0))</f>
        <v>0</v>
      </c>
      <c r="BK12" s="66">
        <f>IF('Indicator Data'!BM15="No Data",1,IF('Indicator Data imputation'!BL15&lt;&gt;"",1,0))</f>
        <v>0</v>
      </c>
      <c r="BL12" s="66">
        <f>IF('Indicator Data'!BN15="No Data",1,IF('Indicator Data imputation'!BM15&lt;&gt;"",1,0))</f>
        <v>0</v>
      </c>
      <c r="BM12" s="66">
        <f>IF('Indicator Data'!BO15="No Data",1,IF('Indicator Data imputation'!BN15&lt;&gt;"",1,0))</f>
        <v>0</v>
      </c>
      <c r="BN12" s="66">
        <f>IF('Indicator Data'!BP15="No Data",1,IF('Indicator Data imputation'!BO15&lt;&gt;"",1,0))</f>
        <v>0</v>
      </c>
      <c r="BO12">
        <f t="shared" si="0"/>
        <v>1</v>
      </c>
      <c r="BP12" s="68">
        <f t="shared" si="1"/>
        <v>1.5384615384615385E-2</v>
      </c>
    </row>
    <row r="13" spans="1:68" x14ac:dyDescent="0.25">
      <c r="A13" s="42" t="s">
        <v>634</v>
      </c>
      <c r="B13" s="66">
        <f>IF('Indicator Data'!D16="No Data",1,IF('Indicator Data imputation'!C16&lt;&gt;"",1,0))</f>
        <v>0</v>
      </c>
      <c r="C13" s="66">
        <f>IF('Indicator Data'!E16="No Data",1,IF('Indicator Data imputation'!D16&lt;&gt;"",1,0))</f>
        <v>0</v>
      </c>
      <c r="D13" s="66">
        <f>IF('Indicator Data'!F16="No Data",1,IF('Indicator Data imputation'!E16&lt;&gt;"",1,0))</f>
        <v>0</v>
      </c>
      <c r="E13" s="66">
        <f>IF('Indicator Data'!G16="No Data",1,IF('Indicator Data imputation'!F16&lt;&gt;"",1,0))</f>
        <v>0</v>
      </c>
      <c r="F13" s="66">
        <f>IF('Indicator Data'!H16="No Data",1,IF('Indicator Data imputation'!G16&lt;&gt;"",1,0))</f>
        <v>0</v>
      </c>
      <c r="G13" s="66">
        <f>IF('Indicator Data'!I16="No Data",1,IF('Indicator Data imputation'!H16&lt;&gt;"",1,0))</f>
        <v>0</v>
      </c>
      <c r="H13" s="66">
        <f>IF('Indicator Data'!J16="No Data",1,IF('Indicator Data imputation'!I16&lt;&gt;"",1,0))</f>
        <v>1</v>
      </c>
      <c r="I13" s="66">
        <f>IF('Indicator Data'!K16="No Data",1,IF('Indicator Data imputation'!J16&lt;&gt;"",1,0))</f>
        <v>0</v>
      </c>
      <c r="J13" s="66">
        <f>IF('Indicator Data'!L16="No Data",1,IF('Indicator Data imputation'!K16&lt;&gt;"",1,0))</f>
        <v>0</v>
      </c>
      <c r="K13" s="66">
        <f>IF('Indicator Data'!AI16="No Data",1,IF('Indicator Data imputation'!L16&lt;&gt;"",1,0))</f>
        <v>0</v>
      </c>
      <c r="L13" s="66">
        <f>IF('Indicator Data'!M16="No Data",1,IF('Indicator Data imputation'!M16&lt;&gt;"",1,0))</f>
        <v>0</v>
      </c>
      <c r="M13" s="66">
        <f>IF('Indicator Data'!N16="No Data",1,IF('Indicator Data imputation'!N16&lt;&gt;"",1,0))</f>
        <v>0</v>
      </c>
      <c r="N13" s="66">
        <f>IF('Indicator Data'!O16="No Data",1,IF('Indicator Data imputation'!O16&lt;&gt;"",1,0))</f>
        <v>0</v>
      </c>
      <c r="O13" s="66">
        <f>IF('Indicator Data'!P16="No Data",1,IF('Indicator Data imputation'!P16&lt;&gt;"",1,0))</f>
        <v>0</v>
      </c>
      <c r="P13" s="66">
        <f>IF('Indicator Data'!Q16="No Data",1,IF('Indicator Data imputation'!Q16&lt;&gt;"",1,0))</f>
        <v>0</v>
      </c>
      <c r="Q13" s="66">
        <f>IF('Indicator Data'!R16="No Data",1,IF('Indicator Data imputation'!R16&lt;&gt;"",1,0))</f>
        <v>0</v>
      </c>
      <c r="R13" s="66">
        <f>IF('Indicator Data'!S16="No Data",1,IF('Indicator Data imputation'!S16&lt;&gt;"",1,0))</f>
        <v>0</v>
      </c>
      <c r="S13" s="66">
        <f>IF('Indicator Data'!T16="No Data",1,IF('Indicator Data imputation'!T16&lt;&gt;"",1,0))</f>
        <v>0</v>
      </c>
      <c r="T13" s="66">
        <f>IF('Indicator Data'!U16="No Data",1,IF('Indicator Data imputation'!U16&lt;&gt;"",1,0))</f>
        <v>0</v>
      </c>
      <c r="U13" s="66">
        <f>IF('Indicator Data'!V16="No Data",1,IF('Indicator Data imputation'!V16&lt;&gt;"",1,0))</f>
        <v>0</v>
      </c>
      <c r="V13" s="66">
        <f>IF('Indicator Data'!W16="No Data",1,IF('Indicator Data imputation'!W16&lt;&gt;"",1,0))</f>
        <v>0</v>
      </c>
      <c r="W13" s="66">
        <f>IF('Indicator Data'!X16="No Data",1,IF('Indicator Data imputation'!X16&lt;&gt;"",1,0))</f>
        <v>0</v>
      </c>
      <c r="X13" s="66">
        <f>IF('Indicator Data'!Y16="No Data",1,IF('Indicator Data imputation'!Y16&lt;&gt;"",1,0))</f>
        <v>0</v>
      </c>
      <c r="Y13" s="66">
        <f>IF('Indicator Data'!Z16="No Data",1,IF('Indicator Data imputation'!Z16&lt;&gt;"",1,0))</f>
        <v>1</v>
      </c>
      <c r="Z13" s="66">
        <f>IF('Indicator Data'!AA16="No Data",1,IF('Indicator Data imputation'!AA16&lt;&gt;"",1,0))</f>
        <v>0</v>
      </c>
      <c r="AA13" s="66">
        <f>IF('Indicator Data'!AB16="No Data",1,IF('Indicator Data imputation'!AB16&lt;&gt;"",1,0))</f>
        <v>0</v>
      </c>
      <c r="AB13" s="66">
        <f>IF('Indicator Data'!AC16="No Data",1,IF('Indicator Data imputation'!AC16&lt;&gt;"",1,0))</f>
        <v>0</v>
      </c>
      <c r="AC13" s="66">
        <f>IF('Indicator Data'!AD16="No Data",1,IF('Indicator Data imputation'!AD16&lt;&gt;"",1,0))</f>
        <v>0</v>
      </c>
      <c r="AD13" s="66">
        <f>IF('Indicator Data'!AD16="No Data",1,IF('Indicator Data imputation'!AD16&lt;&gt;"",1,0))</f>
        <v>0</v>
      </c>
      <c r="AE13" s="66">
        <f>IF('Indicator Data'!AF16="No Data",1,IF('Indicator Data imputation'!AF16&lt;&gt;"",1,0))</f>
        <v>0</v>
      </c>
      <c r="AF13" s="66">
        <f>IF('Indicator Data'!AG16="No Data",1,IF('Indicator Data imputation'!AG16&lt;&gt;"",1,0))</f>
        <v>0</v>
      </c>
      <c r="AG13" s="66">
        <f>IF('Indicator Data'!AH16="No Data",1,IF('Indicator Data imputation'!AH16&lt;&gt;"",1,0))</f>
        <v>0</v>
      </c>
      <c r="AH13" s="66">
        <f>IF('Indicator Data'!AJ16="No Data",1,IF('Indicator Data imputation'!AI16&lt;&gt;"",1,0))</f>
        <v>0</v>
      </c>
      <c r="AI13" s="66">
        <f>IF('Indicator Data'!AK16="No Data",1,IF('Indicator Data imputation'!AJ16&lt;&gt;"",1,0))</f>
        <v>0</v>
      </c>
      <c r="AJ13" s="66">
        <f>IF('Indicator Data'!AL16="No Data",1,IF('Indicator Data imputation'!AK16&lt;&gt;"",1,0))</f>
        <v>0</v>
      </c>
      <c r="AK13" s="66">
        <f>IF('Indicator Data'!AM16="No Data",1,IF('Indicator Data imputation'!AL16&lt;&gt;"",1,0))</f>
        <v>0</v>
      </c>
      <c r="AL13" s="66">
        <f>IF('Indicator Data'!AN16="No Data",1,IF('Indicator Data imputation'!AM16&lt;&gt;"",1,0))</f>
        <v>0</v>
      </c>
      <c r="AM13" s="66">
        <f>IF('Indicator Data'!AO16="No Data",1,IF('Indicator Data imputation'!AN16&lt;&gt;"",1,0))</f>
        <v>0</v>
      </c>
      <c r="AN13" s="66">
        <f>IF('Indicator Data'!AP16="No Data",1,IF('Indicator Data imputation'!AO16&lt;&gt;"",1,0))</f>
        <v>1</v>
      </c>
      <c r="AO13" s="66">
        <f>IF('Indicator Data'!AQ16="No Data",1,IF('Indicator Data imputation'!AP16&lt;&gt;"",1,0))</f>
        <v>0</v>
      </c>
      <c r="AP13" s="66">
        <f>IF('Indicator Data'!AR16="No Data",1,IF('Indicator Data imputation'!AQ16&lt;&gt;"",1,0))</f>
        <v>0</v>
      </c>
      <c r="AQ13" s="66">
        <f>IF('Indicator Data'!AS16="No Data",1,IF('Indicator Data imputation'!AU16&lt;&gt;"",1,0))</f>
        <v>0</v>
      </c>
      <c r="AR13" s="66">
        <f>IF('Indicator Data'!AT16="No Data",1,IF('Indicator Data imputation'!AV16&lt;&gt;"",1,0))</f>
        <v>0</v>
      </c>
      <c r="AS13" s="66">
        <f>IF('Indicator Data'!AU16="No Data",1,IF('Indicator Data imputation'!AW16&lt;&gt;"",1,0))</f>
        <v>0</v>
      </c>
      <c r="AT13" s="66">
        <f>IF('Indicator Data'!AV16="No Data",1,IF('Indicator Data imputation'!AU16&lt;&gt;"",1,0))</f>
        <v>0</v>
      </c>
      <c r="AU13" s="66">
        <f>IF('Indicator Data'!AW16="No Data",1,IF('Indicator Data imputation'!AV16&lt;&gt;"",1,0))</f>
        <v>0</v>
      </c>
      <c r="AV13" s="66">
        <f>IF('Indicator Data'!AX16="No Data",1,IF('Indicator Data imputation'!AW16&lt;&gt;"",1,0))</f>
        <v>0</v>
      </c>
      <c r="AW13" s="66">
        <f>IF('Indicator Data'!AY16="No Data",1,IF('Indicator Data imputation'!AX16&lt;&gt;"",1,0))</f>
        <v>0</v>
      </c>
      <c r="AX13" s="66">
        <f>IF('Indicator Data'!AZ16="No Data",1,IF('Indicator Data imputation'!AY16&lt;&gt;"",1,0))</f>
        <v>0</v>
      </c>
      <c r="AY13" s="66">
        <f>IF('Indicator Data'!BA16="No Data",1,IF('Indicator Data imputation'!AZ16&lt;&gt;"",1,0))</f>
        <v>0</v>
      </c>
      <c r="AZ13" s="66">
        <f>IF('Indicator Data'!BB16="No Data",1,IF('Indicator Data imputation'!BA16&lt;&gt;"",1,0))</f>
        <v>1</v>
      </c>
      <c r="BA13" s="66">
        <f>IF('Indicator Data'!BC16="No Data",1,IF('Indicator Data imputation'!BB16&lt;&gt;"",1,0))</f>
        <v>0</v>
      </c>
      <c r="BB13" s="66">
        <f>IF('Indicator Data'!BD16="No Data",1,IF('Indicator Data imputation'!BC16&lt;&gt;"",1,0))</f>
        <v>0</v>
      </c>
      <c r="BC13" s="66">
        <f>IF('Indicator Data'!BE16="No Data",1,IF('Indicator Data imputation'!BD16&lt;&gt;"",1,0))</f>
        <v>0</v>
      </c>
      <c r="BD13" s="66">
        <f>IF('Indicator Data'!BF16="No Data",1,IF('Indicator Data imputation'!BE16&lt;&gt;"",1,0))</f>
        <v>0</v>
      </c>
      <c r="BE13" s="66">
        <f>IF('Indicator Data'!BG16="No Data",1,IF('Indicator Data imputation'!BF16&lt;&gt;"",1,0))</f>
        <v>0</v>
      </c>
      <c r="BF13" s="66">
        <f>IF('Indicator Data'!BH16="No Data",1,IF('Indicator Data imputation'!BG16&lt;&gt;"",1,0))</f>
        <v>0</v>
      </c>
      <c r="BG13" s="66">
        <f>IF('Indicator Data'!BI16="No Data",1,IF('Indicator Data imputation'!BH16&lt;&gt;"",1,0))</f>
        <v>0</v>
      </c>
      <c r="BH13" s="66">
        <f>IF('Indicator Data'!BJ16="No Data",1,IF('Indicator Data imputation'!BI16&lt;&gt;"",1,0))</f>
        <v>0</v>
      </c>
      <c r="BI13" s="66">
        <f>IF('Indicator Data'!BK16="No Data",1,IF('Indicator Data imputation'!BJ16&lt;&gt;"",1,0))</f>
        <v>0</v>
      </c>
      <c r="BJ13" s="66">
        <f>IF('Indicator Data'!BL16="No Data",1,IF('Indicator Data imputation'!BK16&lt;&gt;"",1,0))</f>
        <v>0</v>
      </c>
      <c r="BK13" s="66">
        <f>IF('Indicator Data'!BM16="No Data",1,IF('Indicator Data imputation'!BL16&lt;&gt;"",1,0))</f>
        <v>0</v>
      </c>
      <c r="BL13" s="66">
        <f>IF('Indicator Data'!BN16="No Data",1,IF('Indicator Data imputation'!BM16&lt;&gt;"",1,0))</f>
        <v>0</v>
      </c>
      <c r="BM13" s="66">
        <f>IF('Indicator Data'!BO16="No Data",1,IF('Indicator Data imputation'!BN16&lt;&gt;"",1,0))</f>
        <v>0</v>
      </c>
      <c r="BN13" s="66">
        <f>IF('Indicator Data'!BP16="No Data",1,IF('Indicator Data imputation'!BO16&lt;&gt;"",1,0))</f>
        <v>0</v>
      </c>
      <c r="BO13">
        <f t="shared" si="0"/>
        <v>4</v>
      </c>
      <c r="BP13" s="68">
        <f t="shared" si="1"/>
        <v>6.1538461538461542E-2</v>
      </c>
    </row>
    <row r="14" spans="1:68" x14ac:dyDescent="0.25">
      <c r="A14" s="42" t="s">
        <v>635</v>
      </c>
      <c r="B14" s="66">
        <f>IF('Indicator Data'!D17="No Data",1,IF('Indicator Data imputation'!C18&lt;&gt;"",1,0))</f>
        <v>0</v>
      </c>
      <c r="C14" s="66">
        <f>IF('Indicator Data'!E17="No Data",1,IF('Indicator Data imputation'!D18&lt;&gt;"",1,0))</f>
        <v>0</v>
      </c>
      <c r="D14" s="66">
        <f>IF('Indicator Data'!F17="No Data",1,IF('Indicator Data imputation'!E18&lt;&gt;"",1,0))</f>
        <v>0</v>
      </c>
      <c r="E14" s="66">
        <f>IF('Indicator Data'!G17="No Data",1,IF('Indicator Data imputation'!F18&lt;&gt;"",1,0))</f>
        <v>0</v>
      </c>
      <c r="F14" s="66">
        <f>IF('Indicator Data'!H17="No Data",1,IF('Indicator Data imputation'!G18&lt;&gt;"",1,0))</f>
        <v>0</v>
      </c>
      <c r="G14" s="66">
        <f>IF('Indicator Data'!I17="No Data",1,IF('Indicator Data imputation'!H18&lt;&gt;"",1,0))</f>
        <v>0</v>
      </c>
      <c r="H14" s="66">
        <f>IF('Indicator Data'!J17="No Data",1,IF('Indicator Data imputation'!I18&lt;&gt;"",1,0))</f>
        <v>1</v>
      </c>
      <c r="I14" s="66">
        <f>IF('Indicator Data'!K17="No Data",1,IF('Indicator Data imputation'!J18&lt;&gt;"",1,0))</f>
        <v>0</v>
      </c>
      <c r="J14" s="66">
        <f>IF('Indicator Data'!L17="No Data",1,IF('Indicator Data imputation'!K18&lt;&gt;"",1,0))</f>
        <v>0</v>
      </c>
      <c r="K14" s="66">
        <f>IF('Indicator Data'!AI17="No Data",1,IF('Indicator Data imputation'!L18&lt;&gt;"",1,0))</f>
        <v>0</v>
      </c>
      <c r="L14" s="66">
        <f>IF('Indicator Data'!M17="No Data",1,IF('Indicator Data imputation'!M18&lt;&gt;"",1,0))</f>
        <v>0</v>
      </c>
      <c r="M14" s="66">
        <f>IF('Indicator Data'!N17="No Data",1,IF('Indicator Data imputation'!N18&lt;&gt;"",1,0))</f>
        <v>0</v>
      </c>
      <c r="N14" s="66">
        <f>IF('Indicator Data'!O17="No Data",1,IF('Indicator Data imputation'!O18&lt;&gt;"",1,0))</f>
        <v>0</v>
      </c>
      <c r="O14" s="66">
        <f>IF('Indicator Data'!P17="No Data",1,IF('Indicator Data imputation'!P18&lt;&gt;"",1,0))</f>
        <v>0</v>
      </c>
      <c r="P14" s="66">
        <f>IF('Indicator Data'!Q17="No Data",1,IF('Indicator Data imputation'!Q18&lt;&gt;"",1,0))</f>
        <v>0</v>
      </c>
      <c r="Q14" s="66">
        <f>IF('Indicator Data'!R17="No Data",1,IF('Indicator Data imputation'!R18&lt;&gt;"",1,0))</f>
        <v>0</v>
      </c>
      <c r="R14" s="66">
        <f>IF('Indicator Data'!S17="No Data",1,IF('Indicator Data imputation'!S18&lt;&gt;"",1,0))</f>
        <v>0</v>
      </c>
      <c r="S14" s="66">
        <f>IF('Indicator Data'!T17="No Data",1,IF('Indicator Data imputation'!T18&lt;&gt;"",1,0))</f>
        <v>0</v>
      </c>
      <c r="T14" s="66">
        <f>IF('Indicator Data'!U17="No Data",1,IF('Indicator Data imputation'!U18&lt;&gt;"",1,0))</f>
        <v>0</v>
      </c>
      <c r="U14" s="66">
        <f>IF('Indicator Data'!V17="No Data",1,IF('Indicator Data imputation'!V18&lt;&gt;"",1,0))</f>
        <v>0</v>
      </c>
      <c r="V14" s="66">
        <f>IF('Indicator Data'!W17="No Data",1,IF('Indicator Data imputation'!W18&lt;&gt;"",1,0))</f>
        <v>0</v>
      </c>
      <c r="W14" s="66">
        <f>IF('Indicator Data'!X17="No Data",1,IF('Indicator Data imputation'!X18&lt;&gt;"",1,0))</f>
        <v>0</v>
      </c>
      <c r="X14" s="66">
        <f>IF('Indicator Data'!Y17="No Data",1,IF('Indicator Data imputation'!Y18&lt;&gt;"",1,0))</f>
        <v>0</v>
      </c>
      <c r="Y14" s="66">
        <f>IF('Indicator Data'!Z17="No Data",1,IF('Indicator Data imputation'!Z18&lt;&gt;"",1,0))</f>
        <v>1</v>
      </c>
      <c r="Z14" s="66">
        <f>IF('Indicator Data'!AA17="No Data",1,IF('Indicator Data imputation'!AA18&lt;&gt;"",1,0))</f>
        <v>0</v>
      </c>
      <c r="AA14" s="66">
        <f>IF('Indicator Data'!AB17="No Data",1,IF('Indicator Data imputation'!AB18&lt;&gt;"",1,0))</f>
        <v>0</v>
      </c>
      <c r="AB14" s="66">
        <f>IF('Indicator Data'!AC17="No Data",1,IF('Indicator Data imputation'!AC18&lt;&gt;"",1,0))</f>
        <v>0</v>
      </c>
      <c r="AC14" s="66">
        <f>IF('Indicator Data'!AD17="No Data",1,IF('Indicator Data imputation'!AD17&lt;&gt;"",1,0))</f>
        <v>0</v>
      </c>
      <c r="AD14" s="66">
        <f>IF('Indicator Data'!AD17="No Data",1,IF('Indicator Data imputation'!AD18&lt;&gt;"",1,0))</f>
        <v>0</v>
      </c>
      <c r="AE14" s="66">
        <f>IF('Indicator Data'!AF17="No Data",1,IF('Indicator Data imputation'!AF18&lt;&gt;"",1,0))</f>
        <v>0</v>
      </c>
      <c r="AF14" s="66">
        <f>IF('Indicator Data'!AG17="No Data",1,IF('Indicator Data imputation'!AG18&lt;&gt;"",1,0))</f>
        <v>0</v>
      </c>
      <c r="AG14" s="66">
        <f>IF('Indicator Data'!AH17="No Data",1,IF('Indicator Data imputation'!AH18&lt;&gt;"",1,0))</f>
        <v>0</v>
      </c>
      <c r="AH14" s="66">
        <f>IF('Indicator Data'!AJ17="No Data",1,IF('Indicator Data imputation'!AI18&lt;&gt;"",1,0))</f>
        <v>0</v>
      </c>
      <c r="AI14" s="66">
        <f>IF('Indicator Data'!AK17="No Data",1,IF('Indicator Data imputation'!AJ18&lt;&gt;"",1,0))</f>
        <v>0</v>
      </c>
      <c r="AJ14" s="66">
        <f>IF('Indicator Data'!AL17="No Data",1,IF('Indicator Data imputation'!AK18&lt;&gt;"",1,0))</f>
        <v>0</v>
      </c>
      <c r="AK14" s="66">
        <f>IF('Indicator Data'!AM17="No Data",1,IF('Indicator Data imputation'!AL18&lt;&gt;"",1,0))</f>
        <v>0</v>
      </c>
      <c r="AL14" s="66">
        <f>IF('Indicator Data'!AN17="No Data",1,IF('Indicator Data imputation'!AM18&lt;&gt;"",1,0))</f>
        <v>0</v>
      </c>
      <c r="AM14" s="66">
        <f>IF('Indicator Data'!AO17="No Data",1,IF('Indicator Data imputation'!AN18&lt;&gt;"",1,0))</f>
        <v>0</v>
      </c>
      <c r="AN14" s="66">
        <f>IF('Indicator Data'!AP17="No Data",1,IF('Indicator Data imputation'!AO18&lt;&gt;"",1,0))</f>
        <v>1</v>
      </c>
      <c r="AO14" s="66">
        <f>IF('Indicator Data'!AQ17="No Data",1,IF('Indicator Data imputation'!AP18&lt;&gt;"",1,0))</f>
        <v>0</v>
      </c>
      <c r="AP14" s="66">
        <f>IF('Indicator Data'!AR17="No Data",1,IF('Indicator Data imputation'!AQ17&lt;&gt;"",1,0))</f>
        <v>0</v>
      </c>
      <c r="AQ14" s="66">
        <f>IF('Indicator Data'!AS17="No Data",1,IF('Indicator Data imputation'!AU18&lt;&gt;"",1,0))</f>
        <v>0</v>
      </c>
      <c r="AR14" s="66">
        <f>IF('Indicator Data'!AT17="No Data",1,IF('Indicator Data imputation'!AV18&lt;&gt;"",1,0))</f>
        <v>0</v>
      </c>
      <c r="AS14" s="66">
        <f>IF('Indicator Data'!AU17="No Data",1,IF('Indicator Data imputation'!AW18&lt;&gt;"",1,0))</f>
        <v>0</v>
      </c>
      <c r="AT14" s="66">
        <f>IF('Indicator Data'!AV17="No Data",1,IF('Indicator Data imputation'!AU18&lt;&gt;"",1,0))</f>
        <v>0</v>
      </c>
      <c r="AU14" s="66">
        <f>IF('Indicator Data'!AW17="No Data",1,IF('Indicator Data imputation'!AV18&lt;&gt;"",1,0))</f>
        <v>0</v>
      </c>
      <c r="AV14" s="66">
        <f>IF('Indicator Data'!AX17="No Data",1,IF('Indicator Data imputation'!AW18&lt;&gt;"",1,0))</f>
        <v>0</v>
      </c>
      <c r="AW14" s="66">
        <f>IF('Indicator Data'!AY17="No Data",1,IF('Indicator Data imputation'!AX18&lt;&gt;"",1,0))</f>
        <v>0</v>
      </c>
      <c r="AX14" s="66">
        <f>IF('Indicator Data'!AZ17="No Data",1,IF('Indicator Data imputation'!AY18&lt;&gt;"",1,0))</f>
        <v>0</v>
      </c>
      <c r="AY14" s="66">
        <f>IF('Indicator Data'!BA17="No Data",1,IF('Indicator Data imputation'!AZ18&lt;&gt;"",1,0))</f>
        <v>0</v>
      </c>
      <c r="AZ14" s="66">
        <f>IF('Indicator Data'!BB17="No Data",1,IF('Indicator Data imputation'!BA18&lt;&gt;"",1,0))</f>
        <v>1</v>
      </c>
      <c r="BA14" s="66">
        <f>IF('Indicator Data'!BC17="No Data",1,IF('Indicator Data imputation'!BB17&lt;&gt;"",1,0))</f>
        <v>0</v>
      </c>
      <c r="BB14" s="66">
        <f>IF('Indicator Data'!BD17="No Data",1,IF('Indicator Data imputation'!BC17&lt;&gt;"",1,0))</f>
        <v>0</v>
      </c>
      <c r="BC14" s="66">
        <f>IF('Indicator Data'!BE17="No Data",1,IF('Indicator Data imputation'!BD17&lt;&gt;"",1,0))</f>
        <v>0</v>
      </c>
      <c r="BD14" s="66">
        <f>IF('Indicator Data'!BF17="No Data",1,IF('Indicator Data imputation'!BE18&lt;&gt;"",1,0))</f>
        <v>0</v>
      </c>
      <c r="BE14" s="66">
        <f>IF('Indicator Data'!BG17="No Data",1,IF('Indicator Data imputation'!BF18&lt;&gt;"",1,0))</f>
        <v>0</v>
      </c>
      <c r="BF14" s="66">
        <f>IF('Indicator Data'!BH17="No Data",1,IF('Indicator Data imputation'!BG18&lt;&gt;"",1,0))</f>
        <v>0</v>
      </c>
      <c r="BG14" s="66">
        <f>IF('Indicator Data'!BI17="No Data",1,IF('Indicator Data imputation'!BH18&lt;&gt;"",1,0))</f>
        <v>0</v>
      </c>
      <c r="BH14" s="66">
        <f>IF('Indicator Data'!BJ17="No Data",1,IF('Indicator Data imputation'!BI18&lt;&gt;"",1,0))</f>
        <v>0</v>
      </c>
      <c r="BI14" s="66">
        <f>IF('Indicator Data'!BK17="No Data",1,IF('Indicator Data imputation'!BJ17&lt;&gt;"",1,0))</f>
        <v>0</v>
      </c>
      <c r="BJ14" s="66">
        <f>IF('Indicator Data'!BL17="No Data",1,IF('Indicator Data imputation'!BK17&lt;&gt;"",1,0))</f>
        <v>0</v>
      </c>
      <c r="BK14" s="66">
        <f>IF('Indicator Data'!BM17="No Data",1,IF('Indicator Data imputation'!BL17&lt;&gt;"",1,0))</f>
        <v>0</v>
      </c>
      <c r="BL14" s="66">
        <f>IF('Indicator Data'!BN17="No Data",1,IF('Indicator Data imputation'!BM18&lt;&gt;"",1,0))</f>
        <v>0</v>
      </c>
      <c r="BM14" s="66">
        <f>IF('Indicator Data'!BO17="No Data",1,IF('Indicator Data imputation'!BN18&lt;&gt;"",1,0))</f>
        <v>0</v>
      </c>
      <c r="BN14" s="66">
        <f>IF('Indicator Data'!BP17="No Data",1,IF('Indicator Data imputation'!BO18&lt;&gt;"",1,0))</f>
        <v>0</v>
      </c>
      <c r="BO14">
        <f t="shared" si="0"/>
        <v>4</v>
      </c>
      <c r="BP14" s="68">
        <f t="shared" si="1"/>
        <v>6.1538461538461542E-2</v>
      </c>
    </row>
    <row r="15" spans="1:68" x14ac:dyDescent="0.25">
      <c r="A15" s="42" t="s">
        <v>646</v>
      </c>
      <c r="B15" s="66">
        <f>IF('Indicator Data'!D18="No Data",1,IF('Indicator Data imputation'!C19&lt;&gt;"",1,0))</f>
        <v>0</v>
      </c>
      <c r="C15" s="66">
        <f>IF('Indicator Data'!E18="No Data",1,IF('Indicator Data imputation'!D19&lt;&gt;"",1,0))</f>
        <v>0</v>
      </c>
      <c r="D15" s="66">
        <f>IF('Indicator Data'!F18="No Data",1,IF('Indicator Data imputation'!E19&lt;&gt;"",1,0))</f>
        <v>0</v>
      </c>
      <c r="E15" s="66">
        <f>IF('Indicator Data'!G18="No Data",1,IF('Indicator Data imputation'!F19&lt;&gt;"",1,0))</f>
        <v>0</v>
      </c>
      <c r="F15" s="66">
        <f>IF('Indicator Data'!H18="No Data",1,IF('Indicator Data imputation'!G19&lt;&gt;"",1,0))</f>
        <v>0</v>
      </c>
      <c r="G15" s="66">
        <f>IF('Indicator Data'!I18="No Data",1,IF('Indicator Data imputation'!H19&lt;&gt;"",1,0))</f>
        <v>0</v>
      </c>
      <c r="H15" s="66">
        <f>IF('Indicator Data'!J18="No Data",1,IF('Indicator Data imputation'!I19&lt;&gt;"",1,0))</f>
        <v>1</v>
      </c>
      <c r="I15" s="66">
        <f>IF('Indicator Data'!K18="No Data",1,IF('Indicator Data imputation'!J19&lt;&gt;"",1,0))</f>
        <v>0</v>
      </c>
      <c r="J15" s="66">
        <f>IF('Indicator Data'!L18="No Data",1,IF('Indicator Data imputation'!K19&lt;&gt;"",1,0))</f>
        <v>0</v>
      </c>
      <c r="K15" s="66">
        <f>IF('Indicator Data'!AI18="No Data",1,IF('Indicator Data imputation'!L19&lt;&gt;"",1,0))</f>
        <v>0</v>
      </c>
      <c r="L15" s="66">
        <f>IF('Indicator Data'!M18="No Data",1,IF('Indicator Data imputation'!M19&lt;&gt;"",1,0))</f>
        <v>0</v>
      </c>
      <c r="M15" s="66">
        <f>IF('Indicator Data'!N18="No Data",1,IF('Indicator Data imputation'!N19&lt;&gt;"",1,0))</f>
        <v>0</v>
      </c>
      <c r="N15" s="66">
        <f>IF('Indicator Data'!O18="No Data",1,IF('Indicator Data imputation'!O19&lt;&gt;"",1,0))</f>
        <v>0</v>
      </c>
      <c r="O15" s="66">
        <f>IF('Indicator Data'!P18="No Data",1,IF('Indicator Data imputation'!P19&lt;&gt;"",1,0))</f>
        <v>0</v>
      </c>
      <c r="P15" s="66">
        <f>IF('Indicator Data'!Q18="No Data",1,IF('Indicator Data imputation'!Q19&lt;&gt;"",1,0))</f>
        <v>0</v>
      </c>
      <c r="Q15" s="66">
        <f>IF('Indicator Data'!R18="No Data",1,IF('Indicator Data imputation'!R19&lt;&gt;"",1,0))</f>
        <v>0</v>
      </c>
      <c r="R15" s="66">
        <f>IF('Indicator Data'!S18="No Data",1,IF('Indicator Data imputation'!S19&lt;&gt;"",1,0))</f>
        <v>0</v>
      </c>
      <c r="S15" s="66">
        <f>IF('Indicator Data'!T18="No Data",1,IF('Indicator Data imputation'!T19&lt;&gt;"",1,0))</f>
        <v>0</v>
      </c>
      <c r="T15" s="66">
        <f>IF('Indicator Data'!U18="No Data",1,IF('Indicator Data imputation'!U19&lt;&gt;"",1,0))</f>
        <v>0</v>
      </c>
      <c r="U15" s="66">
        <f>IF('Indicator Data'!V18="No Data",1,IF('Indicator Data imputation'!V19&lt;&gt;"",1,0))</f>
        <v>0</v>
      </c>
      <c r="V15" s="66">
        <f>IF('Indicator Data'!W18="No Data",1,IF('Indicator Data imputation'!W19&lt;&gt;"",1,0))</f>
        <v>0</v>
      </c>
      <c r="W15" s="66">
        <f>IF('Indicator Data'!X18="No Data",1,IF('Indicator Data imputation'!X19&lt;&gt;"",1,0))</f>
        <v>0</v>
      </c>
      <c r="X15" s="66">
        <f>IF('Indicator Data'!Y18="No Data",1,IF('Indicator Data imputation'!Y19&lt;&gt;"",1,0))</f>
        <v>0</v>
      </c>
      <c r="Y15" s="66">
        <f>IF('Indicator Data'!Z18="No Data",1,IF('Indicator Data imputation'!Z19&lt;&gt;"",1,0))</f>
        <v>1</v>
      </c>
      <c r="Z15" s="66">
        <f>IF('Indicator Data'!AA18="No Data",1,IF('Indicator Data imputation'!AA19&lt;&gt;"",1,0))</f>
        <v>0</v>
      </c>
      <c r="AA15" s="66">
        <f>IF('Indicator Data'!AB18="No Data",1,IF('Indicator Data imputation'!AB19&lt;&gt;"",1,0))</f>
        <v>0</v>
      </c>
      <c r="AB15" s="66">
        <f>IF('Indicator Data'!AC18="No Data",1,IF('Indicator Data imputation'!AC19&lt;&gt;"",1,0))</f>
        <v>0</v>
      </c>
      <c r="AC15" s="66">
        <f>IF('Indicator Data'!AD18="No Data",1,IF('Indicator Data imputation'!AD18&lt;&gt;"",1,0))</f>
        <v>0</v>
      </c>
      <c r="AD15" s="66">
        <f>IF('Indicator Data'!AD18="No Data",1,IF('Indicator Data imputation'!AD19&lt;&gt;"",1,0))</f>
        <v>0</v>
      </c>
      <c r="AE15" s="66">
        <f>IF('Indicator Data'!AF18="No Data",1,IF('Indicator Data imputation'!AF19&lt;&gt;"",1,0))</f>
        <v>0</v>
      </c>
      <c r="AF15" s="66">
        <f>IF('Indicator Data'!AG18="No Data",1,IF('Indicator Data imputation'!AG19&lt;&gt;"",1,0))</f>
        <v>0</v>
      </c>
      <c r="AG15" s="66">
        <f>IF('Indicator Data'!AH18="No Data",1,IF('Indicator Data imputation'!AH19&lt;&gt;"",1,0))</f>
        <v>0</v>
      </c>
      <c r="AH15" s="66">
        <f>IF('Indicator Data'!AJ18="No Data",1,IF('Indicator Data imputation'!AI19&lt;&gt;"",1,0))</f>
        <v>0</v>
      </c>
      <c r="AI15" s="66">
        <f>IF('Indicator Data'!AK18="No Data",1,IF('Indicator Data imputation'!AJ19&lt;&gt;"",1,0))</f>
        <v>0</v>
      </c>
      <c r="AJ15" s="66">
        <f>IF('Indicator Data'!AL18="No Data",1,IF('Indicator Data imputation'!AK19&lt;&gt;"",1,0))</f>
        <v>0</v>
      </c>
      <c r="AK15" s="66">
        <f>IF('Indicator Data'!AM18="No Data",1,IF('Indicator Data imputation'!AL19&lt;&gt;"",1,0))</f>
        <v>0</v>
      </c>
      <c r="AL15" s="66">
        <f>IF('Indicator Data'!AN18="No Data",1,IF('Indicator Data imputation'!AM19&lt;&gt;"",1,0))</f>
        <v>0</v>
      </c>
      <c r="AM15" s="66">
        <f>IF('Indicator Data'!AO18="No Data",1,IF('Indicator Data imputation'!AN19&lt;&gt;"",1,0))</f>
        <v>0</v>
      </c>
      <c r="AN15" s="66">
        <f>IF('Indicator Data'!AP18="No Data",1,IF('Indicator Data imputation'!AO19&lt;&gt;"",1,0))</f>
        <v>1</v>
      </c>
      <c r="AO15" s="66">
        <f>IF('Indicator Data'!AQ18="No Data",1,IF('Indicator Data imputation'!AP19&lt;&gt;"",1,0))</f>
        <v>0</v>
      </c>
      <c r="AP15" s="66">
        <f>IF('Indicator Data'!AR18="No Data",1,IF('Indicator Data imputation'!AQ18&lt;&gt;"",1,0))</f>
        <v>0</v>
      </c>
      <c r="AQ15" s="66">
        <f>IF('Indicator Data'!AS18="No Data",1,IF('Indicator Data imputation'!AU19&lt;&gt;"",1,0))</f>
        <v>0</v>
      </c>
      <c r="AR15" s="66">
        <f>IF('Indicator Data'!AT18="No Data",1,IF('Indicator Data imputation'!AV19&lt;&gt;"",1,0))</f>
        <v>0</v>
      </c>
      <c r="AS15" s="66">
        <f>IF('Indicator Data'!AU18="No Data",1,IF('Indicator Data imputation'!AW19&lt;&gt;"",1,0))</f>
        <v>0</v>
      </c>
      <c r="AT15" s="66">
        <f>IF('Indicator Data'!AV18="No Data",1,IF('Indicator Data imputation'!AU19&lt;&gt;"",1,0))</f>
        <v>0</v>
      </c>
      <c r="AU15" s="66">
        <f>IF('Indicator Data'!AW18="No Data",1,IF('Indicator Data imputation'!AV19&lt;&gt;"",1,0))</f>
        <v>0</v>
      </c>
      <c r="AV15" s="66">
        <f>IF('Indicator Data'!AX18="No Data",1,IF('Indicator Data imputation'!AW19&lt;&gt;"",1,0))</f>
        <v>0</v>
      </c>
      <c r="AW15" s="66">
        <f>IF('Indicator Data'!AY18="No Data",1,IF('Indicator Data imputation'!AX19&lt;&gt;"",1,0))</f>
        <v>0</v>
      </c>
      <c r="AX15" s="66">
        <f>IF('Indicator Data'!AZ18="No Data",1,IF('Indicator Data imputation'!AY19&lt;&gt;"",1,0))</f>
        <v>0</v>
      </c>
      <c r="AY15" s="66">
        <f>IF('Indicator Data'!BA18="No Data",1,IF('Indicator Data imputation'!AZ19&lt;&gt;"",1,0))</f>
        <v>0</v>
      </c>
      <c r="AZ15" s="66">
        <f>IF('Indicator Data'!BB18="No Data",1,IF('Indicator Data imputation'!BA19&lt;&gt;"",1,0))</f>
        <v>1</v>
      </c>
      <c r="BA15" s="66">
        <f>IF('Indicator Data'!BC18="No Data",1,IF('Indicator Data imputation'!BB18&lt;&gt;"",1,0))</f>
        <v>0</v>
      </c>
      <c r="BB15" s="66">
        <f>IF('Indicator Data'!BD18="No Data",1,IF('Indicator Data imputation'!BC18&lt;&gt;"",1,0))</f>
        <v>0</v>
      </c>
      <c r="BC15" s="66">
        <f>IF('Indicator Data'!BE18="No Data",1,IF('Indicator Data imputation'!BD18&lt;&gt;"",1,0))</f>
        <v>0</v>
      </c>
      <c r="BD15" s="66">
        <f>IF('Indicator Data'!BF18="No Data",1,IF('Indicator Data imputation'!BE19&lt;&gt;"",1,0))</f>
        <v>0</v>
      </c>
      <c r="BE15" s="66">
        <f>IF('Indicator Data'!BG18="No Data",1,IF('Indicator Data imputation'!BF19&lt;&gt;"",1,0))</f>
        <v>0</v>
      </c>
      <c r="BF15" s="66">
        <f>IF('Indicator Data'!BH18="No Data",1,IF('Indicator Data imputation'!BG19&lt;&gt;"",1,0))</f>
        <v>0</v>
      </c>
      <c r="BG15" s="66">
        <f>IF('Indicator Data'!BI18="No Data",1,IF('Indicator Data imputation'!BH19&lt;&gt;"",1,0))</f>
        <v>0</v>
      </c>
      <c r="BH15" s="66">
        <f>IF('Indicator Data'!BJ18="No Data",1,IF('Indicator Data imputation'!BI19&lt;&gt;"",1,0))</f>
        <v>0</v>
      </c>
      <c r="BI15" s="66">
        <f>IF('Indicator Data'!BK18="No Data",1,IF('Indicator Data imputation'!BJ18&lt;&gt;"",1,0))</f>
        <v>0</v>
      </c>
      <c r="BJ15" s="66">
        <f>IF('Indicator Data'!BL18="No Data",1,IF('Indicator Data imputation'!BK18&lt;&gt;"",1,0))</f>
        <v>0</v>
      </c>
      <c r="BK15" s="66">
        <f>IF('Indicator Data'!BM18="No Data",1,IF('Indicator Data imputation'!BL18&lt;&gt;"",1,0))</f>
        <v>0</v>
      </c>
      <c r="BL15" s="66">
        <f>IF('Indicator Data'!BN18="No Data",1,IF('Indicator Data imputation'!BM19&lt;&gt;"",1,0))</f>
        <v>0</v>
      </c>
      <c r="BM15" s="66">
        <f>IF('Indicator Data'!BO18="No Data",1,IF('Indicator Data imputation'!BN19&lt;&gt;"",1,0))</f>
        <v>0</v>
      </c>
      <c r="BN15" s="66">
        <f>IF('Indicator Data'!BP18="No Data",1,IF('Indicator Data imputation'!BO19&lt;&gt;"",1,0))</f>
        <v>0</v>
      </c>
      <c r="BO15">
        <f t="shared" si="0"/>
        <v>4</v>
      </c>
      <c r="BP15" s="68">
        <f t="shared" si="1"/>
        <v>6.1538461538461542E-2</v>
      </c>
    </row>
    <row r="16" spans="1:68" x14ac:dyDescent="0.25">
      <c r="A16" s="42" t="s">
        <v>638</v>
      </c>
      <c r="B16" s="66">
        <f>IF('Indicator Data'!D19="No Data",1,IF('Indicator Data imputation'!C20&lt;&gt;"",1,0))</f>
        <v>0</v>
      </c>
      <c r="C16" s="66">
        <f>IF('Indicator Data'!E19="No Data",1,IF('Indicator Data imputation'!D20&lt;&gt;"",1,0))</f>
        <v>0</v>
      </c>
      <c r="D16" s="66">
        <f>IF('Indicator Data'!F19="No Data",1,IF('Indicator Data imputation'!E20&lt;&gt;"",1,0))</f>
        <v>0</v>
      </c>
      <c r="E16" s="66">
        <f>IF('Indicator Data'!G19="No Data",1,IF('Indicator Data imputation'!F20&lt;&gt;"",1,0))</f>
        <v>0</v>
      </c>
      <c r="F16" s="66">
        <f>IF('Indicator Data'!H19="No Data",1,IF('Indicator Data imputation'!G20&lt;&gt;"",1,0))</f>
        <v>0</v>
      </c>
      <c r="G16" s="66">
        <f>IF('Indicator Data'!I19="No Data",1,IF('Indicator Data imputation'!H20&lt;&gt;"",1,0))</f>
        <v>0</v>
      </c>
      <c r="H16" s="66">
        <f>IF('Indicator Data'!J19="No Data",1,IF('Indicator Data imputation'!I20&lt;&gt;"",1,0))</f>
        <v>1</v>
      </c>
      <c r="I16" s="66">
        <f>IF('Indicator Data'!K19="No Data",1,IF('Indicator Data imputation'!J20&lt;&gt;"",1,0))</f>
        <v>0</v>
      </c>
      <c r="J16" s="66">
        <f>IF('Indicator Data'!L19="No Data",1,IF('Indicator Data imputation'!K20&lt;&gt;"",1,0))</f>
        <v>0</v>
      </c>
      <c r="K16" s="66">
        <f>IF('Indicator Data'!AI19="No Data",1,IF('Indicator Data imputation'!L20&lt;&gt;"",1,0))</f>
        <v>0</v>
      </c>
      <c r="L16" s="66">
        <f>IF('Indicator Data'!M19="No Data",1,IF('Indicator Data imputation'!M20&lt;&gt;"",1,0))</f>
        <v>0</v>
      </c>
      <c r="M16" s="66">
        <f>IF('Indicator Data'!N19="No Data",1,IF('Indicator Data imputation'!N20&lt;&gt;"",1,0))</f>
        <v>0</v>
      </c>
      <c r="N16" s="66">
        <f>IF('Indicator Data'!O19="No Data",1,IF('Indicator Data imputation'!O20&lt;&gt;"",1,0))</f>
        <v>1</v>
      </c>
      <c r="O16" s="66">
        <f>IF('Indicator Data'!P19="No Data",1,IF('Indicator Data imputation'!P20&lt;&gt;"",1,0))</f>
        <v>0</v>
      </c>
      <c r="P16" s="66">
        <f>IF('Indicator Data'!Q19="No Data",1,IF('Indicator Data imputation'!Q20&lt;&gt;"",1,0))</f>
        <v>0</v>
      </c>
      <c r="Q16" s="66">
        <f>IF('Indicator Data'!R19="No Data",1,IF('Indicator Data imputation'!R20&lt;&gt;"",1,0))</f>
        <v>0</v>
      </c>
      <c r="R16" s="66">
        <f>IF('Indicator Data'!S19="No Data",1,IF('Indicator Data imputation'!S20&lt;&gt;"",1,0))</f>
        <v>0</v>
      </c>
      <c r="S16" s="66">
        <f>IF('Indicator Data'!T19="No Data",1,IF('Indicator Data imputation'!T20&lt;&gt;"",1,0))</f>
        <v>0</v>
      </c>
      <c r="T16" s="66">
        <f>IF('Indicator Data'!U19="No Data",1,IF('Indicator Data imputation'!U20&lt;&gt;"",1,0))</f>
        <v>0</v>
      </c>
      <c r="U16" s="66">
        <f>IF('Indicator Data'!V19="No Data",1,IF('Indicator Data imputation'!V20&lt;&gt;"",1,0))</f>
        <v>0</v>
      </c>
      <c r="V16" s="66">
        <f>IF('Indicator Data'!W19="No Data",1,IF('Indicator Data imputation'!W20&lt;&gt;"",1,0))</f>
        <v>0</v>
      </c>
      <c r="W16" s="66">
        <f>IF('Indicator Data'!X19="No Data",1,IF('Indicator Data imputation'!X20&lt;&gt;"",1,0))</f>
        <v>0</v>
      </c>
      <c r="X16" s="66">
        <f>IF('Indicator Data'!Y19="No Data",1,IF('Indicator Data imputation'!Y20&lt;&gt;"",1,0))</f>
        <v>0</v>
      </c>
      <c r="Y16" s="66">
        <f>IF('Indicator Data'!Z19="No Data",1,IF('Indicator Data imputation'!Z20&lt;&gt;"",1,0))</f>
        <v>1</v>
      </c>
      <c r="Z16" s="66">
        <f>IF('Indicator Data'!AA19="No Data",1,IF('Indicator Data imputation'!AA20&lt;&gt;"",1,0))</f>
        <v>0</v>
      </c>
      <c r="AA16" s="66">
        <f>IF('Indicator Data'!AB19="No Data",1,IF('Indicator Data imputation'!AB20&lt;&gt;"",1,0))</f>
        <v>0</v>
      </c>
      <c r="AB16" s="66">
        <f>IF('Indicator Data'!AC19="No Data",1,IF('Indicator Data imputation'!AC20&lt;&gt;"",1,0))</f>
        <v>0</v>
      </c>
      <c r="AC16" s="66">
        <f>IF('Indicator Data'!AD19="No Data",1,IF('Indicator Data imputation'!AD19&lt;&gt;"",1,0))</f>
        <v>0</v>
      </c>
      <c r="AD16" s="66">
        <f>IF('Indicator Data'!AD19="No Data",1,IF('Indicator Data imputation'!AD20&lt;&gt;"",1,0))</f>
        <v>0</v>
      </c>
      <c r="AE16" s="66">
        <f>IF('Indicator Data'!AF19="No Data",1,IF('Indicator Data imputation'!AF20&lt;&gt;"",1,0))</f>
        <v>0</v>
      </c>
      <c r="AF16" s="66">
        <f>IF('Indicator Data'!AG19="No Data",1,IF('Indicator Data imputation'!AG20&lt;&gt;"",1,0))</f>
        <v>0</v>
      </c>
      <c r="AG16" s="66">
        <f>IF('Indicator Data'!AH19="No Data",1,IF('Indicator Data imputation'!AH20&lt;&gt;"",1,0))</f>
        <v>0</v>
      </c>
      <c r="AH16" s="66">
        <f>IF('Indicator Data'!AJ19="No Data",1,IF('Indicator Data imputation'!AI20&lt;&gt;"",1,0))</f>
        <v>0</v>
      </c>
      <c r="AI16" s="66">
        <f>IF('Indicator Data'!AK19="No Data",1,IF('Indicator Data imputation'!AJ20&lt;&gt;"",1,0))</f>
        <v>0</v>
      </c>
      <c r="AJ16" s="66">
        <f>IF('Indicator Data'!AL19="No Data",1,IF('Indicator Data imputation'!AK20&lt;&gt;"",1,0))</f>
        <v>0</v>
      </c>
      <c r="AK16" s="66">
        <f>IF('Indicator Data'!AM19="No Data",1,IF('Indicator Data imputation'!AL20&lt;&gt;"",1,0))</f>
        <v>0</v>
      </c>
      <c r="AL16" s="66">
        <f>IF('Indicator Data'!AN19="No Data",1,IF('Indicator Data imputation'!AM20&lt;&gt;"",1,0))</f>
        <v>1</v>
      </c>
      <c r="AM16" s="66">
        <f>IF('Indicator Data'!AO19="No Data",1,IF('Indicator Data imputation'!AN20&lt;&gt;"",1,0))</f>
        <v>0</v>
      </c>
      <c r="AN16" s="66">
        <f>IF('Indicator Data'!AP19="No Data",1,IF('Indicator Data imputation'!AO20&lt;&gt;"",1,0))</f>
        <v>1</v>
      </c>
      <c r="AO16" s="66">
        <f>IF('Indicator Data'!AQ19="No Data",1,IF('Indicator Data imputation'!AP20&lt;&gt;"",1,0))</f>
        <v>0</v>
      </c>
      <c r="AP16" s="66">
        <f>IF('Indicator Data'!AR19="No Data",1,IF('Indicator Data imputation'!AQ19&lt;&gt;"",1,0))</f>
        <v>0</v>
      </c>
      <c r="AQ16" s="66">
        <f>IF('Indicator Data'!AS19="No Data",1,IF('Indicator Data imputation'!AU20&lt;&gt;"",1,0))</f>
        <v>0</v>
      </c>
      <c r="AR16" s="66">
        <f>IF('Indicator Data'!AT19="No Data",1,IF('Indicator Data imputation'!AV20&lt;&gt;"",1,0))</f>
        <v>0</v>
      </c>
      <c r="AS16" s="66">
        <f>IF('Indicator Data'!AU19="No Data",1,IF('Indicator Data imputation'!AW20&lt;&gt;"",1,0))</f>
        <v>0</v>
      </c>
      <c r="AT16" s="66">
        <f>IF('Indicator Data'!AV19="No Data",1,IF('Indicator Data imputation'!AU20&lt;&gt;"",1,0))</f>
        <v>0</v>
      </c>
      <c r="AU16" s="66">
        <f>IF('Indicator Data'!AW19="No Data",1,IF('Indicator Data imputation'!AV20&lt;&gt;"",1,0))</f>
        <v>0</v>
      </c>
      <c r="AV16" s="66">
        <f>IF('Indicator Data'!AX19="No Data",1,IF('Indicator Data imputation'!AW20&lt;&gt;"",1,0))</f>
        <v>0</v>
      </c>
      <c r="AW16" s="66">
        <f>IF('Indicator Data'!AY19="No Data",1,IF('Indicator Data imputation'!AX20&lt;&gt;"",1,0))</f>
        <v>0</v>
      </c>
      <c r="AX16" s="66">
        <f>IF('Indicator Data'!AZ19="No Data",1,IF('Indicator Data imputation'!AY20&lt;&gt;"",1,0))</f>
        <v>0</v>
      </c>
      <c r="AY16" s="66">
        <f>IF('Indicator Data'!BA19="No Data",1,IF('Indicator Data imputation'!AZ20&lt;&gt;"",1,0))</f>
        <v>0</v>
      </c>
      <c r="AZ16" s="66">
        <f>IF('Indicator Data'!BB19="No Data",1,IF('Indicator Data imputation'!BA20&lt;&gt;"",1,0))</f>
        <v>1</v>
      </c>
      <c r="BA16" s="66">
        <f>IF('Indicator Data'!BC19="No Data",1,IF('Indicator Data imputation'!BB19&lt;&gt;"",1,0))</f>
        <v>0</v>
      </c>
      <c r="BB16" s="66">
        <f>IF('Indicator Data'!BD19="No Data",1,IF('Indicator Data imputation'!BC19&lt;&gt;"",1,0))</f>
        <v>0</v>
      </c>
      <c r="BC16" s="66">
        <f>IF('Indicator Data'!BE19="No Data",1,IF('Indicator Data imputation'!BD19&lt;&gt;"",1,0))</f>
        <v>0</v>
      </c>
      <c r="BD16" s="66">
        <f>IF('Indicator Data'!BF19="No Data",1,IF('Indicator Data imputation'!BE20&lt;&gt;"",1,0))</f>
        <v>0</v>
      </c>
      <c r="BE16" s="66">
        <f>IF('Indicator Data'!BG19="No Data",1,IF('Indicator Data imputation'!BF20&lt;&gt;"",1,0))</f>
        <v>0</v>
      </c>
      <c r="BF16" s="66">
        <f>IF('Indicator Data'!BH19="No Data",1,IF('Indicator Data imputation'!BG20&lt;&gt;"",1,0))</f>
        <v>0</v>
      </c>
      <c r="BG16" s="66">
        <f>IF('Indicator Data'!BI19="No Data",1,IF('Indicator Data imputation'!BH20&lt;&gt;"",1,0))</f>
        <v>0</v>
      </c>
      <c r="BH16" s="66">
        <f>IF('Indicator Data'!BJ19="No Data",1,IF('Indicator Data imputation'!BI20&lt;&gt;"",1,0))</f>
        <v>0</v>
      </c>
      <c r="BI16" s="66">
        <f>IF('Indicator Data'!BK19="No Data",1,IF('Indicator Data imputation'!BJ19&lt;&gt;"",1,0))</f>
        <v>0</v>
      </c>
      <c r="BJ16" s="66">
        <f>IF('Indicator Data'!BL19="No Data",1,IF('Indicator Data imputation'!BK19&lt;&gt;"",1,0))</f>
        <v>0</v>
      </c>
      <c r="BK16" s="66">
        <f>IF('Indicator Data'!BM19="No Data",1,IF('Indicator Data imputation'!BL19&lt;&gt;"",1,0))</f>
        <v>0</v>
      </c>
      <c r="BL16" s="66">
        <f>IF('Indicator Data'!BN19="No Data",1,IF('Indicator Data imputation'!BM20&lt;&gt;"",1,0))</f>
        <v>0</v>
      </c>
      <c r="BM16" s="66">
        <f>IF('Indicator Data'!BO19="No Data",1,IF('Indicator Data imputation'!BN20&lt;&gt;"",1,0))</f>
        <v>0</v>
      </c>
      <c r="BN16" s="66">
        <f>IF('Indicator Data'!BP19="No Data",1,IF('Indicator Data imputation'!BO20&lt;&gt;"",1,0))</f>
        <v>0</v>
      </c>
      <c r="BO16">
        <f t="shared" si="0"/>
        <v>6</v>
      </c>
      <c r="BP16" s="68">
        <f t="shared" si="1"/>
        <v>9.2307692307692313E-2</v>
      </c>
    </row>
    <row r="17" spans="1:68" x14ac:dyDescent="0.25">
      <c r="A17" s="42" t="s">
        <v>743</v>
      </c>
      <c r="B17" s="66">
        <f>IF('Indicator Data'!D20="No Data",1,IF('Indicator Data imputation'!C21&lt;&gt;"",1,0))</f>
        <v>0</v>
      </c>
      <c r="C17" s="66">
        <f>IF('Indicator Data'!E20="No Data",1,IF('Indicator Data imputation'!D21&lt;&gt;"",1,0))</f>
        <v>0</v>
      </c>
      <c r="D17" s="66">
        <f>IF('Indicator Data'!F20="No Data",1,IF('Indicator Data imputation'!E21&lt;&gt;"",1,0))</f>
        <v>0</v>
      </c>
      <c r="E17" s="66">
        <f>IF('Indicator Data'!G20="No Data",1,IF('Indicator Data imputation'!F21&lt;&gt;"",1,0))</f>
        <v>0</v>
      </c>
      <c r="F17" s="66">
        <f>IF('Indicator Data'!H20="No Data",1,IF('Indicator Data imputation'!G21&lt;&gt;"",1,0))</f>
        <v>0</v>
      </c>
      <c r="G17" s="66">
        <f>IF('Indicator Data'!I20="No Data",1,IF('Indicator Data imputation'!H21&lt;&gt;"",1,0))</f>
        <v>0</v>
      </c>
      <c r="H17" s="66">
        <f>IF('Indicator Data'!J20="No Data",1,IF('Indicator Data imputation'!I21&lt;&gt;"",1,0))</f>
        <v>1</v>
      </c>
      <c r="I17" s="66">
        <f>IF('Indicator Data'!K20="No Data",1,IF('Indicator Data imputation'!J21&lt;&gt;"",1,0))</f>
        <v>0</v>
      </c>
      <c r="J17" s="66">
        <f>IF('Indicator Data'!L20="No Data",1,IF('Indicator Data imputation'!K21&lt;&gt;"",1,0))</f>
        <v>0</v>
      </c>
      <c r="K17" s="66">
        <f>IF('Indicator Data'!AI20="No Data",1,IF('Indicator Data imputation'!L21&lt;&gt;"",1,0))</f>
        <v>1</v>
      </c>
      <c r="L17" s="66">
        <f>IF('Indicator Data'!M20="No Data",1,IF('Indicator Data imputation'!M21&lt;&gt;"",1,0))</f>
        <v>0</v>
      </c>
      <c r="M17" s="66">
        <f>IF('Indicator Data'!N20="No Data",1,IF('Indicator Data imputation'!N21&lt;&gt;"",1,0))</f>
        <v>0</v>
      </c>
      <c r="N17" s="66">
        <f>IF('Indicator Data'!O20="No Data",1,IF('Indicator Data imputation'!O21&lt;&gt;"",1,0))</f>
        <v>1</v>
      </c>
      <c r="O17" s="66">
        <f>IF('Indicator Data'!P20="No Data",1,IF('Indicator Data imputation'!P21&lt;&gt;"",1,0))</f>
        <v>0</v>
      </c>
      <c r="P17" s="66">
        <f>IF('Indicator Data'!Q20="No Data",1,IF('Indicator Data imputation'!Q21&lt;&gt;"",1,0))</f>
        <v>0</v>
      </c>
      <c r="Q17" s="66">
        <f>IF('Indicator Data'!R20="No Data",1,IF('Indicator Data imputation'!R21&lt;&gt;"",1,0))</f>
        <v>0</v>
      </c>
      <c r="R17" s="66">
        <f>IF('Indicator Data'!S20="No Data",1,IF('Indicator Data imputation'!S21&lt;&gt;"",1,0))</f>
        <v>0</v>
      </c>
      <c r="S17" s="66">
        <f>IF('Indicator Data'!T20="No Data",1,IF('Indicator Data imputation'!T21&lt;&gt;"",1,0))</f>
        <v>0</v>
      </c>
      <c r="T17" s="66">
        <f>IF('Indicator Data'!U20="No Data",1,IF('Indicator Data imputation'!U21&lt;&gt;"",1,0))</f>
        <v>0</v>
      </c>
      <c r="U17" s="66">
        <f>IF('Indicator Data'!V20="No Data",1,IF('Indicator Data imputation'!V21&lt;&gt;"",1,0))</f>
        <v>0</v>
      </c>
      <c r="V17" s="66">
        <f>IF('Indicator Data'!W20="No Data",1,IF('Indicator Data imputation'!W21&lt;&gt;"",1,0))</f>
        <v>0</v>
      </c>
      <c r="W17" s="66">
        <f>IF('Indicator Data'!X20="No Data",1,IF('Indicator Data imputation'!X21&lt;&gt;"",1,0))</f>
        <v>0</v>
      </c>
      <c r="X17" s="66">
        <f>IF('Indicator Data'!Y20="No Data",1,IF('Indicator Data imputation'!Y21&lt;&gt;"",1,0))</f>
        <v>0</v>
      </c>
      <c r="Y17" s="66">
        <f>IF('Indicator Data'!Z20="No Data",1,IF('Indicator Data imputation'!Z21&lt;&gt;"",1,0))</f>
        <v>1</v>
      </c>
      <c r="Z17" s="66">
        <f>IF('Indicator Data'!AA20="No Data",1,IF('Indicator Data imputation'!AA21&lt;&gt;"",1,0))</f>
        <v>0</v>
      </c>
      <c r="AA17" s="66">
        <f>IF('Indicator Data'!AB20="No Data",1,IF('Indicator Data imputation'!AB21&lt;&gt;"",1,0))</f>
        <v>0</v>
      </c>
      <c r="AB17" s="66">
        <f>IF('Indicator Data'!AC20="No Data",1,IF('Indicator Data imputation'!AC21&lt;&gt;"",1,0))</f>
        <v>0</v>
      </c>
      <c r="AC17" s="66">
        <f>IF('Indicator Data'!AD20="No Data",1,IF('Indicator Data imputation'!AD20&lt;&gt;"",1,0))</f>
        <v>0</v>
      </c>
      <c r="AD17" s="66">
        <f>IF('Indicator Data'!AD20="No Data",1,IF('Indicator Data imputation'!AD21&lt;&gt;"",1,0))</f>
        <v>0</v>
      </c>
      <c r="AE17" s="66">
        <f>IF('Indicator Data'!AF20="No Data",1,IF('Indicator Data imputation'!AF21&lt;&gt;"",1,0))</f>
        <v>0</v>
      </c>
      <c r="AF17" s="66">
        <f>IF('Indicator Data'!AG20="No Data",1,IF('Indicator Data imputation'!AG21&lt;&gt;"",1,0))</f>
        <v>0</v>
      </c>
      <c r="AG17" s="66">
        <f>IF('Indicator Data'!AH20="No Data",1,IF('Indicator Data imputation'!AH21&lt;&gt;"",1,0))</f>
        <v>0</v>
      </c>
      <c r="AH17" s="66">
        <f>IF('Indicator Data'!AJ20="No Data",1,IF('Indicator Data imputation'!AI21&lt;&gt;"",1,0))</f>
        <v>0</v>
      </c>
      <c r="AI17" s="66">
        <f>IF('Indicator Data'!AK20="No Data",1,IF('Indicator Data imputation'!AJ21&lt;&gt;"",1,0))</f>
        <v>0</v>
      </c>
      <c r="AJ17" s="66">
        <f>IF('Indicator Data'!AL20="No Data",1,IF('Indicator Data imputation'!AK21&lt;&gt;"",1,0))</f>
        <v>0</v>
      </c>
      <c r="AK17" s="66">
        <f>IF('Indicator Data'!AM20="No Data",1,IF('Indicator Data imputation'!AL21&lt;&gt;"",1,0))</f>
        <v>0</v>
      </c>
      <c r="AL17" s="66">
        <f>IF('Indicator Data'!AN20="No Data",1,IF('Indicator Data imputation'!AM21&lt;&gt;"",1,0))</f>
        <v>1</v>
      </c>
      <c r="AM17" s="66">
        <f>IF('Indicator Data'!AO20="No Data",1,IF('Indicator Data imputation'!AN21&lt;&gt;"",1,0))</f>
        <v>0</v>
      </c>
      <c r="AN17" s="66">
        <f>IF('Indicator Data'!AP20="No Data",1,IF('Indicator Data imputation'!AO21&lt;&gt;"",1,0))</f>
        <v>1</v>
      </c>
      <c r="AO17" s="66">
        <f>IF('Indicator Data'!AQ20="No Data",1,IF('Indicator Data imputation'!AP21&lt;&gt;"",1,0))</f>
        <v>0</v>
      </c>
      <c r="AP17" s="66">
        <f>IF('Indicator Data'!AR20="No Data",1,IF('Indicator Data imputation'!AQ20&lt;&gt;"",1,0))</f>
        <v>0</v>
      </c>
      <c r="AQ17" s="66">
        <f>IF('Indicator Data'!AS20="No Data",1,IF('Indicator Data imputation'!AU21&lt;&gt;"",1,0))</f>
        <v>0</v>
      </c>
      <c r="AR17" s="66">
        <f>IF('Indicator Data'!AT20="No Data",1,IF('Indicator Data imputation'!AV21&lt;&gt;"",1,0))</f>
        <v>0</v>
      </c>
      <c r="AS17" s="66">
        <f>IF('Indicator Data'!AU20="No Data",1,IF('Indicator Data imputation'!AW21&lt;&gt;"",1,0))</f>
        <v>0</v>
      </c>
      <c r="AT17" s="66">
        <f>IF('Indicator Data'!AV20="No Data",1,IF('Indicator Data imputation'!AU21&lt;&gt;"",1,0))</f>
        <v>0</v>
      </c>
      <c r="AU17" s="66">
        <f>IF('Indicator Data'!AW20="No Data",1,IF('Indicator Data imputation'!AV21&lt;&gt;"",1,0))</f>
        <v>0</v>
      </c>
      <c r="AV17" s="66">
        <f>IF('Indicator Data'!AX20="No Data",1,IF('Indicator Data imputation'!AW21&lt;&gt;"",1,0))</f>
        <v>0</v>
      </c>
      <c r="AW17" s="66">
        <f>IF('Indicator Data'!AY20="No Data",1,IF('Indicator Data imputation'!AX21&lt;&gt;"",1,0))</f>
        <v>0</v>
      </c>
      <c r="AX17" s="66">
        <f>IF('Indicator Data'!AZ20="No Data",1,IF('Indicator Data imputation'!AY21&lt;&gt;"",1,0))</f>
        <v>0</v>
      </c>
      <c r="AY17" s="66">
        <f>IF('Indicator Data'!BA20="No Data",1,IF('Indicator Data imputation'!AZ21&lt;&gt;"",1,0))</f>
        <v>0</v>
      </c>
      <c r="AZ17" s="66">
        <f>IF('Indicator Data'!BB20="No Data",1,IF('Indicator Data imputation'!BA21&lt;&gt;"",1,0))</f>
        <v>1</v>
      </c>
      <c r="BA17" s="66">
        <f>IF('Indicator Data'!BC20="No Data",1,IF('Indicator Data imputation'!BB20&lt;&gt;"",1,0))</f>
        <v>0</v>
      </c>
      <c r="BB17" s="66">
        <f>IF('Indicator Data'!BD20="No Data",1,IF('Indicator Data imputation'!BC20&lt;&gt;"",1,0))</f>
        <v>0</v>
      </c>
      <c r="BC17" s="66">
        <f>IF('Indicator Data'!BE20="No Data",1,IF('Indicator Data imputation'!BD20&lt;&gt;"",1,0))</f>
        <v>0</v>
      </c>
      <c r="BD17" s="66">
        <f>IF('Indicator Data'!BF20="No Data",1,IF('Indicator Data imputation'!BE21&lt;&gt;"",1,0))</f>
        <v>1</v>
      </c>
      <c r="BE17" s="66">
        <f>IF('Indicator Data'!BG20="No Data",1,IF('Indicator Data imputation'!BF21&lt;&gt;"",1,0))</f>
        <v>1</v>
      </c>
      <c r="BF17" s="66">
        <f>IF('Indicator Data'!BH20="No Data",1,IF('Indicator Data imputation'!BG21&lt;&gt;"",1,0))</f>
        <v>0</v>
      </c>
      <c r="BG17" s="66">
        <f>IF('Indicator Data'!BI20="No Data",1,IF('Indicator Data imputation'!BH21&lt;&gt;"",1,0))</f>
        <v>0</v>
      </c>
      <c r="BH17" s="66">
        <f>IF('Indicator Data'!BJ20="No Data",1,IF('Indicator Data imputation'!BI21&lt;&gt;"",1,0))</f>
        <v>0</v>
      </c>
      <c r="BI17" s="66">
        <f>IF('Indicator Data'!BK20="No Data",1,IF('Indicator Data imputation'!BJ20&lt;&gt;"",1,0))</f>
        <v>0</v>
      </c>
      <c r="BJ17" s="66">
        <f>IF('Indicator Data'!BL20="No Data",1,IF('Indicator Data imputation'!BK20&lt;&gt;"",1,0))</f>
        <v>0</v>
      </c>
      <c r="BK17" s="66">
        <f>IF('Indicator Data'!BM20="No Data",1,IF('Indicator Data imputation'!BL20&lt;&gt;"",1,0))</f>
        <v>0</v>
      </c>
      <c r="BL17" s="66">
        <f>IF('Indicator Data'!BN20="No Data",1,IF('Indicator Data imputation'!BM21&lt;&gt;"",1,0))</f>
        <v>0</v>
      </c>
      <c r="BM17" s="66">
        <f>IF('Indicator Data'!BO20="No Data",1,IF('Indicator Data imputation'!BN21&lt;&gt;"",1,0))</f>
        <v>0</v>
      </c>
      <c r="BN17" s="66">
        <f>IF('Indicator Data'!BP20="No Data",1,IF('Indicator Data imputation'!BO21&lt;&gt;"",1,0))</f>
        <v>0</v>
      </c>
      <c r="BO17">
        <f t="shared" si="0"/>
        <v>9</v>
      </c>
      <c r="BP17" s="68">
        <f t="shared" si="1"/>
        <v>0.13846153846153847</v>
      </c>
    </row>
    <row r="18" spans="1:68" x14ac:dyDescent="0.25">
      <c r="A18" s="42" t="s">
        <v>639</v>
      </c>
      <c r="B18" s="66">
        <f>IF('Indicator Data'!D21="No Data",1,IF('Indicator Data imputation'!C22&lt;&gt;"",1,0))</f>
        <v>0</v>
      </c>
      <c r="C18" s="66">
        <f>IF('Indicator Data'!E21="No Data",1,IF('Indicator Data imputation'!D22&lt;&gt;"",1,0))</f>
        <v>0</v>
      </c>
      <c r="D18" s="66">
        <f>IF('Indicator Data'!F21="No Data",1,IF('Indicator Data imputation'!E22&lt;&gt;"",1,0))</f>
        <v>0</v>
      </c>
      <c r="E18" s="66">
        <f>IF('Indicator Data'!G21="No Data",1,IF('Indicator Data imputation'!F22&lt;&gt;"",1,0))</f>
        <v>0</v>
      </c>
      <c r="F18" s="66">
        <f>IF('Indicator Data'!H21="No Data",1,IF('Indicator Data imputation'!G22&lt;&gt;"",1,0))</f>
        <v>0</v>
      </c>
      <c r="G18" s="66">
        <f>IF('Indicator Data'!I21="No Data",1,IF('Indicator Data imputation'!H22&lt;&gt;"",1,0))</f>
        <v>0</v>
      </c>
      <c r="H18" s="66">
        <f>IF('Indicator Data'!J21="No Data",1,IF('Indicator Data imputation'!I22&lt;&gt;"",1,0))</f>
        <v>1</v>
      </c>
      <c r="I18" s="66">
        <f>IF('Indicator Data'!K21="No Data",1,IF('Indicator Data imputation'!J22&lt;&gt;"",1,0))</f>
        <v>0</v>
      </c>
      <c r="J18" s="66">
        <f>IF('Indicator Data'!L21="No Data",1,IF('Indicator Data imputation'!K22&lt;&gt;"",1,0))</f>
        <v>0</v>
      </c>
      <c r="K18" s="66">
        <f>IF('Indicator Data'!AI21="No Data",1,IF('Indicator Data imputation'!L22&lt;&gt;"",1,0))</f>
        <v>0</v>
      </c>
      <c r="L18" s="66">
        <f>IF('Indicator Data'!M21="No Data",1,IF('Indicator Data imputation'!M22&lt;&gt;"",1,0))</f>
        <v>0</v>
      </c>
      <c r="M18" s="66">
        <f>IF('Indicator Data'!N21="No Data",1,IF('Indicator Data imputation'!N22&lt;&gt;"",1,0))</f>
        <v>0</v>
      </c>
      <c r="N18" s="66">
        <f>IF('Indicator Data'!O21="No Data",1,IF('Indicator Data imputation'!O22&lt;&gt;"",1,0))</f>
        <v>0</v>
      </c>
      <c r="O18" s="66">
        <f>IF('Indicator Data'!P21="No Data",1,IF('Indicator Data imputation'!P22&lt;&gt;"",1,0))</f>
        <v>0</v>
      </c>
      <c r="P18" s="66">
        <f>IF('Indicator Data'!Q21="No Data",1,IF('Indicator Data imputation'!Q22&lt;&gt;"",1,0))</f>
        <v>0</v>
      </c>
      <c r="Q18" s="66">
        <f>IF('Indicator Data'!R21="No Data",1,IF('Indicator Data imputation'!R22&lt;&gt;"",1,0))</f>
        <v>0</v>
      </c>
      <c r="R18" s="66">
        <f>IF('Indicator Data'!S21="No Data",1,IF('Indicator Data imputation'!S22&lt;&gt;"",1,0))</f>
        <v>0</v>
      </c>
      <c r="S18" s="66">
        <f>IF('Indicator Data'!T21="No Data",1,IF('Indicator Data imputation'!T22&lt;&gt;"",1,0))</f>
        <v>0</v>
      </c>
      <c r="T18" s="66">
        <f>IF('Indicator Data'!U21="No Data",1,IF('Indicator Data imputation'!U22&lt;&gt;"",1,0))</f>
        <v>0</v>
      </c>
      <c r="U18" s="66">
        <f>IF('Indicator Data'!V21="No Data",1,IF('Indicator Data imputation'!V22&lt;&gt;"",1,0))</f>
        <v>0</v>
      </c>
      <c r="V18" s="66">
        <f>IF('Indicator Data'!W21="No Data",1,IF('Indicator Data imputation'!W22&lt;&gt;"",1,0))</f>
        <v>0</v>
      </c>
      <c r="W18" s="66">
        <f>IF('Indicator Data'!X21="No Data",1,IF('Indicator Data imputation'!X22&lt;&gt;"",1,0))</f>
        <v>0</v>
      </c>
      <c r="X18" s="66">
        <f>IF('Indicator Data'!Y21="No Data",1,IF('Indicator Data imputation'!Y22&lt;&gt;"",1,0))</f>
        <v>0</v>
      </c>
      <c r="Y18" s="66">
        <f>IF('Indicator Data'!Z21="No Data",1,IF('Indicator Data imputation'!Z22&lt;&gt;"",1,0))</f>
        <v>1</v>
      </c>
      <c r="Z18" s="66">
        <f>IF('Indicator Data'!AA21="No Data",1,IF('Indicator Data imputation'!AA22&lt;&gt;"",1,0))</f>
        <v>0</v>
      </c>
      <c r="AA18" s="66">
        <f>IF('Indicator Data'!AB21="No Data",1,IF('Indicator Data imputation'!AB22&lt;&gt;"",1,0))</f>
        <v>0</v>
      </c>
      <c r="AB18" s="66">
        <f>IF('Indicator Data'!AC21="No Data",1,IF('Indicator Data imputation'!AC22&lt;&gt;"",1,0))</f>
        <v>0</v>
      </c>
      <c r="AC18" s="66">
        <f>IF('Indicator Data'!AD21="No Data",1,IF('Indicator Data imputation'!AD21&lt;&gt;"",1,0))</f>
        <v>0</v>
      </c>
      <c r="AD18" s="66">
        <f>IF('Indicator Data'!AD21="No Data",1,IF('Indicator Data imputation'!AD22&lt;&gt;"",1,0))</f>
        <v>0</v>
      </c>
      <c r="AE18" s="66">
        <f>IF('Indicator Data'!AF21="No Data",1,IF('Indicator Data imputation'!AF22&lt;&gt;"",1,0))</f>
        <v>0</v>
      </c>
      <c r="AF18" s="66">
        <f>IF('Indicator Data'!AG21="No Data",1,IF('Indicator Data imputation'!AG22&lt;&gt;"",1,0))</f>
        <v>0</v>
      </c>
      <c r="AG18" s="66">
        <f>IF('Indicator Data'!AH21="No Data",1,IF('Indicator Data imputation'!AH22&lt;&gt;"",1,0))</f>
        <v>0</v>
      </c>
      <c r="AH18" s="66">
        <f>IF('Indicator Data'!AJ21="No Data",1,IF('Indicator Data imputation'!AI22&lt;&gt;"",1,0))</f>
        <v>0</v>
      </c>
      <c r="AI18" s="66">
        <f>IF('Indicator Data'!AK21="No Data",1,IF('Indicator Data imputation'!AJ22&lt;&gt;"",1,0))</f>
        <v>0</v>
      </c>
      <c r="AJ18" s="66">
        <f>IF('Indicator Data'!AL21="No Data",1,IF('Indicator Data imputation'!AK22&lt;&gt;"",1,0))</f>
        <v>0</v>
      </c>
      <c r="AK18" s="66">
        <f>IF('Indicator Data'!AM21="No Data",1,IF('Indicator Data imputation'!AL22&lt;&gt;"",1,0))</f>
        <v>0</v>
      </c>
      <c r="AL18" s="66">
        <f>IF('Indicator Data'!AN21="No Data",1,IF('Indicator Data imputation'!AM22&lt;&gt;"",1,0))</f>
        <v>1</v>
      </c>
      <c r="AM18" s="66">
        <f>IF('Indicator Data'!AO21="No Data",1,IF('Indicator Data imputation'!AN22&lt;&gt;"",1,0))</f>
        <v>0</v>
      </c>
      <c r="AN18" s="66">
        <f>IF('Indicator Data'!AP21="No Data",1,IF('Indicator Data imputation'!AO22&lt;&gt;"",1,0))</f>
        <v>1</v>
      </c>
      <c r="AO18" s="66">
        <f>IF('Indicator Data'!AQ21="No Data",1,IF('Indicator Data imputation'!AP22&lt;&gt;"",1,0))</f>
        <v>0</v>
      </c>
      <c r="AP18" s="66">
        <f>IF('Indicator Data'!AR21="No Data",1,IF('Indicator Data imputation'!AQ21&lt;&gt;"",1,0))</f>
        <v>0</v>
      </c>
      <c r="AQ18" s="66">
        <f>IF('Indicator Data'!AS21="No Data",1,IF('Indicator Data imputation'!AU22&lt;&gt;"",1,0))</f>
        <v>0</v>
      </c>
      <c r="AR18" s="66">
        <f>IF('Indicator Data'!AT21="No Data",1,IF('Indicator Data imputation'!AV22&lt;&gt;"",1,0))</f>
        <v>0</v>
      </c>
      <c r="AS18" s="66">
        <f>IF('Indicator Data'!AU21="No Data",1,IF('Indicator Data imputation'!AW22&lt;&gt;"",1,0))</f>
        <v>0</v>
      </c>
      <c r="AT18" s="66">
        <f>IF('Indicator Data'!AV21="No Data",1,IF('Indicator Data imputation'!AU22&lt;&gt;"",1,0))</f>
        <v>0</v>
      </c>
      <c r="AU18" s="66">
        <f>IF('Indicator Data'!AW21="No Data",1,IF('Indicator Data imputation'!AV22&lt;&gt;"",1,0))</f>
        <v>0</v>
      </c>
      <c r="AV18" s="66">
        <f>IF('Indicator Data'!AX21="No Data",1,IF('Indicator Data imputation'!AW22&lt;&gt;"",1,0))</f>
        <v>0</v>
      </c>
      <c r="AW18" s="66">
        <f>IF('Indicator Data'!AY21="No Data",1,IF('Indicator Data imputation'!AX22&lt;&gt;"",1,0))</f>
        <v>0</v>
      </c>
      <c r="AX18" s="66">
        <f>IF('Indicator Data'!AZ21="No Data",1,IF('Indicator Data imputation'!AY22&lt;&gt;"",1,0))</f>
        <v>0</v>
      </c>
      <c r="AY18" s="66">
        <f>IF('Indicator Data'!BA21="No Data",1,IF('Indicator Data imputation'!AZ22&lt;&gt;"",1,0))</f>
        <v>0</v>
      </c>
      <c r="AZ18" s="66">
        <f>IF('Indicator Data'!BB21="No Data",1,IF('Indicator Data imputation'!BA22&lt;&gt;"",1,0))</f>
        <v>1</v>
      </c>
      <c r="BA18" s="66">
        <f>IF('Indicator Data'!BC21="No Data",1,IF('Indicator Data imputation'!BB21&lt;&gt;"",1,0))</f>
        <v>0</v>
      </c>
      <c r="BB18" s="66">
        <f>IF('Indicator Data'!BD21="No Data",1,IF('Indicator Data imputation'!BC21&lt;&gt;"",1,0))</f>
        <v>0</v>
      </c>
      <c r="BC18" s="66">
        <f>IF('Indicator Data'!BE21="No Data",1,IF('Indicator Data imputation'!BD21&lt;&gt;"",1,0))</f>
        <v>0</v>
      </c>
      <c r="BD18" s="66">
        <f>IF('Indicator Data'!BF21="No Data",1,IF('Indicator Data imputation'!BE22&lt;&gt;"",1,0))</f>
        <v>0</v>
      </c>
      <c r="BE18" s="66">
        <f>IF('Indicator Data'!BG21="No Data",1,IF('Indicator Data imputation'!BF22&lt;&gt;"",1,0))</f>
        <v>0</v>
      </c>
      <c r="BF18" s="66">
        <f>IF('Indicator Data'!BH21="No Data",1,IF('Indicator Data imputation'!BG22&lt;&gt;"",1,0))</f>
        <v>0</v>
      </c>
      <c r="BG18" s="66">
        <f>IF('Indicator Data'!BI21="No Data",1,IF('Indicator Data imputation'!BH22&lt;&gt;"",1,0))</f>
        <v>0</v>
      </c>
      <c r="BH18" s="66">
        <f>IF('Indicator Data'!BJ21="No Data",1,IF('Indicator Data imputation'!BI22&lt;&gt;"",1,0))</f>
        <v>0</v>
      </c>
      <c r="BI18" s="66">
        <f>IF('Indicator Data'!BK21="No Data",1,IF('Indicator Data imputation'!BJ21&lt;&gt;"",1,0))</f>
        <v>0</v>
      </c>
      <c r="BJ18" s="66">
        <f>IF('Indicator Data'!BL21="No Data",1,IF('Indicator Data imputation'!BK21&lt;&gt;"",1,0))</f>
        <v>0</v>
      </c>
      <c r="BK18" s="66">
        <f>IF('Indicator Data'!BM21="No Data",1,IF('Indicator Data imputation'!BL21&lt;&gt;"",1,0))</f>
        <v>0</v>
      </c>
      <c r="BL18" s="66">
        <f>IF('Indicator Data'!BN21="No Data",1,IF('Indicator Data imputation'!BM22&lt;&gt;"",1,0))</f>
        <v>0</v>
      </c>
      <c r="BM18" s="66">
        <f>IF('Indicator Data'!BO21="No Data",1,IF('Indicator Data imputation'!BN22&lt;&gt;"",1,0))</f>
        <v>0</v>
      </c>
      <c r="BN18" s="66">
        <f>IF('Indicator Data'!BP21="No Data",1,IF('Indicator Data imputation'!BO22&lt;&gt;"",1,0))</f>
        <v>0</v>
      </c>
      <c r="BO18">
        <f t="shared" si="0"/>
        <v>5</v>
      </c>
      <c r="BP18" s="68">
        <f t="shared" si="1"/>
        <v>7.6923076923076927E-2</v>
      </c>
    </row>
    <row r="19" spans="1:68" x14ac:dyDescent="0.25">
      <c r="A19" s="42" t="s">
        <v>644</v>
      </c>
      <c r="B19" s="66">
        <f>IF('Indicator Data'!D22="No Data",1,IF('Indicator Data imputation'!C23&lt;&gt;"",1,0))</f>
        <v>0</v>
      </c>
      <c r="C19" s="66">
        <f>IF('Indicator Data'!E22="No Data",1,IF('Indicator Data imputation'!D23&lt;&gt;"",1,0))</f>
        <v>0</v>
      </c>
      <c r="D19" s="66">
        <f>IF('Indicator Data'!F22="No Data",1,IF('Indicator Data imputation'!E23&lt;&gt;"",1,0))</f>
        <v>0</v>
      </c>
      <c r="E19" s="66">
        <f>IF('Indicator Data'!G22="No Data",1,IF('Indicator Data imputation'!F23&lt;&gt;"",1,0))</f>
        <v>0</v>
      </c>
      <c r="F19" s="66">
        <f>IF('Indicator Data'!H22="No Data",1,IF('Indicator Data imputation'!G23&lt;&gt;"",1,0))</f>
        <v>0</v>
      </c>
      <c r="G19" s="66">
        <f>IF('Indicator Data'!I22="No Data",1,IF('Indicator Data imputation'!H23&lt;&gt;"",1,0))</f>
        <v>1</v>
      </c>
      <c r="H19" s="66">
        <f>IF('Indicator Data'!J22="No Data",1,IF('Indicator Data imputation'!I23&lt;&gt;"",1,0))</f>
        <v>1</v>
      </c>
      <c r="I19" s="66">
        <f>IF('Indicator Data'!K22="No Data",1,IF('Indicator Data imputation'!J23&lt;&gt;"",1,0))</f>
        <v>0</v>
      </c>
      <c r="J19" s="66">
        <f>IF('Indicator Data'!L22="No Data",1,IF('Indicator Data imputation'!K23&lt;&gt;"",1,0))</f>
        <v>0</v>
      </c>
      <c r="K19" s="66">
        <f>IF('Indicator Data'!AI22="No Data",1,IF('Indicator Data imputation'!L23&lt;&gt;"",1,0))</f>
        <v>1</v>
      </c>
      <c r="L19" s="66">
        <f>IF('Indicator Data'!M22="No Data",1,IF('Indicator Data imputation'!M23&lt;&gt;"",1,0))</f>
        <v>0</v>
      </c>
      <c r="M19" s="66">
        <f>IF('Indicator Data'!N22="No Data",1,IF('Indicator Data imputation'!N23&lt;&gt;"",1,0))</f>
        <v>0</v>
      </c>
      <c r="N19" s="66">
        <f>IF('Indicator Data'!O22="No Data",1,IF('Indicator Data imputation'!O23&lt;&gt;"",1,0))</f>
        <v>0</v>
      </c>
      <c r="O19" s="66">
        <f>IF('Indicator Data'!P22="No Data",1,IF('Indicator Data imputation'!P23&lt;&gt;"",1,0))</f>
        <v>0</v>
      </c>
      <c r="P19" s="66">
        <f>IF('Indicator Data'!Q22="No Data",1,IF('Indicator Data imputation'!Q23&lt;&gt;"",1,0))</f>
        <v>0</v>
      </c>
      <c r="Q19" s="66">
        <f>IF('Indicator Data'!R22="No Data",1,IF('Indicator Data imputation'!R23&lt;&gt;"",1,0))</f>
        <v>0</v>
      </c>
      <c r="R19" s="66">
        <f>IF('Indicator Data'!S22="No Data",1,IF('Indicator Data imputation'!S23&lt;&gt;"",1,0))</f>
        <v>0</v>
      </c>
      <c r="S19" s="66">
        <f>IF('Indicator Data'!T22="No Data",1,IF('Indicator Data imputation'!T23&lt;&gt;"",1,0))</f>
        <v>0</v>
      </c>
      <c r="T19" s="66">
        <f>IF('Indicator Data'!U22="No Data",1,IF('Indicator Data imputation'!U23&lt;&gt;"",1,0))</f>
        <v>0</v>
      </c>
      <c r="U19" s="66">
        <f>IF('Indicator Data'!V22="No Data",1,IF('Indicator Data imputation'!V23&lt;&gt;"",1,0))</f>
        <v>0</v>
      </c>
      <c r="V19" s="66">
        <f>IF('Indicator Data'!W22="No Data",1,IF('Indicator Data imputation'!W23&lt;&gt;"",1,0))</f>
        <v>0</v>
      </c>
      <c r="W19" s="66">
        <f>IF('Indicator Data'!X22="No Data",1,IF('Indicator Data imputation'!X23&lt;&gt;"",1,0))</f>
        <v>0</v>
      </c>
      <c r="X19" s="66">
        <f>IF('Indicator Data'!Y22="No Data",1,IF('Indicator Data imputation'!Y23&lt;&gt;"",1,0))</f>
        <v>0</v>
      </c>
      <c r="Y19" s="66">
        <f>IF('Indicator Data'!Z22="No Data",1,IF('Indicator Data imputation'!Z23&lt;&gt;"",1,0))</f>
        <v>1</v>
      </c>
      <c r="Z19" s="66">
        <f>IF('Indicator Data'!AA22="No Data",1,IF('Indicator Data imputation'!AA23&lt;&gt;"",1,0))</f>
        <v>0</v>
      </c>
      <c r="AA19" s="66">
        <f>IF('Indicator Data'!AB22="No Data",1,IF('Indicator Data imputation'!AB23&lt;&gt;"",1,0))</f>
        <v>0</v>
      </c>
      <c r="AB19" s="66">
        <f>IF('Indicator Data'!AC22="No Data",1,IF('Indicator Data imputation'!AC23&lt;&gt;"",1,0))</f>
        <v>0</v>
      </c>
      <c r="AC19" s="66">
        <f>IF('Indicator Data'!AD22="No Data",1,IF('Indicator Data imputation'!AD22&lt;&gt;"",1,0))</f>
        <v>0</v>
      </c>
      <c r="AD19" s="66">
        <f>IF('Indicator Data'!AD22="No Data",1,IF('Indicator Data imputation'!AD23&lt;&gt;"",1,0))</f>
        <v>0</v>
      </c>
      <c r="AE19" s="66">
        <f>IF('Indicator Data'!AF22="No Data",1,IF('Indicator Data imputation'!AF23&lt;&gt;"",1,0))</f>
        <v>0</v>
      </c>
      <c r="AF19" s="66">
        <f>IF('Indicator Data'!AG22="No Data",1,IF('Indicator Data imputation'!AG23&lt;&gt;"",1,0))</f>
        <v>0</v>
      </c>
      <c r="AG19" s="66">
        <f>IF('Indicator Data'!AH22="No Data",1,IF('Indicator Data imputation'!AH23&lt;&gt;"",1,0))</f>
        <v>0</v>
      </c>
      <c r="AH19" s="66">
        <f>IF('Indicator Data'!AJ22="No Data",1,IF('Indicator Data imputation'!AI23&lt;&gt;"",1,0))</f>
        <v>0</v>
      </c>
      <c r="AI19" s="66">
        <f>IF('Indicator Data'!AK22="No Data",1,IF('Indicator Data imputation'!AJ23&lt;&gt;"",1,0))</f>
        <v>0</v>
      </c>
      <c r="AJ19" s="66">
        <f>IF('Indicator Data'!AL22="No Data",1,IF('Indicator Data imputation'!AK23&lt;&gt;"",1,0))</f>
        <v>0</v>
      </c>
      <c r="AK19" s="66">
        <f>IF('Indicator Data'!AM22="No Data",1,IF('Indicator Data imputation'!AL23&lt;&gt;"",1,0))</f>
        <v>0</v>
      </c>
      <c r="AL19" s="66">
        <f>IF('Indicator Data'!AN22="No Data",1,IF('Indicator Data imputation'!AM23&lt;&gt;"",1,0))</f>
        <v>1</v>
      </c>
      <c r="AM19" s="66">
        <f>IF('Indicator Data'!AO22="No Data",1,IF('Indicator Data imputation'!AN23&lt;&gt;"",1,0))</f>
        <v>0</v>
      </c>
      <c r="AN19" s="66">
        <f>IF('Indicator Data'!AP22="No Data",1,IF('Indicator Data imputation'!AO23&lt;&gt;"",1,0))</f>
        <v>1</v>
      </c>
      <c r="AO19" s="66">
        <f>IF('Indicator Data'!AQ22="No Data",1,IF('Indicator Data imputation'!AP23&lt;&gt;"",1,0))</f>
        <v>0</v>
      </c>
      <c r="AP19" s="66">
        <f>IF('Indicator Data'!AR22="No Data",1,IF('Indicator Data imputation'!AQ22&lt;&gt;"",1,0))</f>
        <v>0</v>
      </c>
      <c r="AQ19" s="66">
        <f>IF('Indicator Data'!AS22="No Data",1,IF('Indicator Data imputation'!AU23&lt;&gt;"",1,0))</f>
        <v>0</v>
      </c>
      <c r="AR19" s="66">
        <f>IF('Indicator Data'!AT22="No Data",1,IF('Indicator Data imputation'!AV23&lt;&gt;"",1,0))</f>
        <v>0</v>
      </c>
      <c r="AS19" s="66">
        <f>IF('Indicator Data'!AU22="No Data",1,IF('Indicator Data imputation'!AW23&lt;&gt;"",1,0))</f>
        <v>0</v>
      </c>
      <c r="AT19" s="66">
        <f>IF('Indicator Data'!AV22="No Data",1,IF('Indicator Data imputation'!AU23&lt;&gt;"",1,0))</f>
        <v>0</v>
      </c>
      <c r="AU19" s="66">
        <f>IF('Indicator Data'!AW22="No Data",1,IF('Indicator Data imputation'!AV23&lt;&gt;"",1,0))</f>
        <v>0</v>
      </c>
      <c r="AV19" s="66">
        <f>IF('Indicator Data'!AX22="No Data",1,IF('Indicator Data imputation'!AW23&lt;&gt;"",1,0))</f>
        <v>0</v>
      </c>
      <c r="AW19" s="66">
        <f>IF('Indicator Data'!AY22="No Data",1,IF('Indicator Data imputation'!AX23&lt;&gt;"",1,0))</f>
        <v>0</v>
      </c>
      <c r="AX19" s="66">
        <f>IF('Indicator Data'!AZ22="No Data",1,IF('Indicator Data imputation'!AY23&lt;&gt;"",1,0))</f>
        <v>0</v>
      </c>
      <c r="AY19" s="66">
        <f>IF('Indicator Data'!BA22="No Data",1,IF('Indicator Data imputation'!AZ23&lt;&gt;"",1,0))</f>
        <v>0</v>
      </c>
      <c r="AZ19" s="66">
        <f>IF('Indicator Data'!BB22="No Data",1,IF('Indicator Data imputation'!BA23&lt;&gt;"",1,0))</f>
        <v>1</v>
      </c>
      <c r="BA19" s="66">
        <f>IF('Indicator Data'!BC22="No Data",1,IF('Indicator Data imputation'!BB22&lt;&gt;"",1,0))</f>
        <v>0</v>
      </c>
      <c r="BB19" s="66">
        <f>IF('Indicator Data'!BD22="No Data",1,IF('Indicator Data imputation'!BC22&lt;&gt;"",1,0))</f>
        <v>0</v>
      </c>
      <c r="BC19" s="66">
        <f>IF('Indicator Data'!BE22="No Data",1,IF('Indicator Data imputation'!BD22&lt;&gt;"",1,0))</f>
        <v>0</v>
      </c>
      <c r="BD19" s="66">
        <f>IF('Indicator Data'!BF22="No Data",1,IF('Indicator Data imputation'!BE23&lt;&gt;"",1,0))</f>
        <v>0</v>
      </c>
      <c r="BE19" s="66">
        <f>IF('Indicator Data'!BG22="No Data",1,IF('Indicator Data imputation'!BF23&lt;&gt;"",1,0))</f>
        <v>0</v>
      </c>
      <c r="BF19" s="66">
        <f>IF('Indicator Data'!BH22="No Data",1,IF('Indicator Data imputation'!BG23&lt;&gt;"",1,0))</f>
        <v>0</v>
      </c>
      <c r="BG19" s="66">
        <f>IF('Indicator Data'!BI22="No Data",1,IF('Indicator Data imputation'!BH23&lt;&gt;"",1,0))</f>
        <v>0</v>
      </c>
      <c r="BH19" s="66">
        <f>IF('Indicator Data'!BJ22="No Data",1,IF('Indicator Data imputation'!BI23&lt;&gt;"",1,0))</f>
        <v>0</v>
      </c>
      <c r="BI19" s="66">
        <f>IF('Indicator Data'!BK22="No Data",1,IF('Indicator Data imputation'!BJ22&lt;&gt;"",1,0))</f>
        <v>0</v>
      </c>
      <c r="BJ19" s="66">
        <f>IF('Indicator Data'!BL22="No Data",1,IF('Indicator Data imputation'!BK22&lt;&gt;"",1,0))</f>
        <v>0</v>
      </c>
      <c r="BK19" s="66">
        <f>IF('Indicator Data'!BM22="No Data",1,IF('Indicator Data imputation'!BL22&lt;&gt;"",1,0))</f>
        <v>0</v>
      </c>
      <c r="BL19" s="66">
        <f>IF('Indicator Data'!BN22="No Data",1,IF('Indicator Data imputation'!BM23&lt;&gt;"",1,0))</f>
        <v>0</v>
      </c>
      <c r="BM19" s="66">
        <f>IF('Indicator Data'!BO22="No Data",1,IF('Indicator Data imputation'!BN23&lt;&gt;"",1,0))</f>
        <v>0</v>
      </c>
      <c r="BN19" s="66">
        <f>IF('Indicator Data'!BP22="No Data",1,IF('Indicator Data imputation'!BO23&lt;&gt;"",1,0))</f>
        <v>0</v>
      </c>
      <c r="BO19">
        <f t="shared" si="0"/>
        <v>7</v>
      </c>
      <c r="BP19" s="68">
        <f t="shared" si="1"/>
        <v>0.1076923076923077</v>
      </c>
    </row>
    <row r="20" spans="1:68" x14ac:dyDescent="0.25">
      <c r="A20" s="42" t="s">
        <v>641</v>
      </c>
      <c r="B20" s="66">
        <f>IF('Indicator Data'!D23="No Data",1,IF('Indicator Data imputation'!C24&lt;&gt;"",1,0))</f>
        <v>0</v>
      </c>
      <c r="C20" s="66">
        <f>IF('Indicator Data'!E23="No Data",1,IF('Indicator Data imputation'!D24&lt;&gt;"",1,0))</f>
        <v>0</v>
      </c>
      <c r="D20" s="66">
        <f>IF('Indicator Data'!F23="No Data",1,IF('Indicator Data imputation'!E24&lt;&gt;"",1,0))</f>
        <v>0</v>
      </c>
      <c r="E20" s="66">
        <f>IF('Indicator Data'!G23="No Data",1,IF('Indicator Data imputation'!F24&lt;&gt;"",1,0))</f>
        <v>0</v>
      </c>
      <c r="F20" s="66">
        <f>IF('Indicator Data'!H23="No Data",1,IF('Indicator Data imputation'!G24&lt;&gt;"",1,0))</f>
        <v>0</v>
      </c>
      <c r="G20" s="66">
        <f>IF('Indicator Data'!I23="No Data",1,IF('Indicator Data imputation'!H24&lt;&gt;"",1,0))</f>
        <v>0</v>
      </c>
      <c r="H20" s="66">
        <f>IF('Indicator Data'!J23="No Data",1,IF('Indicator Data imputation'!I24&lt;&gt;"",1,0))</f>
        <v>1</v>
      </c>
      <c r="I20" s="66">
        <f>IF('Indicator Data'!K23="No Data",1,IF('Indicator Data imputation'!J24&lt;&gt;"",1,0))</f>
        <v>0</v>
      </c>
      <c r="J20" s="66">
        <f>IF('Indicator Data'!L23="No Data",1,IF('Indicator Data imputation'!K24&lt;&gt;"",1,0))</f>
        <v>0</v>
      </c>
      <c r="K20" s="66">
        <f>IF('Indicator Data'!AI23="No Data",1,IF('Indicator Data imputation'!L24&lt;&gt;"",1,0))</f>
        <v>0</v>
      </c>
      <c r="L20" s="66">
        <f>IF('Indicator Data'!M23="No Data",1,IF('Indicator Data imputation'!M24&lt;&gt;"",1,0))</f>
        <v>0</v>
      </c>
      <c r="M20" s="66">
        <f>IF('Indicator Data'!N23="No Data",1,IF('Indicator Data imputation'!N24&lt;&gt;"",1,0))</f>
        <v>0</v>
      </c>
      <c r="N20" s="66">
        <f>IF('Indicator Data'!O23="No Data",1,IF('Indicator Data imputation'!O24&lt;&gt;"",1,0))</f>
        <v>1</v>
      </c>
      <c r="O20" s="66">
        <f>IF('Indicator Data'!P23="No Data",1,IF('Indicator Data imputation'!P24&lt;&gt;"",1,0))</f>
        <v>0</v>
      </c>
      <c r="P20" s="66">
        <f>IF('Indicator Data'!Q23="No Data",1,IF('Indicator Data imputation'!Q24&lt;&gt;"",1,0))</f>
        <v>0</v>
      </c>
      <c r="Q20" s="66">
        <f>IF('Indicator Data'!R23="No Data",1,IF('Indicator Data imputation'!R24&lt;&gt;"",1,0))</f>
        <v>0</v>
      </c>
      <c r="R20" s="66">
        <f>IF('Indicator Data'!S23="No Data",1,IF('Indicator Data imputation'!S24&lt;&gt;"",1,0))</f>
        <v>0</v>
      </c>
      <c r="S20" s="66">
        <f>IF('Indicator Data'!T23="No Data",1,IF('Indicator Data imputation'!T24&lt;&gt;"",1,0))</f>
        <v>0</v>
      </c>
      <c r="T20" s="66">
        <f>IF('Indicator Data'!U23="No Data",1,IF('Indicator Data imputation'!U24&lt;&gt;"",1,0))</f>
        <v>0</v>
      </c>
      <c r="U20" s="66">
        <f>IF('Indicator Data'!V23="No Data",1,IF('Indicator Data imputation'!V24&lt;&gt;"",1,0))</f>
        <v>0</v>
      </c>
      <c r="V20" s="66">
        <f>IF('Indicator Data'!W23="No Data",1,IF('Indicator Data imputation'!W24&lt;&gt;"",1,0))</f>
        <v>0</v>
      </c>
      <c r="W20" s="66">
        <f>IF('Indicator Data'!X23="No Data",1,IF('Indicator Data imputation'!X24&lt;&gt;"",1,0))</f>
        <v>0</v>
      </c>
      <c r="X20" s="66">
        <f>IF('Indicator Data'!Y23="No Data",1,IF('Indicator Data imputation'!Y24&lt;&gt;"",1,0))</f>
        <v>0</v>
      </c>
      <c r="Y20" s="66">
        <f>IF('Indicator Data'!Z23="No Data",1,IF('Indicator Data imputation'!Z24&lt;&gt;"",1,0))</f>
        <v>1</v>
      </c>
      <c r="Z20" s="66">
        <f>IF('Indicator Data'!AA23="No Data",1,IF('Indicator Data imputation'!AA24&lt;&gt;"",1,0))</f>
        <v>0</v>
      </c>
      <c r="AA20" s="66">
        <f>IF('Indicator Data'!AB23="No Data",1,IF('Indicator Data imputation'!AB24&lt;&gt;"",1,0))</f>
        <v>0</v>
      </c>
      <c r="AB20" s="66">
        <f>IF('Indicator Data'!AC23="No Data",1,IF('Indicator Data imputation'!AC24&lt;&gt;"",1,0))</f>
        <v>0</v>
      </c>
      <c r="AC20" s="66">
        <f>IF('Indicator Data'!AD23="No Data",1,IF('Indicator Data imputation'!AD23&lt;&gt;"",1,0))</f>
        <v>0</v>
      </c>
      <c r="AD20" s="66">
        <f>IF('Indicator Data'!AD23="No Data",1,IF('Indicator Data imputation'!AD24&lt;&gt;"",1,0))</f>
        <v>0</v>
      </c>
      <c r="AE20" s="66">
        <f>IF('Indicator Data'!AF23="No Data",1,IF('Indicator Data imputation'!AF24&lt;&gt;"",1,0))</f>
        <v>0</v>
      </c>
      <c r="AF20" s="66">
        <f>IF('Indicator Data'!AG23="No Data",1,IF('Indicator Data imputation'!AG24&lt;&gt;"",1,0))</f>
        <v>0</v>
      </c>
      <c r="AG20" s="66">
        <f>IF('Indicator Data'!AH23="No Data",1,IF('Indicator Data imputation'!AH24&lt;&gt;"",1,0))</f>
        <v>0</v>
      </c>
      <c r="AH20" s="66">
        <f>IF('Indicator Data'!AJ23="No Data",1,IF('Indicator Data imputation'!AI24&lt;&gt;"",1,0))</f>
        <v>0</v>
      </c>
      <c r="AI20" s="66">
        <f>IF('Indicator Data'!AK23="No Data",1,IF('Indicator Data imputation'!AJ24&lt;&gt;"",1,0))</f>
        <v>0</v>
      </c>
      <c r="AJ20" s="66">
        <f>IF('Indicator Data'!AL23="No Data",1,IF('Indicator Data imputation'!AK24&lt;&gt;"",1,0))</f>
        <v>0</v>
      </c>
      <c r="AK20" s="66">
        <f>IF('Indicator Data'!AM23="No Data",1,IF('Indicator Data imputation'!AL24&lt;&gt;"",1,0))</f>
        <v>0</v>
      </c>
      <c r="AL20" s="66">
        <f>IF('Indicator Data'!AN23="No Data",1,IF('Indicator Data imputation'!AM24&lt;&gt;"",1,0))</f>
        <v>1</v>
      </c>
      <c r="AM20" s="66">
        <f>IF('Indicator Data'!AO23="No Data",1,IF('Indicator Data imputation'!AN24&lt;&gt;"",1,0))</f>
        <v>0</v>
      </c>
      <c r="AN20" s="66">
        <f>IF('Indicator Data'!AP23="No Data",1,IF('Indicator Data imputation'!AO24&lt;&gt;"",1,0))</f>
        <v>1</v>
      </c>
      <c r="AO20" s="66">
        <f>IF('Indicator Data'!AQ23="No Data",1,IF('Indicator Data imputation'!AP24&lt;&gt;"",1,0))</f>
        <v>0</v>
      </c>
      <c r="AP20" s="66">
        <f>IF('Indicator Data'!AR23="No Data",1,IF('Indicator Data imputation'!AQ23&lt;&gt;"",1,0))</f>
        <v>0</v>
      </c>
      <c r="AQ20" s="66">
        <f>IF('Indicator Data'!AS23="No Data",1,IF('Indicator Data imputation'!AU24&lt;&gt;"",1,0))</f>
        <v>0</v>
      </c>
      <c r="AR20" s="66">
        <f>IF('Indicator Data'!AT23="No Data",1,IF('Indicator Data imputation'!AV24&lt;&gt;"",1,0))</f>
        <v>0</v>
      </c>
      <c r="AS20" s="66">
        <f>IF('Indicator Data'!AU23="No Data",1,IF('Indicator Data imputation'!AW24&lt;&gt;"",1,0))</f>
        <v>0</v>
      </c>
      <c r="AT20" s="66">
        <f>IF('Indicator Data'!AV23="No Data",1,IF('Indicator Data imputation'!AU24&lt;&gt;"",1,0))</f>
        <v>0</v>
      </c>
      <c r="AU20" s="66">
        <f>IF('Indicator Data'!AW23="No Data",1,IF('Indicator Data imputation'!AV24&lt;&gt;"",1,0))</f>
        <v>0</v>
      </c>
      <c r="AV20" s="66">
        <f>IF('Indicator Data'!AX23="No Data",1,IF('Indicator Data imputation'!AW24&lt;&gt;"",1,0))</f>
        <v>0</v>
      </c>
      <c r="AW20" s="66">
        <f>IF('Indicator Data'!AY23="No Data",1,IF('Indicator Data imputation'!AX24&lt;&gt;"",1,0))</f>
        <v>0</v>
      </c>
      <c r="AX20" s="66">
        <f>IF('Indicator Data'!AZ23="No Data",1,IF('Indicator Data imputation'!AY24&lt;&gt;"",1,0))</f>
        <v>0</v>
      </c>
      <c r="AY20" s="66">
        <f>IF('Indicator Data'!BA23="No Data",1,IF('Indicator Data imputation'!AZ24&lt;&gt;"",1,0))</f>
        <v>0</v>
      </c>
      <c r="AZ20" s="66">
        <f>IF('Indicator Data'!BB23="No Data",1,IF('Indicator Data imputation'!BA24&lt;&gt;"",1,0))</f>
        <v>1</v>
      </c>
      <c r="BA20" s="66">
        <f>IF('Indicator Data'!BC23="No Data",1,IF('Indicator Data imputation'!BB23&lt;&gt;"",1,0))</f>
        <v>0</v>
      </c>
      <c r="BB20" s="66">
        <f>IF('Indicator Data'!BD23="No Data",1,IF('Indicator Data imputation'!BC23&lt;&gt;"",1,0))</f>
        <v>0</v>
      </c>
      <c r="BC20" s="66">
        <f>IF('Indicator Data'!BE23="No Data",1,IF('Indicator Data imputation'!BD23&lt;&gt;"",1,0))</f>
        <v>0</v>
      </c>
      <c r="BD20" s="66">
        <f>IF('Indicator Data'!BF23="No Data",1,IF('Indicator Data imputation'!BE24&lt;&gt;"",1,0))</f>
        <v>0</v>
      </c>
      <c r="BE20" s="66">
        <f>IF('Indicator Data'!BG23="No Data",1,IF('Indicator Data imputation'!BF24&lt;&gt;"",1,0))</f>
        <v>0</v>
      </c>
      <c r="BF20" s="66">
        <f>IF('Indicator Data'!BH23="No Data",1,IF('Indicator Data imputation'!BG24&lt;&gt;"",1,0))</f>
        <v>0</v>
      </c>
      <c r="BG20" s="66">
        <f>IF('Indicator Data'!BI23="No Data",1,IF('Indicator Data imputation'!BH24&lt;&gt;"",1,0))</f>
        <v>0</v>
      </c>
      <c r="BH20" s="66">
        <f>IF('Indicator Data'!BJ23="No Data",1,IF('Indicator Data imputation'!BI24&lt;&gt;"",1,0))</f>
        <v>0</v>
      </c>
      <c r="BI20" s="66">
        <f>IF('Indicator Data'!BK23="No Data",1,IF('Indicator Data imputation'!BJ23&lt;&gt;"",1,0))</f>
        <v>0</v>
      </c>
      <c r="BJ20" s="66">
        <f>IF('Indicator Data'!BL23="No Data",1,IF('Indicator Data imputation'!BK23&lt;&gt;"",1,0))</f>
        <v>0</v>
      </c>
      <c r="BK20" s="66">
        <f>IF('Indicator Data'!BM23="No Data",1,IF('Indicator Data imputation'!BL23&lt;&gt;"",1,0))</f>
        <v>0</v>
      </c>
      <c r="BL20" s="66">
        <f>IF('Indicator Data'!BN23="No Data",1,IF('Indicator Data imputation'!BM24&lt;&gt;"",1,0))</f>
        <v>0</v>
      </c>
      <c r="BM20" s="66">
        <f>IF('Indicator Data'!BO23="No Data",1,IF('Indicator Data imputation'!BN24&lt;&gt;"",1,0))</f>
        <v>0</v>
      </c>
      <c r="BN20" s="66">
        <f>IF('Indicator Data'!BP23="No Data",1,IF('Indicator Data imputation'!BO24&lt;&gt;"",1,0))</f>
        <v>0</v>
      </c>
      <c r="BO20">
        <f t="shared" si="0"/>
        <v>6</v>
      </c>
      <c r="BP20" s="68">
        <f t="shared" si="1"/>
        <v>9.2307692307692313E-2</v>
      </c>
    </row>
    <row r="21" spans="1:68" x14ac:dyDescent="0.25">
      <c r="A21" s="42" t="s">
        <v>643</v>
      </c>
      <c r="B21" s="66">
        <f>IF('Indicator Data'!D24="No Data",1,IF('Indicator Data imputation'!C25&lt;&gt;"",1,0))</f>
        <v>0</v>
      </c>
      <c r="C21" s="66">
        <f>IF('Indicator Data'!E24="No Data",1,IF('Indicator Data imputation'!D25&lt;&gt;"",1,0))</f>
        <v>0</v>
      </c>
      <c r="D21" s="66">
        <f>IF('Indicator Data'!F24="No Data",1,IF('Indicator Data imputation'!E25&lt;&gt;"",1,0))</f>
        <v>0</v>
      </c>
      <c r="E21" s="66">
        <f>IF('Indicator Data'!G24="No Data",1,IF('Indicator Data imputation'!F25&lt;&gt;"",1,0))</f>
        <v>0</v>
      </c>
      <c r="F21" s="66">
        <f>IF('Indicator Data'!H24="No Data",1,IF('Indicator Data imputation'!G25&lt;&gt;"",1,0))</f>
        <v>0</v>
      </c>
      <c r="G21" s="66">
        <f>IF('Indicator Data'!I24="No Data",1,IF('Indicator Data imputation'!H25&lt;&gt;"",1,0))</f>
        <v>0</v>
      </c>
      <c r="H21" s="66">
        <f>IF('Indicator Data'!J24="No Data",1,IF('Indicator Data imputation'!I25&lt;&gt;"",1,0))</f>
        <v>1</v>
      </c>
      <c r="I21" s="66">
        <f>IF('Indicator Data'!K24="No Data",1,IF('Indicator Data imputation'!J25&lt;&gt;"",1,0))</f>
        <v>0</v>
      </c>
      <c r="J21" s="66">
        <f>IF('Indicator Data'!L24="No Data",1,IF('Indicator Data imputation'!K25&lt;&gt;"",1,0))</f>
        <v>0</v>
      </c>
      <c r="K21" s="66">
        <f>IF('Indicator Data'!AI24="No Data",1,IF('Indicator Data imputation'!L25&lt;&gt;"",1,0))</f>
        <v>0</v>
      </c>
      <c r="L21" s="66">
        <f>IF('Indicator Data'!M24="No Data",1,IF('Indicator Data imputation'!M25&lt;&gt;"",1,0))</f>
        <v>0</v>
      </c>
      <c r="M21" s="66">
        <f>IF('Indicator Data'!N24="No Data",1,IF('Indicator Data imputation'!N25&lt;&gt;"",1,0))</f>
        <v>0</v>
      </c>
      <c r="N21" s="66">
        <f>IF('Indicator Data'!O24="No Data",1,IF('Indicator Data imputation'!O25&lt;&gt;"",1,0))</f>
        <v>0</v>
      </c>
      <c r="O21" s="66">
        <f>IF('Indicator Data'!P24="No Data",1,IF('Indicator Data imputation'!P25&lt;&gt;"",1,0))</f>
        <v>0</v>
      </c>
      <c r="P21" s="66">
        <f>IF('Indicator Data'!Q24="No Data",1,IF('Indicator Data imputation'!Q25&lt;&gt;"",1,0))</f>
        <v>0</v>
      </c>
      <c r="Q21" s="66">
        <f>IF('Indicator Data'!R24="No Data",1,IF('Indicator Data imputation'!R25&lt;&gt;"",1,0))</f>
        <v>0</v>
      </c>
      <c r="R21" s="66">
        <f>IF('Indicator Data'!S24="No Data",1,IF('Indicator Data imputation'!S25&lt;&gt;"",1,0))</f>
        <v>0</v>
      </c>
      <c r="S21" s="66">
        <f>IF('Indicator Data'!T24="No Data",1,IF('Indicator Data imputation'!T25&lt;&gt;"",1,0))</f>
        <v>0</v>
      </c>
      <c r="T21" s="66">
        <f>IF('Indicator Data'!U24="No Data",1,IF('Indicator Data imputation'!U25&lt;&gt;"",1,0))</f>
        <v>0</v>
      </c>
      <c r="U21" s="66">
        <f>IF('Indicator Data'!V24="No Data",1,IF('Indicator Data imputation'!V25&lt;&gt;"",1,0))</f>
        <v>0</v>
      </c>
      <c r="V21" s="66">
        <f>IF('Indicator Data'!W24="No Data",1,IF('Indicator Data imputation'!W25&lt;&gt;"",1,0))</f>
        <v>0</v>
      </c>
      <c r="W21" s="66">
        <f>IF('Indicator Data'!X24="No Data",1,IF('Indicator Data imputation'!X25&lt;&gt;"",1,0))</f>
        <v>0</v>
      </c>
      <c r="X21" s="66">
        <f>IF('Indicator Data'!Y24="No Data",1,IF('Indicator Data imputation'!Y25&lt;&gt;"",1,0))</f>
        <v>0</v>
      </c>
      <c r="Y21" s="66">
        <f>IF('Indicator Data'!Z24="No Data",1,IF('Indicator Data imputation'!Z25&lt;&gt;"",1,0))</f>
        <v>1</v>
      </c>
      <c r="Z21" s="66">
        <f>IF('Indicator Data'!AA24="No Data",1,IF('Indicator Data imputation'!AA25&lt;&gt;"",1,0))</f>
        <v>0</v>
      </c>
      <c r="AA21" s="66">
        <f>IF('Indicator Data'!AB24="No Data",1,IF('Indicator Data imputation'!AB25&lt;&gt;"",1,0))</f>
        <v>0</v>
      </c>
      <c r="AB21" s="66">
        <f>IF('Indicator Data'!AC24="No Data",1,IF('Indicator Data imputation'!AC25&lt;&gt;"",1,0))</f>
        <v>0</v>
      </c>
      <c r="AC21" s="66">
        <f>IF('Indicator Data'!AD24="No Data",1,IF('Indicator Data imputation'!AD24&lt;&gt;"",1,0))</f>
        <v>0</v>
      </c>
      <c r="AD21" s="66">
        <f>IF('Indicator Data'!AD24="No Data",1,IF('Indicator Data imputation'!AD25&lt;&gt;"",1,0))</f>
        <v>0</v>
      </c>
      <c r="AE21" s="66">
        <f>IF('Indicator Data'!AF24="No Data",1,IF('Indicator Data imputation'!AF25&lt;&gt;"",1,0))</f>
        <v>0</v>
      </c>
      <c r="AF21" s="66">
        <f>IF('Indicator Data'!AG24="No Data",1,IF('Indicator Data imputation'!AG25&lt;&gt;"",1,0))</f>
        <v>0</v>
      </c>
      <c r="AG21" s="66">
        <f>IF('Indicator Data'!AH24="No Data",1,IF('Indicator Data imputation'!AH25&lt;&gt;"",1,0))</f>
        <v>0</v>
      </c>
      <c r="AH21" s="66">
        <f>IF('Indicator Data'!AJ24="No Data",1,IF('Indicator Data imputation'!AI25&lt;&gt;"",1,0))</f>
        <v>0</v>
      </c>
      <c r="AI21" s="66">
        <f>IF('Indicator Data'!AK24="No Data",1,IF('Indicator Data imputation'!AJ25&lt;&gt;"",1,0))</f>
        <v>0</v>
      </c>
      <c r="AJ21" s="66">
        <f>IF('Indicator Data'!AL24="No Data",1,IF('Indicator Data imputation'!AK25&lt;&gt;"",1,0))</f>
        <v>0</v>
      </c>
      <c r="AK21" s="66">
        <f>IF('Indicator Data'!AM24="No Data",1,IF('Indicator Data imputation'!AL25&lt;&gt;"",1,0))</f>
        <v>0</v>
      </c>
      <c r="AL21" s="66">
        <f>IF('Indicator Data'!AN24="No Data",1,IF('Indicator Data imputation'!AM25&lt;&gt;"",1,0))</f>
        <v>1</v>
      </c>
      <c r="AM21" s="66">
        <f>IF('Indicator Data'!AO24="No Data",1,IF('Indicator Data imputation'!AN25&lt;&gt;"",1,0))</f>
        <v>0</v>
      </c>
      <c r="AN21" s="66">
        <f>IF('Indicator Data'!AP24="No Data",1,IF('Indicator Data imputation'!AO25&lt;&gt;"",1,0))</f>
        <v>1</v>
      </c>
      <c r="AO21" s="66">
        <f>IF('Indicator Data'!AQ24="No Data",1,IF('Indicator Data imputation'!AP25&lt;&gt;"",1,0))</f>
        <v>0</v>
      </c>
      <c r="AP21" s="66">
        <f>IF('Indicator Data'!AR24="No Data",1,IF('Indicator Data imputation'!AQ24&lt;&gt;"",1,0))</f>
        <v>0</v>
      </c>
      <c r="AQ21" s="66">
        <f>IF('Indicator Data'!AS24="No Data",1,IF('Indicator Data imputation'!AU25&lt;&gt;"",1,0))</f>
        <v>0</v>
      </c>
      <c r="AR21" s="66">
        <f>IF('Indicator Data'!AT24="No Data",1,IF('Indicator Data imputation'!AV25&lt;&gt;"",1,0))</f>
        <v>0</v>
      </c>
      <c r="AS21" s="66">
        <f>IF('Indicator Data'!AU24="No Data",1,IF('Indicator Data imputation'!AW25&lt;&gt;"",1,0))</f>
        <v>0</v>
      </c>
      <c r="AT21" s="66">
        <f>IF('Indicator Data'!AV24="No Data",1,IF('Indicator Data imputation'!AU25&lt;&gt;"",1,0))</f>
        <v>0</v>
      </c>
      <c r="AU21" s="66">
        <f>IF('Indicator Data'!AW24="No Data",1,IF('Indicator Data imputation'!AV25&lt;&gt;"",1,0))</f>
        <v>0</v>
      </c>
      <c r="AV21" s="66">
        <f>IF('Indicator Data'!AX24="No Data",1,IF('Indicator Data imputation'!AW25&lt;&gt;"",1,0))</f>
        <v>0</v>
      </c>
      <c r="AW21" s="66">
        <f>IF('Indicator Data'!AY24="No Data",1,IF('Indicator Data imputation'!AX25&lt;&gt;"",1,0))</f>
        <v>0</v>
      </c>
      <c r="AX21" s="66">
        <f>IF('Indicator Data'!AZ24="No Data",1,IF('Indicator Data imputation'!AY25&lt;&gt;"",1,0))</f>
        <v>0</v>
      </c>
      <c r="AY21" s="66">
        <f>IF('Indicator Data'!BA24="No Data",1,IF('Indicator Data imputation'!AZ25&lt;&gt;"",1,0))</f>
        <v>0</v>
      </c>
      <c r="AZ21" s="66">
        <f>IF('Indicator Data'!BB24="No Data",1,IF('Indicator Data imputation'!BA25&lt;&gt;"",1,0))</f>
        <v>1</v>
      </c>
      <c r="BA21" s="66">
        <f>IF('Indicator Data'!BC24="No Data",1,IF('Indicator Data imputation'!BB24&lt;&gt;"",1,0))</f>
        <v>0</v>
      </c>
      <c r="BB21" s="66">
        <f>IF('Indicator Data'!BD24="No Data",1,IF('Indicator Data imputation'!BC24&lt;&gt;"",1,0))</f>
        <v>0</v>
      </c>
      <c r="BC21" s="66">
        <f>IF('Indicator Data'!BE24="No Data",1,IF('Indicator Data imputation'!BD24&lt;&gt;"",1,0))</f>
        <v>0</v>
      </c>
      <c r="BD21" s="66">
        <f>IF('Indicator Data'!BF24="No Data",1,IF('Indicator Data imputation'!BE25&lt;&gt;"",1,0))</f>
        <v>0</v>
      </c>
      <c r="BE21" s="66">
        <f>IF('Indicator Data'!BG24="No Data",1,IF('Indicator Data imputation'!BF25&lt;&gt;"",1,0))</f>
        <v>0</v>
      </c>
      <c r="BF21" s="66">
        <f>IF('Indicator Data'!BH24="No Data",1,IF('Indicator Data imputation'!BG25&lt;&gt;"",1,0))</f>
        <v>0</v>
      </c>
      <c r="BG21" s="66">
        <f>IF('Indicator Data'!BI24="No Data",1,IF('Indicator Data imputation'!BH25&lt;&gt;"",1,0))</f>
        <v>0</v>
      </c>
      <c r="BH21" s="66">
        <f>IF('Indicator Data'!BJ24="No Data",1,IF('Indicator Data imputation'!BI25&lt;&gt;"",1,0))</f>
        <v>0</v>
      </c>
      <c r="BI21" s="66">
        <f>IF('Indicator Data'!BK24="No Data",1,IF('Indicator Data imputation'!BJ24&lt;&gt;"",1,0))</f>
        <v>0</v>
      </c>
      <c r="BJ21" s="66">
        <f>IF('Indicator Data'!BL24="No Data",1,IF('Indicator Data imputation'!BK24&lt;&gt;"",1,0))</f>
        <v>0</v>
      </c>
      <c r="BK21" s="66">
        <f>IF('Indicator Data'!BM24="No Data",1,IF('Indicator Data imputation'!BL24&lt;&gt;"",1,0))</f>
        <v>0</v>
      </c>
      <c r="BL21" s="66">
        <f>IF('Indicator Data'!BN24="No Data",1,IF('Indicator Data imputation'!BM25&lt;&gt;"",1,0))</f>
        <v>0</v>
      </c>
      <c r="BM21" s="66">
        <f>IF('Indicator Data'!BO24="No Data",1,IF('Indicator Data imputation'!BN25&lt;&gt;"",1,0))</f>
        <v>0</v>
      </c>
      <c r="BN21" s="66">
        <f>IF('Indicator Data'!BP24="No Data",1,IF('Indicator Data imputation'!BO25&lt;&gt;"",1,0))</f>
        <v>0</v>
      </c>
      <c r="BO21">
        <f t="shared" si="0"/>
        <v>5</v>
      </c>
      <c r="BP21" s="68">
        <f t="shared" si="1"/>
        <v>7.6923076923076927E-2</v>
      </c>
    </row>
    <row r="22" spans="1:68" x14ac:dyDescent="0.25">
      <c r="A22" s="42" t="s">
        <v>636</v>
      </c>
      <c r="B22" s="66">
        <f>IF('Indicator Data'!D25="No Data",1,IF('Indicator Data imputation'!C26&lt;&gt;"",1,0))</f>
        <v>0</v>
      </c>
      <c r="C22" s="66">
        <f>IF('Indicator Data'!E25="No Data",1,IF('Indicator Data imputation'!D26&lt;&gt;"",1,0))</f>
        <v>0</v>
      </c>
      <c r="D22" s="66">
        <f>IF('Indicator Data'!F25="No Data",1,IF('Indicator Data imputation'!E26&lt;&gt;"",1,0))</f>
        <v>0</v>
      </c>
      <c r="E22" s="66">
        <f>IF('Indicator Data'!G25="No Data",1,IF('Indicator Data imputation'!F26&lt;&gt;"",1,0))</f>
        <v>0</v>
      </c>
      <c r="F22" s="66">
        <f>IF('Indicator Data'!H25="No Data",1,IF('Indicator Data imputation'!G26&lt;&gt;"",1,0))</f>
        <v>0</v>
      </c>
      <c r="G22" s="66">
        <f>IF('Indicator Data'!I25="No Data",1,IF('Indicator Data imputation'!H26&lt;&gt;"",1,0))</f>
        <v>1</v>
      </c>
      <c r="H22" s="66">
        <f>IF('Indicator Data'!J25="No Data",1,IF('Indicator Data imputation'!I26&lt;&gt;"",1,0))</f>
        <v>1</v>
      </c>
      <c r="I22" s="66">
        <f>IF('Indicator Data'!K25="No Data",1,IF('Indicator Data imputation'!J26&lt;&gt;"",1,0))</f>
        <v>0</v>
      </c>
      <c r="J22" s="66">
        <f>IF('Indicator Data'!L25="No Data",1,IF('Indicator Data imputation'!K26&lt;&gt;"",1,0))</f>
        <v>0</v>
      </c>
      <c r="K22" s="66">
        <f>IF('Indicator Data'!AI25="No Data",1,IF('Indicator Data imputation'!L26&lt;&gt;"",1,0))</f>
        <v>1</v>
      </c>
      <c r="L22" s="66">
        <f>IF('Indicator Data'!M25="No Data",1,IF('Indicator Data imputation'!M26&lt;&gt;"",1,0))</f>
        <v>0</v>
      </c>
      <c r="M22" s="66">
        <f>IF('Indicator Data'!N25="No Data",1,IF('Indicator Data imputation'!N26&lt;&gt;"",1,0))</f>
        <v>0</v>
      </c>
      <c r="N22" s="66">
        <f>IF('Indicator Data'!O25="No Data",1,IF('Indicator Data imputation'!O26&lt;&gt;"",1,0))</f>
        <v>1</v>
      </c>
      <c r="O22" s="66">
        <f>IF('Indicator Data'!P25="No Data",1,IF('Indicator Data imputation'!P26&lt;&gt;"",1,0))</f>
        <v>0</v>
      </c>
      <c r="P22" s="66">
        <f>IF('Indicator Data'!Q25="No Data",1,IF('Indicator Data imputation'!Q26&lt;&gt;"",1,0))</f>
        <v>0</v>
      </c>
      <c r="Q22" s="66">
        <f>IF('Indicator Data'!R25="No Data",1,IF('Indicator Data imputation'!R26&lt;&gt;"",1,0))</f>
        <v>0</v>
      </c>
      <c r="R22" s="66">
        <f>IF('Indicator Data'!S25="No Data",1,IF('Indicator Data imputation'!S26&lt;&gt;"",1,0))</f>
        <v>0</v>
      </c>
      <c r="S22" s="66">
        <f>IF('Indicator Data'!T25="No Data",1,IF('Indicator Data imputation'!T26&lt;&gt;"",1,0))</f>
        <v>0</v>
      </c>
      <c r="T22" s="66">
        <f>IF('Indicator Data'!U25="No Data",1,IF('Indicator Data imputation'!U26&lt;&gt;"",1,0))</f>
        <v>0</v>
      </c>
      <c r="U22" s="66">
        <f>IF('Indicator Data'!V25="No Data",1,IF('Indicator Data imputation'!V26&lt;&gt;"",1,0))</f>
        <v>0</v>
      </c>
      <c r="V22" s="66">
        <f>IF('Indicator Data'!W25="No Data",1,IF('Indicator Data imputation'!W26&lt;&gt;"",1,0))</f>
        <v>0</v>
      </c>
      <c r="W22" s="66">
        <f>IF('Indicator Data'!X25="No Data",1,IF('Indicator Data imputation'!X26&lt;&gt;"",1,0))</f>
        <v>0</v>
      </c>
      <c r="X22" s="66">
        <f>IF('Indicator Data'!Y25="No Data",1,IF('Indicator Data imputation'!Y26&lt;&gt;"",1,0))</f>
        <v>0</v>
      </c>
      <c r="Y22" s="66">
        <f>IF('Indicator Data'!Z25="No Data",1,IF('Indicator Data imputation'!Z26&lt;&gt;"",1,0))</f>
        <v>1</v>
      </c>
      <c r="Z22" s="66">
        <f>IF('Indicator Data'!AA25="No Data",1,IF('Indicator Data imputation'!AA26&lt;&gt;"",1,0))</f>
        <v>0</v>
      </c>
      <c r="AA22" s="66">
        <f>IF('Indicator Data'!AB25="No Data",1,IF('Indicator Data imputation'!AB26&lt;&gt;"",1,0))</f>
        <v>0</v>
      </c>
      <c r="AB22" s="66">
        <f>IF('Indicator Data'!AC25="No Data",1,IF('Indicator Data imputation'!AC26&lt;&gt;"",1,0))</f>
        <v>0</v>
      </c>
      <c r="AC22" s="66">
        <f>IF('Indicator Data'!AD25="No Data",1,IF('Indicator Data imputation'!AD25&lt;&gt;"",1,0))</f>
        <v>0</v>
      </c>
      <c r="AD22" s="66">
        <f>IF('Indicator Data'!AD25="No Data",1,IF('Indicator Data imputation'!AD26&lt;&gt;"",1,0))</f>
        <v>0</v>
      </c>
      <c r="AE22" s="66">
        <f>IF('Indicator Data'!AF25="No Data",1,IF('Indicator Data imputation'!AF26&lt;&gt;"",1,0))</f>
        <v>0</v>
      </c>
      <c r="AF22" s="66">
        <f>IF('Indicator Data'!AG25="No Data",1,IF('Indicator Data imputation'!AG26&lt;&gt;"",1,0))</f>
        <v>0</v>
      </c>
      <c r="AG22" s="66">
        <f>IF('Indicator Data'!AH25="No Data",1,IF('Indicator Data imputation'!AH26&lt;&gt;"",1,0))</f>
        <v>0</v>
      </c>
      <c r="AH22" s="66">
        <f>IF('Indicator Data'!AJ25="No Data",1,IF('Indicator Data imputation'!AI26&lt;&gt;"",1,0))</f>
        <v>0</v>
      </c>
      <c r="AI22" s="66">
        <f>IF('Indicator Data'!AK25="No Data",1,IF('Indicator Data imputation'!AJ26&lt;&gt;"",1,0))</f>
        <v>0</v>
      </c>
      <c r="AJ22" s="66">
        <f>IF('Indicator Data'!AL25="No Data",1,IF('Indicator Data imputation'!AK26&lt;&gt;"",1,0))</f>
        <v>0</v>
      </c>
      <c r="AK22" s="66">
        <f>IF('Indicator Data'!AM25="No Data",1,IF('Indicator Data imputation'!AL26&lt;&gt;"",1,0))</f>
        <v>0</v>
      </c>
      <c r="AL22" s="66">
        <f>IF('Indicator Data'!AN25="No Data",1,IF('Indicator Data imputation'!AM26&lt;&gt;"",1,0))</f>
        <v>1</v>
      </c>
      <c r="AM22" s="66">
        <f>IF('Indicator Data'!AO25="No Data",1,IF('Indicator Data imputation'!AN26&lt;&gt;"",1,0))</f>
        <v>0</v>
      </c>
      <c r="AN22" s="66">
        <f>IF('Indicator Data'!AP25="No Data",1,IF('Indicator Data imputation'!AO26&lt;&gt;"",1,0))</f>
        <v>1</v>
      </c>
      <c r="AO22" s="66">
        <f>IF('Indicator Data'!AQ25="No Data",1,IF('Indicator Data imputation'!AP26&lt;&gt;"",1,0))</f>
        <v>0</v>
      </c>
      <c r="AP22" s="66">
        <f>IF('Indicator Data'!AR25="No Data",1,IF('Indicator Data imputation'!AQ25&lt;&gt;"",1,0))</f>
        <v>0</v>
      </c>
      <c r="AQ22" s="66">
        <f>IF('Indicator Data'!AS25="No Data",1,IF('Indicator Data imputation'!AU26&lt;&gt;"",1,0))</f>
        <v>0</v>
      </c>
      <c r="AR22" s="66">
        <f>IF('Indicator Data'!AT25="No Data",1,IF('Indicator Data imputation'!AV26&lt;&gt;"",1,0))</f>
        <v>0</v>
      </c>
      <c r="AS22" s="66">
        <f>IF('Indicator Data'!AU25="No Data",1,IF('Indicator Data imputation'!AW26&lt;&gt;"",1,0))</f>
        <v>0</v>
      </c>
      <c r="AT22" s="66">
        <f>IF('Indicator Data'!AV25="No Data",1,IF('Indicator Data imputation'!AU26&lt;&gt;"",1,0))</f>
        <v>0</v>
      </c>
      <c r="AU22" s="66">
        <f>IF('Indicator Data'!AW25="No Data",1,IF('Indicator Data imputation'!AV26&lt;&gt;"",1,0))</f>
        <v>0</v>
      </c>
      <c r="AV22" s="66">
        <f>IF('Indicator Data'!AX25="No Data",1,IF('Indicator Data imputation'!AW26&lt;&gt;"",1,0))</f>
        <v>0</v>
      </c>
      <c r="AW22" s="66">
        <f>IF('Indicator Data'!AY25="No Data",1,IF('Indicator Data imputation'!AX26&lt;&gt;"",1,0))</f>
        <v>0</v>
      </c>
      <c r="AX22" s="66">
        <f>IF('Indicator Data'!AZ25="No Data",1,IF('Indicator Data imputation'!AY26&lt;&gt;"",1,0))</f>
        <v>0</v>
      </c>
      <c r="AY22" s="66">
        <f>IF('Indicator Data'!BA25="No Data",1,IF('Indicator Data imputation'!AZ26&lt;&gt;"",1,0))</f>
        <v>0</v>
      </c>
      <c r="AZ22" s="66">
        <f>IF('Indicator Data'!BB25="No Data",1,IF('Indicator Data imputation'!BA26&lt;&gt;"",1,0))</f>
        <v>1</v>
      </c>
      <c r="BA22" s="66">
        <f>IF('Indicator Data'!BC25="No Data",1,IF('Indicator Data imputation'!BB25&lt;&gt;"",1,0))</f>
        <v>0</v>
      </c>
      <c r="BB22" s="66">
        <f>IF('Indicator Data'!BD25="No Data",1,IF('Indicator Data imputation'!BC25&lt;&gt;"",1,0))</f>
        <v>0</v>
      </c>
      <c r="BC22" s="66">
        <f>IF('Indicator Data'!BE25="No Data",1,IF('Indicator Data imputation'!BD25&lt;&gt;"",1,0))</f>
        <v>0</v>
      </c>
      <c r="BD22" s="66">
        <f>IF('Indicator Data'!BF25="No Data",1,IF('Indicator Data imputation'!BE26&lt;&gt;"",1,0))</f>
        <v>0</v>
      </c>
      <c r="BE22" s="66">
        <f>IF('Indicator Data'!BG25="No Data",1,IF('Indicator Data imputation'!BF26&lt;&gt;"",1,0))</f>
        <v>0</v>
      </c>
      <c r="BF22" s="66">
        <f>IF('Indicator Data'!BH25="No Data",1,IF('Indicator Data imputation'!BG26&lt;&gt;"",1,0))</f>
        <v>0</v>
      </c>
      <c r="BG22" s="66">
        <f>IF('Indicator Data'!BI25="No Data",1,IF('Indicator Data imputation'!BH26&lt;&gt;"",1,0))</f>
        <v>0</v>
      </c>
      <c r="BH22" s="66">
        <f>IF('Indicator Data'!BJ25="No Data",1,IF('Indicator Data imputation'!BI26&lt;&gt;"",1,0))</f>
        <v>0</v>
      </c>
      <c r="BI22" s="66">
        <f>IF('Indicator Data'!BK25="No Data",1,IF('Indicator Data imputation'!BJ25&lt;&gt;"",1,0))</f>
        <v>0</v>
      </c>
      <c r="BJ22" s="66">
        <f>IF('Indicator Data'!BL25="No Data",1,IF('Indicator Data imputation'!BK25&lt;&gt;"",1,0))</f>
        <v>0</v>
      </c>
      <c r="BK22" s="66">
        <f>IF('Indicator Data'!BM25="No Data",1,IF('Indicator Data imputation'!BL25&lt;&gt;"",1,0))</f>
        <v>0</v>
      </c>
      <c r="BL22" s="66">
        <f>IF('Indicator Data'!BN25="No Data",1,IF('Indicator Data imputation'!BM26&lt;&gt;"",1,0))</f>
        <v>0</v>
      </c>
      <c r="BM22" s="66">
        <f>IF('Indicator Data'!BO25="No Data",1,IF('Indicator Data imputation'!BN26&lt;&gt;"",1,0))</f>
        <v>0</v>
      </c>
      <c r="BN22" s="66">
        <f>IF('Indicator Data'!BP25="No Data",1,IF('Indicator Data imputation'!BO26&lt;&gt;"",1,0))</f>
        <v>0</v>
      </c>
      <c r="BO22">
        <f t="shared" si="0"/>
        <v>8</v>
      </c>
      <c r="BP22" s="68">
        <f t="shared" si="1"/>
        <v>0.12307692307692308</v>
      </c>
    </row>
    <row r="23" spans="1:68" x14ac:dyDescent="0.25">
      <c r="A23" s="42" t="s">
        <v>642</v>
      </c>
      <c r="B23" s="66">
        <f>IF('Indicator Data'!D26="No Data",1,IF('Indicator Data imputation'!C27&lt;&gt;"",1,0))</f>
        <v>0</v>
      </c>
      <c r="C23" s="66">
        <f>IF('Indicator Data'!E26="No Data",1,IF('Indicator Data imputation'!D27&lt;&gt;"",1,0))</f>
        <v>0</v>
      </c>
      <c r="D23" s="66">
        <f>IF('Indicator Data'!F26="No Data",1,IF('Indicator Data imputation'!E27&lt;&gt;"",1,0))</f>
        <v>0</v>
      </c>
      <c r="E23" s="66">
        <f>IF('Indicator Data'!G26="No Data",1,IF('Indicator Data imputation'!F27&lt;&gt;"",1,0))</f>
        <v>0</v>
      </c>
      <c r="F23" s="66">
        <f>IF('Indicator Data'!H26="No Data",1,IF('Indicator Data imputation'!G27&lt;&gt;"",1,0))</f>
        <v>0</v>
      </c>
      <c r="G23" s="66">
        <f>IF('Indicator Data'!I26="No Data",1,IF('Indicator Data imputation'!H27&lt;&gt;"",1,0))</f>
        <v>0</v>
      </c>
      <c r="H23" s="66">
        <f>IF('Indicator Data'!J26="No Data",1,IF('Indicator Data imputation'!I27&lt;&gt;"",1,0))</f>
        <v>1</v>
      </c>
      <c r="I23" s="66">
        <f>IF('Indicator Data'!K26="No Data",1,IF('Indicator Data imputation'!J27&lt;&gt;"",1,0))</f>
        <v>0</v>
      </c>
      <c r="J23" s="66">
        <f>IF('Indicator Data'!L26="No Data",1,IF('Indicator Data imputation'!K27&lt;&gt;"",1,0))</f>
        <v>0</v>
      </c>
      <c r="K23" s="66">
        <f>IF('Indicator Data'!AI26="No Data",1,IF('Indicator Data imputation'!L27&lt;&gt;"",1,0))</f>
        <v>0</v>
      </c>
      <c r="L23" s="66">
        <f>IF('Indicator Data'!M26="No Data",1,IF('Indicator Data imputation'!M27&lt;&gt;"",1,0))</f>
        <v>0</v>
      </c>
      <c r="M23" s="66">
        <f>IF('Indicator Data'!N26="No Data",1,IF('Indicator Data imputation'!N27&lt;&gt;"",1,0))</f>
        <v>0</v>
      </c>
      <c r="N23" s="66">
        <f>IF('Indicator Data'!O26="No Data",1,IF('Indicator Data imputation'!O27&lt;&gt;"",1,0))</f>
        <v>0</v>
      </c>
      <c r="O23" s="66">
        <f>IF('Indicator Data'!P26="No Data",1,IF('Indicator Data imputation'!P27&lt;&gt;"",1,0))</f>
        <v>0</v>
      </c>
      <c r="P23" s="66">
        <f>IF('Indicator Data'!Q26="No Data",1,IF('Indicator Data imputation'!Q27&lt;&gt;"",1,0))</f>
        <v>0</v>
      </c>
      <c r="Q23" s="66">
        <f>IF('Indicator Data'!R26="No Data",1,IF('Indicator Data imputation'!R27&lt;&gt;"",1,0))</f>
        <v>0</v>
      </c>
      <c r="R23" s="66">
        <f>IF('Indicator Data'!S26="No Data",1,IF('Indicator Data imputation'!S27&lt;&gt;"",1,0))</f>
        <v>0</v>
      </c>
      <c r="S23" s="66">
        <f>IF('Indicator Data'!T26="No Data",1,IF('Indicator Data imputation'!T27&lt;&gt;"",1,0))</f>
        <v>0</v>
      </c>
      <c r="T23" s="66">
        <f>IF('Indicator Data'!U26="No Data",1,IF('Indicator Data imputation'!U27&lt;&gt;"",1,0))</f>
        <v>0</v>
      </c>
      <c r="U23" s="66">
        <f>IF('Indicator Data'!V26="No Data",1,IF('Indicator Data imputation'!V27&lt;&gt;"",1,0))</f>
        <v>0</v>
      </c>
      <c r="V23" s="66">
        <f>IF('Indicator Data'!W26="No Data",1,IF('Indicator Data imputation'!W27&lt;&gt;"",1,0))</f>
        <v>0</v>
      </c>
      <c r="W23" s="66">
        <f>IF('Indicator Data'!X26="No Data",1,IF('Indicator Data imputation'!X27&lt;&gt;"",1,0))</f>
        <v>0</v>
      </c>
      <c r="X23" s="66">
        <f>IF('Indicator Data'!Y26="No Data",1,IF('Indicator Data imputation'!Y27&lt;&gt;"",1,0))</f>
        <v>0</v>
      </c>
      <c r="Y23" s="66">
        <f>IF('Indicator Data'!Z26="No Data",1,IF('Indicator Data imputation'!Z27&lt;&gt;"",1,0))</f>
        <v>1</v>
      </c>
      <c r="Z23" s="66">
        <f>IF('Indicator Data'!AA26="No Data",1,IF('Indicator Data imputation'!AA27&lt;&gt;"",1,0))</f>
        <v>0</v>
      </c>
      <c r="AA23" s="66">
        <f>IF('Indicator Data'!AB26="No Data",1,IF('Indicator Data imputation'!AB27&lt;&gt;"",1,0))</f>
        <v>0</v>
      </c>
      <c r="AB23" s="66">
        <f>IF('Indicator Data'!AC26="No Data",1,IF('Indicator Data imputation'!AC27&lt;&gt;"",1,0))</f>
        <v>0</v>
      </c>
      <c r="AC23" s="66">
        <f>IF('Indicator Data'!AD26="No Data",1,IF('Indicator Data imputation'!AD26&lt;&gt;"",1,0))</f>
        <v>0</v>
      </c>
      <c r="AD23" s="66">
        <f>IF('Indicator Data'!AD26="No Data",1,IF('Indicator Data imputation'!AD27&lt;&gt;"",1,0))</f>
        <v>0</v>
      </c>
      <c r="AE23" s="66">
        <f>IF('Indicator Data'!AF26="No Data",1,IF('Indicator Data imputation'!AF27&lt;&gt;"",1,0))</f>
        <v>0</v>
      </c>
      <c r="AF23" s="66">
        <f>IF('Indicator Data'!AG26="No Data",1,IF('Indicator Data imputation'!AG27&lt;&gt;"",1,0))</f>
        <v>0</v>
      </c>
      <c r="AG23" s="66">
        <f>IF('Indicator Data'!AH26="No Data",1,IF('Indicator Data imputation'!AH27&lt;&gt;"",1,0))</f>
        <v>0</v>
      </c>
      <c r="AH23" s="66">
        <f>IF('Indicator Data'!AJ26="No Data",1,IF('Indicator Data imputation'!AI27&lt;&gt;"",1,0))</f>
        <v>0</v>
      </c>
      <c r="AI23" s="66">
        <f>IF('Indicator Data'!AK26="No Data",1,IF('Indicator Data imputation'!AJ27&lt;&gt;"",1,0))</f>
        <v>0</v>
      </c>
      <c r="AJ23" s="66">
        <f>IF('Indicator Data'!AL26="No Data",1,IF('Indicator Data imputation'!AK27&lt;&gt;"",1,0))</f>
        <v>0</v>
      </c>
      <c r="AK23" s="66">
        <f>IF('Indicator Data'!AM26="No Data",1,IF('Indicator Data imputation'!AL27&lt;&gt;"",1,0))</f>
        <v>0</v>
      </c>
      <c r="AL23" s="66">
        <f>IF('Indicator Data'!AN26="No Data",1,IF('Indicator Data imputation'!AM27&lt;&gt;"",1,0))</f>
        <v>1</v>
      </c>
      <c r="AM23" s="66">
        <f>IF('Indicator Data'!AO26="No Data",1,IF('Indicator Data imputation'!AN27&lt;&gt;"",1,0))</f>
        <v>0</v>
      </c>
      <c r="AN23" s="66">
        <f>IF('Indicator Data'!AP26="No Data",1,IF('Indicator Data imputation'!AO27&lt;&gt;"",1,0))</f>
        <v>1</v>
      </c>
      <c r="AO23" s="66">
        <f>IF('Indicator Data'!AQ26="No Data",1,IF('Indicator Data imputation'!AP27&lt;&gt;"",1,0))</f>
        <v>0</v>
      </c>
      <c r="AP23" s="66">
        <f>IF('Indicator Data'!AR26="No Data",1,IF('Indicator Data imputation'!AQ26&lt;&gt;"",1,0))</f>
        <v>0</v>
      </c>
      <c r="AQ23" s="66">
        <f>IF('Indicator Data'!AS26="No Data",1,IF('Indicator Data imputation'!AU27&lt;&gt;"",1,0))</f>
        <v>0</v>
      </c>
      <c r="AR23" s="66">
        <f>IF('Indicator Data'!AT26="No Data",1,IF('Indicator Data imputation'!AV27&lt;&gt;"",1,0))</f>
        <v>0</v>
      </c>
      <c r="AS23" s="66">
        <f>IF('Indicator Data'!AU26="No Data",1,IF('Indicator Data imputation'!AW27&lt;&gt;"",1,0))</f>
        <v>0</v>
      </c>
      <c r="AT23" s="66">
        <f>IF('Indicator Data'!AV26="No Data",1,IF('Indicator Data imputation'!AU27&lt;&gt;"",1,0))</f>
        <v>0</v>
      </c>
      <c r="AU23" s="66">
        <f>IF('Indicator Data'!AW26="No Data",1,IF('Indicator Data imputation'!AV27&lt;&gt;"",1,0))</f>
        <v>0</v>
      </c>
      <c r="AV23" s="66">
        <f>IF('Indicator Data'!AX26="No Data",1,IF('Indicator Data imputation'!AW27&lt;&gt;"",1,0))</f>
        <v>0</v>
      </c>
      <c r="AW23" s="66">
        <f>IF('Indicator Data'!AY26="No Data",1,IF('Indicator Data imputation'!AX27&lt;&gt;"",1,0))</f>
        <v>0</v>
      </c>
      <c r="AX23" s="66">
        <f>IF('Indicator Data'!AZ26="No Data",1,IF('Indicator Data imputation'!AY27&lt;&gt;"",1,0))</f>
        <v>0</v>
      </c>
      <c r="AY23" s="66">
        <f>IF('Indicator Data'!BA26="No Data",1,IF('Indicator Data imputation'!AZ27&lt;&gt;"",1,0))</f>
        <v>0</v>
      </c>
      <c r="AZ23" s="66">
        <f>IF('Indicator Data'!BB26="No Data",1,IF('Indicator Data imputation'!BA27&lt;&gt;"",1,0))</f>
        <v>1</v>
      </c>
      <c r="BA23" s="66">
        <f>IF('Indicator Data'!BC26="No Data",1,IF('Indicator Data imputation'!BB26&lt;&gt;"",1,0))</f>
        <v>0</v>
      </c>
      <c r="BB23" s="66">
        <f>IF('Indicator Data'!BD26="No Data",1,IF('Indicator Data imputation'!BC26&lt;&gt;"",1,0))</f>
        <v>0</v>
      </c>
      <c r="BC23" s="66">
        <f>IF('Indicator Data'!BE26="No Data",1,IF('Indicator Data imputation'!BD26&lt;&gt;"",1,0))</f>
        <v>0</v>
      </c>
      <c r="BD23" s="66">
        <f>IF('Indicator Data'!BF26="No Data",1,IF('Indicator Data imputation'!BE27&lt;&gt;"",1,0))</f>
        <v>0</v>
      </c>
      <c r="BE23" s="66">
        <f>IF('Indicator Data'!BG26="No Data",1,IF('Indicator Data imputation'!BF27&lt;&gt;"",1,0))</f>
        <v>0</v>
      </c>
      <c r="BF23" s="66">
        <f>IF('Indicator Data'!BH26="No Data",1,IF('Indicator Data imputation'!BG27&lt;&gt;"",1,0))</f>
        <v>0</v>
      </c>
      <c r="BG23" s="66">
        <f>IF('Indicator Data'!BI26="No Data",1,IF('Indicator Data imputation'!BH27&lt;&gt;"",1,0))</f>
        <v>0</v>
      </c>
      <c r="BH23" s="66">
        <f>IF('Indicator Data'!BJ26="No Data",1,IF('Indicator Data imputation'!BI27&lt;&gt;"",1,0))</f>
        <v>0</v>
      </c>
      <c r="BI23" s="66">
        <f>IF('Indicator Data'!BK26="No Data",1,IF('Indicator Data imputation'!BJ26&lt;&gt;"",1,0))</f>
        <v>0</v>
      </c>
      <c r="BJ23" s="66">
        <f>IF('Indicator Data'!BL26="No Data",1,IF('Indicator Data imputation'!BK26&lt;&gt;"",1,0))</f>
        <v>0</v>
      </c>
      <c r="BK23" s="66">
        <f>IF('Indicator Data'!BM26="No Data",1,IF('Indicator Data imputation'!BL26&lt;&gt;"",1,0))</f>
        <v>0</v>
      </c>
      <c r="BL23" s="66">
        <f>IF('Indicator Data'!BN26="No Data",1,IF('Indicator Data imputation'!BM27&lt;&gt;"",1,0))</f>
        <v>0</v>
      </c>
      <c r="BM23" s="66">
        <f>IF('Indicator Data'!BO26="No Data",1,IF('Indicator Data imputation'!BN27&lt;&gt;"",1,0))</f>
        <v>0</v>
      </c>
      <c r="BN23" s="66">
        <f>IF('Indicator Data'!BP26="No Data",1,IF('Indicator Data imputation'!BO27&lt;&gt;"",1,0))</f>
        <v>0</v>
      </c>
      <c r="BO23">
        <f t="shared" si="0"/>
        <v>5</v>
      </c>
      <c r="BP23" s="68">
        <f t="shared" si="1"/>
        <v>7.6923076923076927E-2</v>
      </c>
    </row>
    <row r="24" spans="1:68" x14ac:dyDescent="0.25">
      <c r="A24" s="42" t="s">
        <v>645</v>
      </c>
      <c r="B24" s="66">
        <f>IF('Indicator Data'!D27="No Data",1,IF('Indicator Data imputation'!C28&lt;&gt;"",1,0))</f>
        <v>0</v>
      </c>
      <c r="C24" s="66">
        <f>IF('Indicator Data'!E27="No Data",1,IF('Indicator Data imputation'!D28&lt;&gt;"",1,0))</f>
        <v>0</v>
      </c>
      <c r="D24" s="66">
        <f>IF('Indicator Data'!F27="No Data",1,IF('Indicator Data imputation'!E28&lt;&gt;"",1,0))</f>
        <v>0</v>
      </c>
      <c r="E24" s="66">
        <f>IF('Indicator Data'!G27="No Data",1,IF('Indicator Data imputation'!F28&lt;&gt;"",1,0))</f>
        <v>0</v>
      </c>
      <c r="F24" s="66">
        <f>IF('Indicator Data'!H27="No Data",1,IF('Indicator Data imputation'!G28&lt;&gt;"",1,0))</f>
        <v>0</v>
      </c>
      <c r="G24" s="66">
        <f>IF('Indicator Data'!I27="No Data",1,IF('Indicator Data imputation'!H28&lt;&gt;"",1,0))</f>
        <v>0</v>
      </c>
      <c r="H24" s="66">
        <f>IF('Indicator Data'!J27="No Data",1,IF('Indicator Data imputation'!I28&lt;&gt;"",1,0))</f>
        <v>1</v>
      </c>
      <c r="I24" s="66">
        <f>IF('Indicator Data'!K27="No Data",1,IF('Indicator Data imputation'!J28&lt;&gt;"",1,0))</f>
        <v>0</v>
      </c>
      <c r="J24" s="66">
        <f>IF('Indicator Data'!L27="No Data",1,IF('Indicator Data imputation'!K28&lt;&gt;"",1,0))</f>
        <v>0</v>
      </c>
      <c r="K24" s="66">
        <f>IF('Indicator Data'!AI27="No Data",1,IF('Indicator Data imputation'!L28&lt;&gt;"",1,0))</f>
        <v>0</v>
      </c>
      <c r="L24" s="66">
        <f>IF('Indicator Data'!M27="No Data",1,IF('Indicator Data imputation'!M28&lt;&gt;"",1,0))</f>
        <v>0</v>
      </c>
      <c r="M24" s="66">
        <f>IF('Indicator Data'!N27="No Data",1,IF('Indicator Data imputation'!N28&lt;&gt;"",1,0))</f>
        <v>0</v>
      </c>
      <c r="N24" s="66">
        <f>IF('Indicator Data'!O27="No Data",1,IF('Indicator Data imputation'!O28&lt;&gt;"",1,0))</f>
        <v>1</v>
      </c>
      <c r="O24" s="66">
        <f>IF('Indicator Data'!P27="No Data",1,IF('Indicator Data imputation'!P28&lt;&gt;"",1,0))</f>
        <v>0</v>
      </c>
      <c r="P24" s="66">
        <f>IF('Indicator Data'!Q27="No Data",1,IF('Indicator Data imputation'!Q28&lt;&gt;"",1,0))</f>
        <v>0</v>
      </c>
      <c r="Q24" s="66">
        <f>IF('Indicator Data'!R27="No Data",1,IF('Indicator Data imputation'!R28&lt;&gt;"",1,0))</f>
        <v>0</v>
      </c>
      <c r="R24" s="66">
        <f>IF('Indicator Data'!S27="No Data",1,IF('Indicator Data imputation'!S28&lt;&gt;"",1,0))</f>
        <v>0</v>
      </c>
      <c r="S24" s="66">
        <f>IF('Indicator Data'!T27="No Data",1,IF('Indicator Data imputation'!T28&lt;&gt;"",1,0))</f>
        <v>0</v>
      </c>
      <c r="T24" s="66">
        <f>IF('Indicator Data'!U27="No Data",1,IF('Indicator Data imputation'!U28&lt;&gt;"",1,0))</f>
        <v>0</v>
      </c>
      <c r="U24" s="66">
        <f>IF('Indicator Data'!V27="No Data",1,IF('Indicator Data imputation'!V28&lt;&gt;"",1,0))</f>
        <v>0</v>
      </c>
      <c r="V24" s="66">
        <f>IF('Indicator Data'!W27="No Data",1,IF('Indicator Data imputation'!W28&lt;&gt;"",1,0))</f>
        <v>0</v>
      </c>
      <c r="W24" s="66">
        <f>IF('Indicator Data'!X27="No Data",1,IF('Indicator Data imputation'!X28&lt;&gt;"",1,0))</f>
        <v>0</v>
      </c>
      <c r="X24" s="66">
        <f>IF('Indicator Data'!Y27="No Data",1,IF('Indicator Data imputation'!Y28&lt;&gt;"",1,0))</f>
        <v>0</v>
      </c>
      <c r="Y24" s="66">
        <f>IF('Indicator Data'!Z27="No Data",1,IF('Indicator Data imputation'!Z28&lt;&gt;"",1,0))</f>
        <v>1</v>
      </c>
      <c r="Z24" s="66">
        <f>IF('Indicator Data'!AA27="No Data",1,IF('Indicator Data imputation'!AA28&lt;&gt;"",1,0))</f>
        <v>0</v>
      </c>
      <c r="AA24" s="66">
        <f>IF('Indicator Data'!AB27="No Data",1,IF('Indicator Data imputation'!AB28&lt;&gt;"",1,0))</f>
        <v>0</v>
      </c>
      <c r="AB24" s="66">
        <f>IF('Indicator Data'!AC27="No Data",1,IF('Indicator Data imputation'!AC28&lt;&gt;"",1,0))</f>
        <v>0</v>
      </c>
      <c r="AC24" s="66">
        <f>IF('Indicator Data'!AD27="No Data",1,IF('Indicator Data imputation'!AD27&lt;&gt;"",1,0))</f>
        <v>0</v>
      </c>
      <c r="AD24" s="66">
        <f>IF('Indicator Data'!AD27="No Data",1,IF('Indicator Data imputation'!AD28&lt;&gt;"",1,0))</f>
        <v>0</v>
      </c>
      <c r="AE24" s="66">
        <f>IF('Indicator Data'!AF27="No Data",1,IF('Indicator Data imputation'!AF28&lt;&gt;"",1,0))</f>
        <v>0</v>
      </c>
      <c r="AF24" s="66">
        <f>IF('Indicator Data'!AG27="No Data",1,IF('Indicator Data imputation'!AG28&lt;&gt;"",1,0))</f>
        <v>0</v>
      </c>
      <c r="AG24" s="66">
        <f>IF('Indicator Data'!AH27="No Data",1,IF('Indicator Data imputation'!AH28&lt;&gt;"",1,0))</f>
        <v>0</v>
      </c>
      <c r="AH24" s="66">
        <f>IF('Indicator Data'!AJ27="No Data",1,IF('Indicator Data imputation'!AI28&lt;&gt;"",1,0))</f>
        <v>0</v>
      </c>
      <c r="AI24" s="66">
        <f>IF('Indicator Data'!AK27="No Data",1,IF('Indicator Data imputation'!AJ28&lt;&gt;"",1,0))</f>
        <v>0</v>
      </c>
      <c r="AJ24" s="66">
        <f>IF('Indicator Data'!AL27="No Data",1,IF('Indicator Data imputation'!AK28&lt;&gt;"",1,0))</f>
        <v>0</v>
      </c>
      <c r="AK24" s="66">
        <f>IF('Indicator Data'!AM27="No Data",1,IF('Indicator Data imputation'!AL28&lt;&gt;"",1,0))</f>
        <v>0</v>
      </c>
      <c r="AL24" s="66">
        <f>IF('Indicator Data'!AN27="No Data",1,IF('Indicator Data imputation'!AM28&lt;&gt;"",1,0))</f>
        <v>1</v>
      </c>
      <c r="AM24" s="66">
        <f>IF('Indicator Data'!AO27="No Data",1,IF('Indicator Data imputation'!AN28&lt;&gt;"",1,0))</f>
        <v>0</v>
      </c>
      <c r="AN24" s="66">
        <f>IF('Indicator Data'!AP27="No Data",1,IF('Indicator Data imputation'!AO28&lt;&gt;"",1,0))</f>
        <v>1</v>
      </c>
      <c r="AO24" s="66">
        <f>IF('Indicator Data'!AQ27="No Data",1,IF('Indicator Data imputation'!AP28&lt;&gt;"",1,0))</f>
        <v>0</v>
      </c>
      <c r="AP24" s="66">
        <f>IF('Indicator Data'!AR27="No Data",1,IF('Indicator Data imputation'!AQ27&lt;&gt;"",1,0))</f>
        <v>0</v>
      </c>
      <c r="AQ24" s="66">
        <f>IF('Indicator Data'!AS27="No Data",1,IF('Indicator Data imputation'!AU28&lt;&gt;"",1,0))</f>
        <v>0</v>
      </c>
      <c r="AR24" s="66">
        <f>IF('Indicator Data'!AT27="No Data",1,IF('Indicator Data imputation'!AV28&lt;&gt;"",1,0))</f>
        <v>0</v>
      </c>
      <c r="AS24" s="66">
        <f>IF('Indicator Data'!AU27="No Data",1,IF('Indicator Data imputation'!AW28&lt;&gt;"",1,0))</f>
        <v>0</v>
      </c>
      <c r="AT24" s="66">
        <f>IF('Indicator Data'!AV27="No Data",1,IF('Indicator Data imputation'!AU28&lt;&gt;"",1,0))</f>
        <v>0</v>
      </c>
      <c r="AU24" s="66">
        <f>IF('Indicator Data'!AW27="No Data",1,IF('Indicator Data imputation'!AV28&lt;&gt;"",1,0))</f>
        <v>0</v>
      </c>
      <c r="AV24" s="66">
        <f>IF('Indicator Data'!AX27="No Data",1,IF('Indicator Data imputation'!AW28&lt;&gt;"",1,0))</f>
        <v>0</v>
      </c>
      <c r="AW24" s="66">
        <f>IF('Indicator Data'!AY27="No Data",1,IF('Indicator Data imputation'!AX28&lt;&gt;"",1,0))</f>
        <v>0</v>
      </c>
      <c r="AX24" s="66">
        <f>IF('Indicator Data'!AZ27="No Data",1,IF('Indicator Data imputation'!AY28&lt;&gt;"",1,0))</f>
        <v>0</v>
      </c>
      <c r="AY24" s="66">
        <f>IF('Indicator Data'!BA27="No Data",1,IF('Indicator Data imputation'!AZ28&lt;&gt;"",1,0))</f>
        <v>0</v>
      </c>
      <c r="AZ24" s="66">
        <f>IF('Indicator Data'!BB27="No Data",1,IF('Indicator Data imputation'!BA28&lt;&gt;"",1,0))</f>
        <v>1</v>
      </c>
      <c r="BA24" s="66">
        <f>IF('Indicator Data'!BC27="No Data",1,IF('Indicator Data imputation'!BB27&lt;&gt;"",1,0))</f>
        <v>0</v>
      </c>
      <c r="BB24" s="66">
        <f>IF('Indicator Data'!BD27="No Data",1,IF('Indicator Data imputation'!BC27&lt;&gt;"",1,0))</f>
        <v>0</v>
      </c>
      <c r="BC24" s="66">
        <f>IF('Indicator Data'!BE27="No Data",1,IF('Indicator Data imputation'!BD27&lt;&gt;"",1,0))</f>
        <v>0</v>
      </c>
      <c r="BD24" s="66">
        <f>IF('Indicator Data'!BF27="No Data",1,IF('Indicator Data imputation'!BE28&lt;&gt;"",1,0))</f>
        <v>0</v>
      </c>
      <c r="BE24" s="66">
        <f>IF('Indicator Data'!BG27="No Data",1,IF('Indicator Data imputation'!BF28&lt;&gt;"",1,0))</f>
        <v>0</v>
      </c>
      <c r="BF24" s="66">
        <f>IF('Indicator Data'!BH27="No Data",1,IF('Indicator Data imputation'!BG28&lt;&gt;"",1,0))</f>
        <v>0</v>
      </c>
      <c r="BG24" s="66">
        <f>IF('Indicator Data'!BI27="No Data",1,IF('Indicator Data imputation'!BH28&lt;&gt;"",1,0))</f>
        <v>0</v>
      </c>
      <c r="BH24" s="66">
        <f>IF('Indicator Data'!BJ27="No Data",1,IF('Indicator Data imputation'!BI28&lt;&gt;"",1,0))</f>
        <v>0</v>
      </c>
      <c r="BI24" s="66">
        <f>IF('Indicator Data'!BK27="No Data",1,IF('Indicator Data imputation'!BJ27&lt;&gt;"",1,0))</f>
        <v>0</v>
      </c>
      <c r="BJ24" s="66">
        <f>IF('Indicator Data'!BL27="No Data",1,IF('Indicator Data imputation'!BK27&lt;&gt;"",1,0))</f>
        <v>0</v>
      </c>
      <c r="BK24" s="66">
        <f>IF('Indicator Data'!BM27="No Data",1,IF('Indicator Data imputation'!BL27&lt;&gt;"",1,0))</f>
        <v>0</v>
      </c>
      <c r="BL24" s="66">
        <f>IF('Indicator Data'!BN27="No Data",1,IF('Indicator Data imputation'!BM28&lt;&gt;"",1,0))</f>
        <v>0</v>
      </c>
      <c r="BM24" s="66">
        <f>IF('Indicator Data'!BO27="No Data",1,IF('Indicator Data imputation'!BN28&lt;&gt;"",1,0))</f>
        <v>0</v>
      </c>
      <c r="BN24" s="66">
        <f>IF('Indicator Data'!BP27="No Data",1,IF('Indicator Data imputation'!BO28&lt;&gt;"",1,0))</f>
        <v>0</v>
      </c>
      <c r="BO24">
        <f t="shared" si="0"/>
        <v>6</v>
      </c>
      <c r="BP24" s="68">
        <f t="shared" si="1"/>
        <v>9.2307692307692313E-2</v>
      </c>
    </row>
    <row r="25" spans="1:68" x14ac:dyDescent="0.25">
      <c r="A25" s="42" t="s">
        <v>640</v>
      </c>
      <c r="B25" s="66">
        <f>IF('Indicator Data'!D28="No Data",1,IF('Indicator Data imputation'!C29&lt;&gt;"",1,0))</f>
        <v>0</v>
      </c>
      <c r="C25" s="66">
        <f>IF('Indicator Data'!E28="No Data",1,IF('Indicator Data imputation'!D29&lt;&gt;"",1,0))</f>
        <v>0</v>
      </c>
      <c r="D25" s="66">
        <f>IF('Indicator Data'!F28="No Data",1,IF('Indicator Data imputation'!E29&lt;&gt;"",1,0))</f>
        <v>0</v>
      </c>
      <c r="E25" s="66">
        <f>IF('Indicator Data'!G28="No Data",1,IF('Indicator Data imputation'!F29&lt;&gt;"",1,0))</f>
        <v>0</v>
      </c>
      <c r="F25" s="66">
        <f>IF('Indicator Data'!H28="No Data",1,IF('Indicator Data imputation'!G29&lt;&gt;"",1,0))</f>
        <v>0</v>
      </c>
      <c r="G25" s="66">
        <f>IF('Indicator Data'!I28="No Data",1,IF('Indicator Data imputation'!H29&lt;&gt;"",1,0))</f>
        <v>1</v>
      </c>
      <c r="H25" s="66">
        <f>IF('Indicator Data'!J28="No Data",1,IF('Indicator Data imputation'!I29&lt;&gt;"",1,0))</f>
        <v>1</v>
      </c>
      <c r="I25" s="66">
        <f>IF('Indicator Data'!K28="No Data",1,IF('Indicator Data imputation'!J29&lt;&gt;"",1,0))</f>
        <v>0</v>
      </c>
      <c r="J25" s="66">
        <f>IF('Indicator Data'!L28="No Data",1,IF('Indicator Data imputation'!K29&lt;&gt;"",1,0))</f>
        <v>0</v>
      </c>
      <c r="K25" s="66">
        <f>IF('Indicator Data'!AI28="No Data",1,IF('Indicator Data imputation'!L29&lt;&gt;"",1,0))</f>
        <v>1</v>
      </c>
      <c r="L25" s="66">
        <f>IF('Indicator Data'!M28="No Data",1,IF('Indicator Data imputation'!M29&lt;&gt;"",1,0))</f>
        <v>0</v>
      </c>
      <c r="M25" s="66">
        <f>IF('Indicator Data'!N28="No Data",1,IF('Indicator Data imputation'!N29&lt;&gt;"",1,0))</f>
        <v>0</v>
      </c>
      <c r="N25" s="66">
        <f>IF('Indicator Data'!O28="No Data",1,IF('Indicator Data imputation'!O29&lt;&gt;"",1,0))</f>
        <v>1</v>
      </c>
      <c r="O25" s="66">
        <f>IF('Indicator Data'!P28="No Data",1,IF('Indicator Data imputation'!P29&lt;&gt;"",1,0))</f>
        <v>0</v>
      </c>
      <c r="P25" s="66">
        <f>IF('Indicator Data'!Q28="No Data",1,IF('Indicator Data imputation'!Q29&lt;&gt;"",1,0))</f>
        <v>0</v>
      </c>
      <c r="Q25" s="66">
        <f>IF('Indicator Data'!R28="No Data",1,IF('Indicator Data imputation'!R29&lt;&gt;"",1,0))</f>
        <v>0</v>
      </c>
      <c r="R25" s="66">
        <f>IF('Indicator Data'!S28="No Data",1,IF('Indicator Data imputation'!S29&lt;&gt;"",1,0))</f>
        <v>0</v>
      </c>
      <c r="S25" s="66">
        <f>IF('Indicator Data'!T28="No Data",1,IF('Indicator Data imputation'!T29&lt;&gt;"",1,0))</f>
        <v>0</v>
      </c>
      <c r="T25" s="66">
        <f>IF('Indicator Data'!U28="No Data",1,IF('Indicator Data imputation'!U29&lt;&gt;"",1,0))</f>
        <v>0</v>
      </c>
      <c r="U25" s="66">
        <f>IF('Indicator Data'!V28="No Data",1,IF('Indicator Data imputation'!V29&lt;&gt;"",1,0))</f>
        <v>0</v>
      </c>
      <c r="V25" s="66">
        <f>IF('Indicator Data'!W28="No Data",1,IF('Indicator Data imputation'!W29&lt;&gt;"",1,0))</f>
        <v>0</v>
      </c>
      <c r="W25" s="66">
        <f>IF('Indicator Data'!X28="No Data",1,IF('Indicator Data imputation'!X29&lt;&gt;"",1,0))</f>
        <v>0</v>
      </c>
      <c r="X25" s="66">
        <f>IF('Indicator Data'!Y28="No Data",1,IF('Indicator Data imputation'!Y29&lt;&gt;"",1,0))</f>
        <v>0</v>
      </c>
      <c r="Y25" s="66">
        <f>IF('Indicator Data'!Z28="No Data",1,IF('Indicator Data imputation'!Z29&lt;&gt;"",1,0))</f>
        <v>1</v>
      </c>
      <c r="Z25" s="66">
        <f>IF('Indicator Data'!AA28="No Data",1,IF('Indicator Data imputation'!AA29&lt;&gt;"",1,0))</f>
        <v>0</v>
      </c>
      <c r="AA25" s="66">
        <f>IF('Indicator Data'!AB28="No Data",1,IF('Indicator Data imputation'!AB29&lt;&gt;"",1,0))</f>
        <v>0</v>
      </c>
      <c r="AB25" s="66">
        <f>IF('Indicator Data'!AC28="No Data",1,IF('Indicator Data imputation'!AC29&lt;&gt;"",1,0))</f>
        <v>0</v>
      </c>
      <c r="AC25" s="66">
        <f>IF('Indicator Data'!AD28="No Data",1,IF('Indicator Data imputation'!AD28&lt;&gt;"",1,0))</f>
        <v>0</v>
      </c>
      <c r="AD25" s="66">
        <f>IF('Indicator Data'!AD28="No Data",1,IF('Indicator Data imputation'!AD29&lt;&gt;"",1,0))</f>
        <v>0</v>
      </c>
      <c r="AE25" s="66">
        <f>IF('Indicator Data'!AF28="No Data",1,IF('Indicator Data imputation'!AF29&lt;&gt;"",1,0))</f>
        <v>0</v>
      </c>
      <c r="AF25" s="66">
        <f>IF('Indicator Data'!AG28="No Data",1,IF('Indicator Data imputation'!AG29&lt;&gt;"",1,0))</f>
        <v>0</v>
      </c>
      <c r="AG25" s="66">
        <f>IF('Indicator Data'!AH28="No Data",1,IF('Indicator Data imputation'!AH29&lt;&gt;"",1,0))</f>
        <v>0</v>
      </c>
      <c r="AH25" s="66">
        <f>IF('Indicator Data'!AJ28="No Data",1,IF('Indicator Data imputation'!AI29&lt;&gt;"",1,0))</f>
        <v>0</v>
      </c>
      <c r="AI25" s="66">
        <f>IF('Indicator Data'!AK28="No Data",1,IF('Indicator Data imputation'!AJ29&lt;&gt;"",1,0))</f>
        <v>0</v>
      </c>
      <c r="AJ25" s="66">
        <f>IF('Indicator Data'!AL28="No Data",1,IF('Indicator Data imputation'!AK29&lt;&gt;"",1,0))</f>
        <v>0</v>
      </c>
      <c r="AK25" s="66">
        <f>IF('Indicator Data'!AM28="No Data",1,IF('Indicator Data imputation'!AL29&lt;&gt;"",1,0))</f>
        <v>0</v>
      </c>
      <c r="AL25" s="66">
        <f>IF('Indicator Data'!AN28="No Data",1,IF('Indicator Data imputation'!AM29&lt;&gt;"",1,0))</f>
        <v>1</v>
      </c>
      <c r="AM25" s="66">
        <f>IF('Indicator Data'!AO28="No Data",1,IF('Indicator Data imputation'!AN29&lt;&gt;"",1,0))</f>
        <v>0</v>
      </c>
      <c r="AN25" s="66">
        <f>IF('Indicator Data'!AP28="No Data",1,IF('Indicator Data imputation'!AO29&lt;&gt;"",1,0))</f>
        <v>1</v>
      </c>
      <c r="AO25" s="66">
        <f>IF('Indicator Data'!AQ28="No Data",1,IF('Indicator Data imputation'!AP29&lt;&gt;"",1,0))</f>
        <v>0</v>
      </c>
      <c r="AP25" s="66">
        <f>IF('Indicator Data'!AR28="No Data",1,IF('Indicator Data imputation'!AQ28&lt;&gt;"",1,0))</f>
        <v>0</v>
      </c>
      <c r="AQ25" s="66">
        <f>IF('Indicator Data'!AS28="No Data",1,IF('Indicator Data imputation'!AU29&lt;&gt;"",1,0))</f>
        <v>0</v>
      </c>
      <c r="AR25" s="66">
        <f>IF('Indicator Data'!AT28="No Data",1,IF('Indicator Data imputation'!AV29&lt;&gt;"",1,0))</f>
        <v>0</v>
      </c>
      <c r="AS25" s="66">
        <f>IF('Indicator Data'!AU28="No Data",1,IF('Indicator Data imputation'!AW29&lt;&gt;"",1,0))</f>
        <v>0</v>
      </c>
      <c r="AT25" s="66">
        <f>IF('Indicator Data'!AV28="No Data",1,IF('Indicator Data imputation'!AU29&lt;&gt;"",1,0))</f>
        <v>0</v>
      </c>
      <c r="AU25" s="66">
        <f>IF('Indicator Data'!AW28="No Data",1,IF('Indicator Data imputation'!AV29&lt;&gt;"",1,0))</f>
        <v>0</v>
      </c>
      <c r="AV25" s="66">
        <f>IF('Indicator Data'!AX28="No Data",1,IF('Indicator Data imputation'!AW29&lt;&gt;"",1,0))</f>
        <v>0</v>
      </c>
      <c r="AW25" s="66">
        <f>IF('Indicator Data'!AY28="No Data",1,IF('Indicator Data imputation'!AX29&lt;&gt;"",1,0))</f>
        <v>0</v>
      </c>
      <c r="AX25" s="66">
        <f>IF('Indicator Data'!AZ28="No Data",1,IF('Indicator Data imputation'!AY29&lt;&gt;"",1,0))</f>
        <v>0</v>
      </c>
      <c r="AY25" s="66">
        <f>IF('Indicator Data'!BA28="No Data",1,IF('Indicator Data imputation'!AZ29&lt;&gt;"",1,0))</f>
        <v>0</v>
      </c>
      <c r="AZ25" s="66">
        <f>IF('Indicator Data'!BB28="No Data",1,IF('Indicator Data imputation'!BA29&lt;&gt;"",1,0))</f>
        <v>1</v>
      </c>
      <c r="BA25" s="66">
        <f>IF('Indicator Data'!BC28="No Data",1,IF('Indicator Data imputation'!BB28&lt;&gt;"",1,0))</f>
        <v>0</v>
      </c>
      <c r="BB25" s="66">
        <f>IF('Indicator Data'!BD28="No Data",1,IF('Indicator Data imputation'!BC28&lt;&gt;"",1,0))</f>
        <v>0</v>
      </c>
      <c r="BC25" s="66">
        <f>IF('Indicator Data'!BE28="No Data",1,IF('Indicator Data imputation'!BD28&lt;&gt;"",1,0))</f>
        <v>0</v>
      </c>
      <c r="BD25" s="66">
        <f>IF('Indicator Data'!BF28="No Data",1,IF('Indicator Data imputation'!BE29&lt;&gt;"",1,0))</f>
        <v>0</v>
      </c>
      <c r="BE25" s="66">
        <f>IF('Indicator Data'!BG28="No Data",1,IF('Indicator Data imputation'!BF29&lt;&gt;"",1,0))</f>
        <v>0</v>
      </c>
      <c r="BF25" s="66">
        <f>IF('Indicator Data'!BH28="No Data",1,IF('Indicator Data imputation'!BG29&lt;&gt;"",1,0))</f>
        <v>0</v>
      </c>
      <c r="BG25" s="66">
        <f>IF('Indicator Data'!BI28="No Data",1,IF('Indicator Data imputation'!BH29&lt;&gt;"",1,0))</f>
        <v>0</v>
      </c>
      <c r="BH25" s="66">
        <f>IF('Indicator Data'!BJ28="No Data",1,IF('Indicator Data imputation'!BI29&lt;&gt;"",1,0))</f>
        <v>0</v>
      </c>
      <c r="BI25" s="66">
        <f>IF('Indicator Data'!BK28="No Data",1,IF('Indicator Data imputation'!BJ28&lt;&gt;"",1,0))</f>
        <v>0</v>
      </c>
      <c r="BJ25" s="66">
        <f>IF('Indicator Data'!BL28="No Data",1,IF('Indicator Data imputation'!BK28&lt;&gt;"",1,0))</f>
        <v>0</v>
      </c>
      <c r="BK25" s="66">
        <f>IF('Indicator Data'!BM28="No Data",1,IF('Indicator Data imputation'!BL28&lt;&gt;"",1,0))</f>
        <v>0</v>
      </c>
      <c r="BL25" s="66">
        <f>IF('Indicator Data'!BN28="No Data",1,IF('Indicator Data imputation'!BM29&lt;&gt;"",1,0))</f>
        <v>0</v>
      </c>
      <c r="BM25" s="66">
        <f>IF('Indicator Data'!BO28="No Data",1,IF('Indicator Data imputation'!BN29&lt;&gt;"",1,0))</f>
        <v>0</v>
      </c>
      <c r="BN25" s="66">
        <f>IF('Indicator Data'!BP28="No Data",1,IF('Indicator Data imputation'!BO29&lt;&gt;"",1,0))</f>
        <v>0</v>
      </c>
      <c r="BO25">
        <f t="shared" si="0"/>
        <v>8</v>
      </c>
      <c r="BP25" s="68">
        <f t="shared" si="1"/>
        <v>0.12307692307692308</v>
      </c>
    </row>
    <row r="26" spans="1:68" x14ac:dyDescent="0.25">
      <c r="A26" s="42" t="s">
        <v>637</v>
      </c>
      <c r="B26" s="66">
        <f>IF('Indicator Data'!D29="No Data",1,IF('Indicator Data imputation'!C30&lt;&gt;"",1,0))</f>
        <v>0</v>
      </c>
      <c r="C26" s="66">
        <f>IF('Indicator Data'!E29="No Data",1,IF('Indicator Data imputation'!D30&lt;&gt;"",1,0))</f>
        <v>0</v>
      </c>
      <c r="D26" s="66">
        <f>IF('Indicator Data'!F29="No Data",1,IF('Indicator Data imputation'!E30&lt;&gt;"",1,0))</f>
        <v>0</v>
      </c>
      <c r="E26" s="66">
        <f>IF('Indicator Data'!G29="No Data",1,IF('Indicator Data imputation'!F30&lt;&gt;"",1,0))</f>
        <v>0</v>
      </c>
      <c r="F26" s="66">
        <f>IF('Indicator Data'!H29="No Data",1,IF('Indicator Data imputation'!G30&lt;&gt;"",1,0))</f>
        <v>0</v>
      </c>
      <c r="G26" s="66">
        <f>IF('Indicator Data'!I29="No Data",1,IF('Indicator Data imputation'!H30&lt;&gt;"",1,0))</f>
        <v>0</v>
      </c>
      <c r="H26" s="66">
        <f>IF('Indicator Data'!J29="No Data",1,IF('Indicator Data imputation'!I30&lt;&gt;"",1,0))</f>
        <v>1</v>
      </c>
      <c r="I26" s="66">
        <f>IF('Indicator Data'!K29="No Data",1,IF('Indicator Data imputation'!J30&lt;&gt;"",1,0))</f>
        <v>0</v>
      </c>
      <c r="J26" s="66">
        <f>IF('Indicator Data'!L29="No Data",1,IF('Indicator Data imputation'!K30&lt;&gt;"",1,0))</f>
        <v>0</v>
      </c>
      <c r="K26" s="66">
        <f>IF('Indicator Data'!AI29="No Data",1,IF('Indicator Data imputation'!L30&lt;&gt;"",1,0))</f>
        <v>0</v>
      </c>
      <c r="L26" s="66">
        <f>IF('Indicator Data'!M29="No Data",1,IF('Indicator Data imputation'!M30&lt;&gt;"",1,0))</f>
        <v>0</v>
      </c>
      <c r="M26" s="66">
        <f>IF('Indicator Data'!N29="No Data",1,IF('Indicator Data imputation'!N30&lt;&gt;"",1,0))</f>
        <v>0</v>
      </c>
      <c r="N26" s="66">
        <f>IF('Indicator Data'!O29="No Data",1,IF('Indicator Data imputation'!O30&lt;&gt;"",1,0))</f>
        <v>0</v>
      </c>
      <c r="O26" s="66">
        <f>IF('Indicator Data'!P29="No Data",1,IF('Indicator Data imputation'!P30&lt;&gt;"",1,0))</f>
        <v>0</v>
      </c>
      <c r="P26" s="66">
        <f>IF('Indicator Data'!Q29="No Data",1,IF('Indicator Data imputation'!Q30&lt;&gt;"",1,0))</f>
        <v>0</v>
      </c>
      <c r="Q26" s="66">
        <f>IF('Indicator Data'!R29="No Data",1,IF('Indicator Data imputation'!R30&lt;&gt;"",1,0))</f>
        <v>0</v>
      </c>
      <c r="R26" s="66">
        <f>IF('Indicator Data'!S29="No Data",1,IF('Indicator Data imputation'!S30&lt;&gt;"",1,0))</f>
        <v>0</v>
      </c>
      <c r="S26" s="66">
        <f>IF('Indicator Data'!T29="No Data",1,IF('Indicator Data imputation'!T30&lt;&gt;"",1,0))</f>
        <v>0</v>
      </c>
      <c r="T26" s="66">
        <f>IF('Indicator Data'!U29="No Data",1,IF('Indicator Data imputation'!U30&lt;&gt;"",1,0))</f>
        <v>0</v>
      </c>
      <c r="U26" s="66">
        <f>IF('Indicator Data'!V29="No Data",1,IF('Indicator Data imputation'!V30&lt;&gt;"",1,0))</f>
        <v>0</v>
      </c>
      <c r="V26" s="66">
        <f>IF('Indicator Data'!W29="No Data",1,IF('Indicator Data imputation'!W30&lt;&gt;"",1,0))</f>
        <v>0</v>
      </c>
      <c r="W26" s="66">
        <f>IF('Indicator Data'!X29="No Data",1,IF('Indicator Data imputation'!X30&lt;&gt;"",1,0))</f>
        <v>0</v>
      </c>
      <c r="X26" s="66">
        <f>IF('Indicator Data'!Y29="No Data",1,IF('Indicator Data imputation'!Y30&lt;&gt;"",1,0))</f>
        <v>0</v>
      </c>
      <c r="Y26" s="66">
        <f>IF('Indicator Data'!Z29="No Data",1,IF('Indicator Data imputation'!Z30&lt;&gt;"",1,0))</f>
        <v>1</v>
      </c>
      <c r="Z26" s="66">
        <f>IF('Indicator Data'!AA29="No Data",1,IF('Indicator Data imputation'!AA30&lt;&gt;"",1,0))</f>
        <v>0</v>
      </c>
      <c r="AA26" s="66">
        <f>IF('Indicator Data'!AB29="No Data",1,IF('Indicator Data imputation'!AB30&lt;&gt;"",1,0))</f>
        <v>0</v>
      </c>
      <c r="AB26" s="66">
        <f>IF('Indicator Data'!AC29="No Data",1,IF('Indicator Data imputation'!AC30&lt;&gt;"",1,0))</f>
        <v>0</v>
      </c>
      <c r="AC26" s="66">
        <f>IF('Indicator Data'!AD29="No Data",1,IF('Indicator Data imputation'!AD29&lt;&gt;"",1,0))</f>
        <v>0</v>
      </c>
      <c r="AD26" s="66">
        <f>IF('Indicator Data'!AD29="No Data",1,IF('Indicator Data imputation'!AD30&lt;&gt;"",1,0))</f>
        <v>0</v>
      </c>
      <c r="AE26" s="66">
        <f>IF('Indicator Data'!AF29="No Data",1,IF('Indicator Data imputation'!AF30&lt;&gt;"",1,0))</f>
        <v>0</v>
      </c>
      <c r="AF26" s="66">
        <f>IF('Indicator Data'!AG29="No Data",1,IF('Indicator Data imputation'!AG30&lt;&gt;"",1,0))</f>
        <v>0</v>
      </c>
      <c r="AG26" s="66">
        <f>IF('Indicator Data'!AH29="No Data",1,IF('Indicator Data imputation'!AH30&lt;&gt;"",1,0))</f>
        <v>0</v>
      </c>
      <c r="AH26" s="66">
        <f>IF('Indicator Data'!AJ29="No Data",1,IF('Indicator Data imputation'!AI30&lt;&gt;"",1,0))</f>
        <v>0</v>
      </c>
      <c r="AI26" s="66">
        <f>IF('Indicator Data'!AK29="No Data",1,IF('Indicator Data imputation'!AJ30&lt;&gt;"",1,0))</f>
        <v>0</v>
      </c>
      <c r="AJ26" s="66">
        <f>IF('Indicator Data'!AL29="No Data",1,IF('Indicator Data imputation'!AK30&lt;&gt;"",1,0))</f>
        <v>0</v>
      </c>
      <c r="AK26" s="66">
        <f>IF('Indicator Data'!AM29="No Data",1,IF('Indicator Data imputation'!AL30&lt;&gt;"",1,0))</f>
        <v>0</v>
      </c>
      <c r="AL26" s="66">
        <f>IF('Indicator Data'!AN29="No Data",1,IF('Indicator Data imputation'!AM30&lt;&gt;"",1,0))</f>
        <v>1</v>
      </c>
      <c r="AM26" s="66">
        <f>IF('Indicator Data'!AO29="No Data",1,IF('Indicator Data imputation'!AN30&lt;&gt;"",1,0))</f>
        <v>0</v>
      </c>
      <c r="AN26" s="66">
        <f>IF('Indicator Data'!AP29="No Data",1,IF('Indicator Data imputation'!AO30&lt;&gt;"",1,0))</f>
        <v>1</v>
      </c>
      <c r="AO26" s="66">
        <f>IF('Indicator Data'!AQ29="No Data",1,IF('Indicator Data imputation'!AP30&lt;&gt;"",1,0))</f>
        <v>0</v>
      </c>
      <c r="AP26" s="66">
        <f>IF('Indicator Data'!AR29="No Data",1,IF('Indicator Data imputation'!AQ29&lt;&gt;"",1,0))</f>
        <v>0</v>
      </c>
      <c r="AQ26" s="66">
        <f>IF('Indicator Data'!AS29="No Data",1,IF('Indicator Data imputation'!AU30&lt;&gt;"",1,0))</f>
        <v>0</v>
      </c>
      <c r="AR26" s="66">
        <f>IF('Indicator Data'!AT29="No Data",1,IF('Indicator Data imputation'!AV30&lt;&gt;"",1,0))</f>
        <v>0</v>
      </c>
      <c r="AS26" s="66">
        <f>IF('Indicator Data'!AU29="No Data",1,IF('Indicator Data imputation'!AW30&lt;&gt;"",1,0))</f>
        <v>0</v>
      </c>
      <c r="AT26" s="66">
        <f>IF('Indicator Data'!AV29="No Data",1,IF('Indicator Data imputation'!AU30&lt;&gt;"",1,0))</f>
        <v>0</v>
      </c>
      <c r="AU26" s="66">
        <f>IF('Indicator Data'!AW29="No Data",1,IF('Indicator Data imputation'!AV30&lt;&gt;"",1,0))</f>
        <v>0</v>
      </c>
      <c r="AV26" s="66">
        <f>IF('Indicator Data'!AX29="No Data",1,IF('Indicator Data imputation'!AW30&lt;&gt;"",1,0))</f>
        <v>0</v>
      </c>
      <c r="AW26" s="66">
        <f>IF('Indicator Data'!AY29="No Data",1,IF('Indicator Data imputation'!AX30&lt;&gt;"",1,0))</f>
        <v>0</v>
      </c>
      <c r="AX26" s="66">
        <f>IF('Indicator Data'!AZ29="No Data",1,IF('Indicator Data imputation'!AY30&lt;&gt;"",1,0))</f>
        <v>0</v>
      </c>
      <c r="AY26" s="66">
        <f>IF('Indicator Data'!BA29="No Data",1,IF('Indicator Data imputation'!AZ30&lt;&gt;"",1,0))</f>
        <v>0</v>
      </c>
      <c r="AZ26" s="66">
        <f>IF('Indicator Data'!BB29="No Data",1,IF('Indicator Data imputation'!BA30&lt;&gt;"",1,0))</f>
        <v>1</v>
      </c>
      <c r="BA26" s="66">
        <f>IF('Indicator Data'!BC29="No Data",1,IF('Indicator Data imputation'!BB29&lt;&gt;"",1,0))</f>
        <v>0</v>
      </c>
      <c r="BB26" s="66">
        <f>IF('Indicator Data'!BD29="No Data",1,IF('Indicator Data imputation'!BC29&lt;&gt;"",1,0))</f>
        <v>0</v>
      </c>
      <c r="BC26" s="66">
        <f>IF('Indicator Data'!BE29="No Data",1,IF('Indicator Data imputation'!BD29&lt;&gt;"",1,0))</f>
        <v>0</v>
      </c>
      <c r="BD26" s="66">
        <f>IF('Indicator Data'!BF29="No Data",1,IF('Indicator Data imputation'!BE30&lt;&gt;"",1,0))</f>
        <v>0</v>
      </c>
      <c r="BE26" s="66">
        <f>IF('Indicator Data'!BG29="No Data",1,IF('Indicator Data imputation'!BF30&lt;&gt;"",1,0))</f>
        <v>0</v>
      </c>
      <c r="BF26" s="66">
        <f>IF('Indicator Data'!BH29="No Data",1,IF('Indicator Data imputation'!BG30&lt;&gt;"",1,0))</f>
        <v>0</v>
      </c>
      <c r="BG26" s="66">
        <f>IF('Indicator Data'!BI29="No Data",1,IF('Indicator Data imputation'!BH30&lt;&gt;"",1,0))</f>
        <v>0</v>
      </c>
      <c r="BH26" s="66">
        <f>IF('Indicator Data'!BJ29="No Data",1,IF('Indicator Data imputation'!BI30&lt;&gt;"",1,0))</f>
        <v>0</v>
      </c>
      <c r="BI26" s="66">
        <f>IF('Indicator Data'!BK29="No Data",1,IF('Indicator Data imputation'!BJ29&lt;&gt;"",1,0))</f>
        <v>0</v>
      </c>
      <c r="BJ26" s="66">
        <f>IF('Indicator Data'!BL29="No Data",1,IF('Indicator Data imputation'!BK29&lt;&gt;"",1,0))</f>
        <v>0</v>
      </c>
      <c r="BK26" s="66">
        <f>IF('Indicator Data'!BM29="No Data",1,IF('Indicator Data imputation'!BL29&lt;&gt;"",1,0))</f>
        <v>0</v>
      </c>
      <c r="BL26" s="66">
        <f>IF('Indicator Data'!BN29="No Data",1,IF('Indicator Data imputation'!BM30&lt;&gt;"",1,0))</f>
        <v>0</v>
      </c>
      <c r="BM26" s="66">
        <f>IF('Indicator Data'!BO29="No Data",1,IF('Indicator Data imputation'!BN30&lt;&gt;"",1,0))</f>
        <v>0</v>
      </c>
      <c r="BN26" s="66">
        <f>IF('Indicator Data'!BP29="No Data",1,IF('Indicator Data imputation'!BO30&lt;&gt;"",1,0))</f>
        <v>0</v>
      </c>
      <c r="BO26">
        <f t="shared" si="0"/>
        <v>5</v>
      </c>
      <c r="BP26" s="68">
        <f t="shared" si="1"/>
        <v>7.6923076923076927E-2</v>
      </c>
    </row>
    <row r="27" spans="1:68" x14ac:dyDescent="0.25">
      <c r="A27" s="42" t="s">
        <v>647</v>
      </c>
      <c r="B27" s="66">
        <f>IF('Indicator Data'!D30="No Data",1,IF('Indicator Data imputation'!C31&lt;&gt;"",1,0))</f>
        <v>0</v>
      </c>
      <c r="C27" s="66">
        <f>IF('Indicator Data'!E30="No Data",1,IF('Indicator Data imputation'!D31&lt;&gt;"",1,0))</f>
        <v>0</v>
      </c>
      <c r="D27" s="66">
        <f>IF('Indicator Data'!F30="No Data",1,IF('Indicator Data imputation'!E31&lt;&gt;"",1,0))</f>
        <v>0</v>
      </c>
      <c r="E27" s="66">
        <f>IF('Indicator Data'!G30="No Data",1,IF('Indicator Data imputation'!F31&lt;&gt;"",1,0))</f>
        <v>0</v>
      </c>
      <c r="F27" s="66">
        <f>IF('Indicator Data'!H30="No Data",1,IF('Indicator Data imputation'!G31&lt;&gt;"",1,0))</f>
        <v>0</v>
      </c>
      <c r="G27" s="66">
        <f>IF('Indicator Data'!I30="No Data",1,IF('Indicator Data imputation'!H31&lt;&gt;"",1,0))</f>
        <v>0</v>
      </c>
      <c r="H27" s="66">
        <f>IF('Indicator Data'!J30="No Data",1,IF('Indicator Data imputation'!I31&lt;&gt;"",1,0))</f>
        <v>0</v>
      </c>
      <c r="I27" s="66">
        <f>IF('Indicator Data'!K30="No Data",1,IF('Indicator Data imputation'!J31&lt;&gt;"",1,0))</f>
        <v>0</v>
      </c>
      <c r="J27" s="66">
        <f>IF('Indicator Data'!L30="No Data",1,IF('Indicator Data imputation'!K31&lt;&gt;"",1,0))</f>
        <v>0</v>
      </c>
      <c r="K27" s="66">
        <f>IF('Indicator Data'!AI30="No Data",1,IF('Indicator Data imputation'!L31&lt;&gt;"",1,0))</f>
        <v>0</v>
      </c>
      <c r="L27" s="66">
        <f>IF('Indicator Data'!M30="No Data",1,IF('Indicator Data imputation'!M31&lt;&gt;"",1,0))</f>
        <v>0</v>
      </c>
      <c r="M27" s="66">
        <f>IF('Indicator Data'!N30="No Data",1,IF('Indicator Data imputation'!N31&lt;&gt;"",1,0))</f>
        <v>0</v>
      </c>
      <c r="N27" s="66">
        <f>IF('Indicator Data'!O30="No Data",1,IF('Indicator Data imputation'!O31&lt;&gt;"",1,0))</f>
        <v>0</v>
      </c>
      <c r="O27" s="66">
        <f>IF('Indicator Data'!P30="No Data",1,IF('Indicator Data imputation'!P31&lt;&gt;"",1,0))</f>
        <v>0</v>
      </c>
      <c r="P27" s="66">
        <f>IF('Indicator Data'!Q30="No Data",1,IF('Indicator Data imputation'!Q31&lt;&gt;"",1,0))</f>
        <v>0</v>
      </c>
      <c r="Q27" s="66">
        <f>IF('Indicator Data'!R30="No Data",1,IF('Indicator Data imputation'!R31&lt;&gt;"",1,0))</f>
        <v>0</v>
      </c>
      <c r="R27" s="66">
        <f>IF('Indicator Data'!S30="No Data",1,IF('Indicator Data imputation'!S31&lt;&gt;"",1,0))</f>
        <v>0</v>
      </c>
      <c r="S27" s="66">
        <f>IF('Indicator Data'!T30="No Data",1,IF('Indicator Data imputation'!T31&lt;&gt;"",1,0))</f>
        <v>0</v>
      </c>
      <c r="T27" s="66">
        <f>IF('Indicator Data'!U30="No Data",1,IF('Indicator Data imputation'!U31&lt;&gt;"",1,0))</f>
        <v>0</v>
      </c>
      <c r="U27" s="66">
        <f>IF('Indicator Data'!V30="No Data",1,IF('Indicator Data imputation'!V31&lt;&gt;"",1,0))</f>
        <v>0</v>
      </c>
      <c r="V27" s="66">
        <f>IF('Indicator Data'!W30="No Data",1,IF('Indicator Data imputation'!W31&lt;&gt;"",1,0))</f>
        <v>0</v>
      </c>
      <c r="W27" s="66">
        <f>IF('Indicator Data'!X30="No Data",1,IF('Indicator Data imputation'!X31&lt;&gt;"",1,0))</f>
        <v>0</v>
      </c>
      <c r="X27" s="66">
        <f>IF('Indicator Data'!Y30="No Data",1,IF('Indicator Data imputation'!Y31&lt;&gt;"",1,0))</f>
        <v>0</v>
      </c>
      <c r="Y27" s="66">
        <f>IF('Indicator Data'!Z30="No Data",1,IF('Indicator Data imputation'!Z31&lt;&gt;"",1,0))</f>
        <v>0</v>
      </c>
      <c r="Z27" s="66">
        <f>IF('Indicator Data'!AA30="No Data",1,IF('Indicator Data imputation'!AA31&lt;&gt;"",1,0))</f>
        <v>0</v>
      </c>
      <c r="AA27" s="66">
        <f>IF('Indicator Data'!AB30="No Data",1,IF('Indicator Data imputation'!AB31&lt;&gt;"",1,0))</f>
        <v>0</v>
      </c>
      <c r="AB27" s="66">
        <f>IF('Indicator Data'!AC30="No Data",1,IF('Indicator Data imputation'!AC31&lt;&gt;"",1,0))</f>
        <v>0</v>
      </c>
      <c r="AC27" s="66">
        <f>IF('Indicator Data'!AD30="No Data",1,IF('Indicator Data imputation'!AD30&lt;&gt;"",1,0))</f>
        <v>0</v>
      </c>
      <c r="AD27" s="66">
        <f>IF('Indicator Data'!AD30="No Data",1,IF('Indicator Data imputation'!AD31&lt;&gt;"",1,0))</f>
        <v>0</v>
      </c>
      <c r="AE27" s="66">
        <f>IF('Indicator Data'!AF30="No Data",1,IF('Indicator Data imputation'!AF31&lt;&gt;"",1,0))</f>
        <v>0</v>
      </c>
      <c r="AF27" s="66">
        <f>IF('Indicator Data'!AG30="No Data",1,IF('Indicator Data imputation'!AG31&lt;&gt;"",1,0))</f>
        <v>0</v>
      </c>
      <c r="AG27" s="66">
        <f>IF('Indicator Data'!AH30="No Data",1,IF('Indicator Data imputation'!AH31&lt;&gt;"",1,0))</f>
        <v>0</v>
      </c>
      <c r="AH27" s="66">
        <f>IF('Indicator Data'!AJ30="No Data",1,IF('Indicator Data imputation'!AI31&lt;&gt;"",1,0))</f>
        <v>0</v>
      </c>
      <c r="AI27" s="66">
        <f>IF('Indicator Data'!AK30="No Data",1,IF('Indicator Data imputation'!AJ31&lt;&gt;"",1,0))</f>
        <v>0</v>
      </c>
      <c r="AJ27" s="66">
        <f>IF('Indicator Data'!AL30="No Data",1,IF('Indicator Data imputation'!AK31&lt;&gt;"",1,0))</f>
        <v>0</v>
      </c>
      <c r="AK27" s="66">
        <f>IF('Indicator Data'!AM30="No Data",1,IF('Indicator Data imputation'!AL31&lt;&gt;"",1,0))</f>
        <v>0</v>
      </c>
      <c r="AL27" s="66">
        <f>IF('Indicator Data'!AN30="No Data",1,IF('Indicator Data imputation'!AM31&lt;&gt;"",1,0))</f>
        <v>1</v>
      </c>
      <c r="AM27" s="66">
        <f>IF('Indicator Data'!AO30="No Data",1,IF('Indicator Data imputation'!AN31&lt;&gt;"",1,0))</f>
        <v>0</v>
      </c>
      <c r="AN27" s="66">
        <f>IF('Indicator Data'!AP30="No Data",1,IF('Indicator Data imputation'!AO31&lt;&gt;"",1,0))</f>
        <v>0</v>
      </c>
      <c r="AO27" s="66">
        <f>IF('Indicator Data'!AQ30="No Data",1,IF('Indicator Data imputation'!AP31&lt;&gt;"",1,0))</f>
        <v>0</v>
      </c>
      <c r="AP27" s="66">
        <f>IF('Indicator Data'!AR30="No Data",1,IF('Indicator Data imputation'!AQ30&lt;&gt;"",1,0))</f>
        <v>0</v>
      </c>
      <c r="AQ27" s="66">
        <f>IF('Indicator Data'!AS30="No Data",1,IF('Indicator Data imputation'!AU31&lt;&gt;"",1,0))</f>
        <v>0</v>
      </c>
      <c r="AR27" s="66">
        <f>IF('Indicator Data'!AT30="No Data",1,IF('Indicator Data imputation'!AV31&lt;&gt;"",1,0))</f>
        <v>0</v>
      </c>
      <c r="AS27" s="66">
        <f>IF('Indicator Data'!AU30="No Data",1,IF('Indicator Data imputation'!AW31&lt;&gt;"",1,0))</f>
        <v>0</v>
      </c>
      <c r="AT27" s="66">
        <f>IF('Indicator Data'!AV30="No Data",1,IF('Indicator Data imputation'!AU31&lt;&gt;"",1,0))</f>
        <v>0</v>
      </c>
      <c r="AU27" s="66">
        <f>IF('Indicator Data'!AW30="No Data",1,IF('Indicator Data imputation'!AV31&lt;&gt;"",1,0))</f>
        <v>0</v>
      </c>
      <c r="AV27" s="66">
        <f>IF('Indicator Data'!AX30="No Data",1,IF('Indicator Data imputation'!AW31&lt;&gt;"",1,0))</f>
        <v>0</v>
      </c>
      <c r="AW27" s="66">
        <f>IF('Indicator Data'!AY30="No Data",1,IF('Indicator Data imputation'!AX31&lt;&gt;"",1,0))</f>
        <v>0</v>
      </c>
      <c r="AX27" s="66">
        <f>IF('Indicator Data'!AZ30="No Data",1,IF('Indicator Data imputation'!AY31&lt;&gt;"",1,0))</f>
        <v>0</v>
      </c>
      <c r="AY27" s="66">
        <f>IF('Indicator Data'!BA30="No Data",1,IF('Indicator Data imputation'!AZ31&lt;&gt;"",1,0))</f>
        <v>0</v>
      </c>
      <c r="AZ27" s="66">
        <f>IF('Indicator Data'!BB30="No Data",1,IF('Indicator Data imputation'!BA31&lt;&gt;"",1,0))</f>
        <v>0</v>
      </c>
      <c r="BA27" s="66">
        <f>IF('Indicator Data'!BC30="No Data",1,IF('Indicator Data imputation'!BB30&lt;&gt;"",1,0))</f>
        <v>0</v>
      </c>
      <c r="BB27" s="66">
        <f>IF('Indicator Data'!BD30="No Data",1,IF('Indicator Data imputation'!BC30&lt;&gt;"",1,0))</f>
        <v>0</v>
      </c>
      <c r="BC27" s="66">
        <f>IF('Indicator Data'!BE30="No Data",1,IF('Indicator Data imputation'!BD30&lt;&gt;"",1,0))</f>
        <v>0</v>
      </c>
      <c r="BD27" s="66">
        <f>IF('Indicator Data'!BF30="No Data",1,IF('Indicator Data imputation'!BE31&lt;&gt;"",1,0))</f>
        <v>0</v>
      </c>
      <c r="BE27" s="66">
        <f>IF('Indicator Data'!BG30="No Data",1,IF('Indicator Data imputation'!BF31&lt;&gt;"",1,0))</f>
        <v>0</v>
      </c>
      <c r="BF27" s="66">
        <f>IF('Indicator Data'!BH30="No Data",1,IF('Indicator Data imputation'!BG31&lt;&gt;"",1,0))</f>
        <v>0</v>
      </c>
      <c r="BG27" s="66">
        <f>IF('Indicator Data'!BI30="No Data",1,IF('Indicator Data imputation'!BH31&lt;&gt;"",1,0))</f>
        <v>0</v>
      </c>
      <c r="BH27" s="66">
        <f>IF('Indicator Data'!BJ30="No Data",1,IF('Indicator Data imputation'!BI31&lt;&gt;"",1,0))</f>
        <v>0</v>
      </c>
      <c r="BI27" s="66">
        <f>IF('Indicator Data'!BK30="No Data",1,IF('Indicator Data imputation'!BJ30&lt;&gt;"",1,0))</f>
        <v>0</v>
      </c>
      <c r="BJ27" s="66">
        <f>IF('Indicator Data'!BL30="No Data",1,IF('Indicator Data imputation'!BK30&lt;&gt;"",1,0))</f>
        <v>0</v>
      </c>
      <c r="BK27" s="66">
        <f>IF('Indicator Data'!BM30="No Data",1,IF('Indicator Data imputation'!BL30&lt;&gt;"",1,0))</f>
        <v>0</v>
      </c>
      <c r="BL27" s="66">
        <f>IF('Indicator Data'!BN30="No Data",1,IF('Indicator Data imputation'!BM31&lt;&gt;"",1,0))</f>
        <v>0</v>
      </c>
      <c r="BM27" s="66">
        <f>IF('Indicator Data'!BO30="No Data",1,IF('Indicator Data imputation'!BN31&lt;&gt;"",1,0))</f>
        <v>0</v>
      </c>
      <c r="BN27" s="66">
        <f>IF('Indicator Data'!BP30="No Data",1,IF('Indicator Data imputation'!BO31&lt;&gt;"",1,0))</f>
        <v>0</v>
      </c>
      <c r="BO27">
        <f t="shared" si="0"/>
        <v>1</v>
      </c>
      <c r="BP27" s="68">
        <f t="shared" si="1"/>
        <v>1.5384615384615385E-2</v>
      </c>
    </row>
    <row r="28" spans="1:68" x14ac:dyDescent="0.25">
      <c r="A28" s="108" t="s">
        <v>648</v>
      </c>
      <c r="B28" s="66">
        <f>IF('Indicator Data'!D31="No Data",1,IF('Indicator Data imputation'!C32&lt;&gt;"",1,0))</f>
        <v>0</v>
      </c>
      <c r="C28" s="66">
        <f>IF('Indicator Data'!E31="No Data",1,IF('Indicator Data imputation'!D32&lt;&gt;"",1,0))</f>
        <v>0</v>
      </c>
      <c r="D28" s="66">
        <f>IF('Indicator Data'!F31="No Data",1,IF('Indicator Data imputation'!E32&lt;&gt;"",1,0))</f>
        <v>0</v>
      </c>
      <c r="E28" s="66">
        <f>IF('Indicator Data'!G31="No Data",1,IF('Indicator Data imputation'!F32&lt;&gt;"",1,0))</f>
        <v>0</v>
      </c>
      <c r="F28" s="66">
        <f>IF('Indicator Data'!H31="No Data",1,IF('Indicator Data imputation'!G32&lt;&gt;"",1,0))</f>
        <v>0</v>
      </c>
      <c r="G28" s="66">
        <f>IF('Indicator Data'!I31="No Data",1,IF('Indicator Data imputation'!H32&lt;&gt;"",1,0))</f>
        <v>0</v>
      </c>
      <c r="H28" s="66">
        <f>IF('Indicator Data'!J31="No Data",1,IF('Indicator Data imputation'!I32&lt;&gt;"",1,0))</f>
        <v>0</v>
      </c>
      <c r="I28" s="66">
        <f>IF('Indicator Data'!K31="No Data",1,IF('Indicator Data imputation'!J32&lt;&gt;"",1,0))</f>
        <v>0</v>
      </c>
      <c r="J28" s="66">
        <f>IF('Indicator Data'!L31="No Data",1,IF('Indicator Data imputation'!K32&lt;&gt;"",1,0))</f>
        <v>0</v>
      </c>
      <c r="K28" s="66">
        <f>IF('Indicator Data'!AI31="No Data",1,IF('Indicator Data imputation'!L32&lt;&gt;"",1,0))</f>
        <v>0</v>
      </c>
      <c r="L28" s="66">
        <f>IF('Indicator Data'!M31="No Data",1,IF('Indicator Data imputation'!M32&lt;&gt;"",1,0))</f>
        <v>0</v>
      </c>
      <c r="M28" s="66">
        <f>IF('Indicator Data'!N31="No Data",1,IF('Indicator Data imputation'!N32&lt;&gt;"",1,0))</f>
        <v>0</v>
      </c>
      <c r="N28" s="66">
        <f>IF('Indicator Data'!O31="No Data",1,IF('Indicator Data imputation'!O32&lt;&gt;"",1,0))</f>
        <v>1</v>
      </c>
      <c r="O28" s="66">
        <f>IF('Indicator Data'!P31="No Data",1,IF('Indicator Data imputation'!P32&lt;&gt;"",1,0))</f>
        <v>0</v>
      </c>
      <c r="P28" s="66">
        <f>IF('Indicator Data'!Q31="No Data",1,IF('Indicator Data imputation'!Q32&lt;&gt;"",1,0))</f>
        <v>0</v>
      </c>
      <c r="Q28" s="66">
        <f>IF('Indicator Data'!R31="No Data",1,IF('Indicator Data imputation'!R32&lt;&gt;"",1,0))</f>
        <v>0</v>
      </c>
      <c r="R28" s="66">
        <f>IF('Indicator Data'!S31="No Data",1,IF('Indicator Data imputation'!S32&lt;&gt;"",1,0))</f>
        <v>0</v>
      </c>
      <c r="S28" s="66">
        <f>IF('Indicator Data'!T31="No Data",1,IF('Indicator Data imputation'!T32&lt;&gt;"",1,0))</f>
        <v>0</v>
      </c>
      <c r="T28" s="66">
        <f>IF('Indicator Data'!U31="No Data",1,IF('Indicator Data imputation'!U32&lt;&gt;"",1,0))</f>
        <v>0</v>
      </c>
      <c r="U28" s="66">
        <f>IF('Indicator Data'!V31="No Data",1,IF('Indicator Data imputation'!V32&lt;&gt;"",1,0))</f>
        <v>0</v>
      </c>
      <c r="V28" s="66">
        <f>IF('Indicator Data'!W31="No Data",1,IF('Indicator Data imputation'!W32&lt;&gt;"",1,0))</f>
        <v>0</v>
      </c>
      <c r="W28" s="66">
        <f>IF('Indicator Data'!X31="No Data",1,IF('Indicator Data imputation'!X32&lt;&gt;"",1,0))</f>
        <v>0</v>
      </c>
      <c r="X28" s="66">
        <f>IF('Indicator Data'!Y31="No Data",1,IF('Indicator Data imputation'!Y32&lt;&gt;"",1,0))</f>
        <v>0</v>
      </c>
      <c r="Y28" s="66">
        <f>IF('Indicator Data'!Z31="No Data",1,IF('Indicator Data imputation'!Z32&lt;&gt;"",1,0))</f>
        <v>0</v>
      </c>
      <c r="Z28" s="66">
        <f>IF('Indicator Data'!AA31="No Data",1,IF('Indicator Data imputation'!AA32&lt;&gt;"",1,0))</f>
        <v>0</v>
      </c>
      <c r="AA28" s="66">
        <f>IF('Indicator Data'!AB31="No Data",1,IF('Indicator Data imputation'!AB32&lt;&gt;"",1,0))</f>
        <v>0</v>
      </c>
      <c r="AB28" s="66">
        <f>IF('Indicator Data'!AC31="No Data",1,IF('Indicator Data imputation'!AC32&lt;&gt;"",1,0))</f>
        <v>0</v>
      </c>
      <c r="AC28" s="66">
        <f>IF('Indicator Data'!AD31="No Data",1,IF('Indicator Data imputation'!AD31&lt;&gt;"",1,0))</f>
        <v>0</v>
      </c>
      <c r="AD28" s="66">
        <f>IF('Indicator Data'!AD31="No Data",1,IF('Indicator Data imputation'!AD32&lt;&gt;"",1,0))</f>
        <v>0</v>
      </c>
      <c r="AE28" s="66">
        <f>IF('Indicator Data'!AF31="No Data",1,IF('Indicator Data imputation'!AF32&lt;&gt;"",1,0))</f>
        <v>0</v>
      </c>
      <c r="AF28" s="66">
        <f>IF('Indicator Data'!AG31="No Data",1,IF('Indicator Data imputation'!AG32&lt;&gt;"",1,0))</f>
        <v>0</v>
      </c>
      <c r="AG28" s="66">
        <f>IF('Indicator Data'!AH31="No Data",1,IF('Indicator Data imputation'!AH32&lt;&gt;"",1,0))</f>
        <v>0</v>
      </c>
      <c r="AH28" s="66">
        <f>IF('Indicator Data'!AJ31="No Data",1,IF('Indicator Data imputation'!AI32&lt;&gt;"",1,0))</f>
        <v>0</v>
      </c>
      <c r="AI28" s="66">
        <f>IF('Indicator Data'!AK31="No Data",1,IF('Indicator Data imputation'!AJ32&lt;&gt;"",1,0))</f>
        <v>0</v>
      </c>
      <c r="AJ28" s="66">
        <f>IF('Indicator Data'!AL31="No Data",1,IF('Indicator Data imputation'!AK32&lt;&gt;"",1,0))</f>
        <v>0</v>
      </c>
      <c r="AK28" s="66">
        <f>IF('Indicator Data'!AM31="No Data",1,IF('Indicator Data imputation'!AL32&lt;&gt;"",1,0))</f>
        <v>0</v>
      </c>
      <c r="AL28" s="66">
        <f>IF('Indicator Data'!AN31="No Data",1,IF('Indicator Data imputation'!AM32&lt;&gt;"",1,0))</f>
        <v>1</v>
      </c>
      <c r="AM28" s="66">
        <f>IF('Indicator Data'!AO31="No Data",1,IF('Indicator Data imputation'!AN32&lt;&gt;"",1,0))</f>
        <v>0</v>
      </c>
      <c r="AN28" s="66">
        <f>IF('Indicator Data'!AP31="No Data",1,IF('Indicator Data imputation'!AO32&lt;&gt;"",1,0))</f>
        <v>0</v>
      </c>
      <c r="AO28" s="66">
        <f>IF('Indicator Data'!AQ31="No Data",1,IF('Indicator Data imputation'!AP32&lt;&gt;"",1,0))</f>
        <v>0</v>
      </c>
      <c r="AP28" s="66">
        <f>IF('Indicator Data'!AR31="No Data",1,IF('Indicator Data imputation'!AQ31&lt;&gt;"",1,0))</f>
        <v>0</v>
      </c>
      <c r="AQ28" s="66">
        <f>IF('Indicator Data'!AS31="No Data",1,IF('Indicator Data imputation'!AU32&lt;&gt;"",1,0))</f>
        <v>0</v>
      </c>
      <c r="AR28" s="66">
        <f>IF('Indicator Data'!AT31="No Data",1,IF('Indicator Data imputation'!AV32&lt;&gt;"",1,0))</f>
        <v>0</v>
      </c>
      <c r="AS28" s="66">
        <f>IF('Indicator Data'!AU31="No Data",1,IF('Indicator Data imputation'!AW32&lt;&gt;"",1,0))</f>
        <v>0</v>
      </c>
      <c r="AT28" s="66">
        <f>IF('Indicator Data'!AV31="No Data",1,IF('Indicator Data imputation'!AU32&lt;&gt;"",1,0))</f>
        <v>0</v>
      </c>
      <c r="AU28" s="66">
        <f>IF('Indicator Data'!AW31="No Data",1,IF('Indicator Data imputation'!AV32&lt;&gt;"",1,0))</f>
        <v>0</v>
      </c>
      <c r="AV28" s="66">
        <f>IF('Indicator Data'!AX31="No Data",1,IF('Indicator Data imputation'!AW32&lt;&gt;"",1,0))</f>
        <v>0</v>
      </c>
      <c r="AW28" s="66">
        <f>IF('Indicator Data'!AY31="No Data",1,IF('Indicator Data imputation'!AX32&lt;&gt;"",1,0))</f>
        <v>0</v>
      </c>
      <c r="AX28" s="66">
        <f>IF('Indicator Data'!AZ31="No Data",1,IF('Indicator Data imputation'!AY32&lt;&gt;"",1,0))</f>
        <v>0</v>
      </c>
      <c r="AY28" s="66">
        <f>IF('Indicator Data'!BA31="No Data",1,IF('Indicator Data imputation'!AZ32&lt;&gt;"",1,0))</f>
        <v>0</v>
      </c>
      <c r="AZ28" s="66">
        <f>IF('Indicator Data'!BB31="No Data",1,IF('Indicator Data imputation'!BA32&lt;&gt;"",1,0))</f>
        <v>0</v>
      </c>
      <c r="BA28" s="66">
        <f>IF('Indicator Data'!BC31="No Data",1,IF('Indicator Data imputation'!BB31&lt;&gt;"",1,0))</f>
        <v>0</v>
      </c>
      <c r="BB28" s="66">
        <f>IF('Indicator Data'!BD31="No Data",1,IF('Indicator Data imputation'!BC31&lt;&gt;"",1,0))</f>
        <v>0</v>
      </c>
      <c r="BC28" s="66">
        <f>IF('Indicator Data'!BE31="No Data",1,IF('Indicator Data imputation'!BD31&lt;&gt;"",1,0))</f>
        <v>0</v>
      </c>
      <c r="BD28" s="66">
        <f>IF('Indicator Data'!BF31="No Data",1,IF('Indicator Data imputation'!BE32&lt;&gt;"",1,0))</f>
        <v>0</v>
      </c>
      <c r="BE28" s="66">
        <f>IF('Indicator Data'!BG31="No Data",1,IF('Indicator Data imputation'!BF32&lt;&gt;"",1,0))</f>
        <v>0</v>
      </c>
      <c r="BF28" s="66">
        <f>IF('Indicator Data'!BH31="No Data",1,IF('Indicator Data imputation'!BG32&lt;&gt;"",1,0))</f>
        <v>0</v>
      </c>
      <c r="BG28" s="66">
        <f>IF('Indicator Data'!BI31="No Data",1,IF('Indicator Data imputation'!BH32&lt;&gt;"",1,0))</f>
        <v>0</v>
      </c>
      <c r="BH28" s="66">
        <f>IF('Indicator Data'!BJ31="No Data",1,IF('Indicator Data imputation'!BI32&lt;&gt;"",1,0))</f>
        <v>0</v>
      </c>
      <c r="BI28" s="66">
        <f>IF('Indicator Data'!BK31="No Data",1,IF('Indicator Data imputation'!BJ31&lt;&gt;"",1,0))</f>
        <v>0</v>
      </c>
      <c r="BJ28" s="66">
        <f>IF('Indicator Data'!BL31="No Data",1,IF('Indicator Data imputation'!BK31&lt;&gt;"",1,0))</f>
        <v>0</v>
      </c>
      <c r="BK28" s="66">
        <f>IF('Indicator Data'!BM31="No Data",1,IF('Indicator Data imputation'!BL31&lt;&gt;"",1,0))</f>
        <v>0</v>
      </c>
      <c r="BL28" s="66">
        <f>IF('Indicator Data'!BN31="No Data",1,IF('Indicator Data imputation'!BM32&lt;&gt;"",1,0))</f>
        <v>0</v>
      </c>
      <c r="BM28" s="66">
        <f>IF('Indicator Data'!BO31="No Data",1,IF('Indicator Data imputation'!BN32&lt;&gt;"",1,0))</f>
        <v>0</v>
      </c>
      <c r="BN28" s="66">
        <f>IF('Indicator Data'!BP31="No Data",1,IF('Indicator Data imputation'!BO32&lt;&gt;"",1,0))</f>
        <v>0</v>
      </c>
      <c r="BO28">
        <f t="shared" si="0"/>
        <v>2</v>
      </c>
      <c r="BP28" s="68">
        <f t="shared" si="1"/>
        <v>3.0769230769230771E-2</v>
      </c>
    </row>
    <row r="29" spans="1:68" x14ac:dyDescent="0.25">
      <c r="A29" s="108" t="s">
        <v>649</v>
      </c>
      <c r="B29" s="66">
        <f>IF('Indicator Data'!D32="No Data",1,IF('Indicator Data imputation'!C33&lt;&gt;"",1,0))</f>
        <v>0</v>
      </c>
      <c r="C29" s="66">
        <f>IF('Indicator Data'!E32="No Data",1,IF('Indicator Data imputation'!D33&lt;&gt;"",1,0))</f>
        <v>0</v>
      </c>
      <c r="D29" s="66">
        <f>IF('Indicator Data'!F32="No Data",1,IF('Indicator Data imputation'!E33&lt;&gt;"",1,0))</f>
        <v>0</v>
      </c>
      <c r="E29" s="66">
        <f>IF('Indicator Data'!G32="No Data",1,IF('Indicator Data imputation'!F33&lt;&gt;"",1,0))</f>
        <v>0</v>
      </c>
      <c r="F29" s="66">
        <f>IF('Indicator Data'!H32="No Data",1,IF('Indicator Data imputation'!G33&lt;&gt;"",1,0))</f>
        <v>0</v>
      </c>
      <c r="G29" s="66">
        <f>IF('Indicator Data'!I32="No Data",1,IF('Indicator Data imputation'!H33&lt;&gt;"",1,0))</f>
        <v>0</v>
      </c>
      <c r="H29" s="66">
        <f>IF('Indicator Data'!J32="No Data",1,IF('Indicator Data imputation'!I33&lt;&gt;"",1,0))</f>
        <v>0</v>
      </c>
      <c r="I29" s="66">
        <f>IF('Indicator Data'!K32="No Data",1,IF('Indicator Data imputation'!J33&lt;&gt;"",1,0))</f>
        <v>0</v>
      </c>
      <c r="J29" s="66">
        <f>IF('Indicator Data'!L32="No Data",1,IF('Indicator Data imputation'!K33&lt;&gt;"",1,0))</f>
        <v>0</v>
      </c>
      <c r="K29" s="66">
        <f>IF('Indicator Data'!AI32="No Data",1,IF('Indicator Data imputation'!L33&lt;&gt;"",1,0))</f>
        <v>0</v>
      </c>
      <c r="L29" s="66">
        <f>IF('Indicator Data'!M32="No Data",1,IF('Indicator Data imputation'!M33&lt;&gt;"",1,0))</f>
        <v>0</v>
      </c>
      <c r="M29" s="66">
        <f>IF('Indicator Data'!N32="No Data",1,IF('Indicator Data imputation'!N33&lt;&gt;"",1,0))</f>
        <v>0</v>
      </c>
      <c r="N29" s="66">
        <f>IF('Indicator Data'!O32="No Data",1,IF('Indicator Data imputation'!O33&lt;&gt;"",1,0))</f>
        <v>0</v>
      </c>
      <c r="O29" s="66">
        <f>IF('Indicator Data'!P32="No Data",1,IF('Indicator Data imputation'!P33&lt;&gt;"",1,0))</f>
        <v>0</v>
      </c>
      <c r="P29" s="66">
        <f>IF('Indicator Data'!Q32="No Data",1,IF('Indicator Data imputation'!Q33&lt;&gt;"",1,0))</f>
        <v>0</v>
      </c>
      <c r="Q29" s="66">
        <f>IF('Indicator Data'!R32="No Data",1,IF('Indicator Data imputation'!R33&lt;&gt;"",1,0))</f>
        <v>0</v>
      </c>
      <c r="R29" s="66">
        <f>IF('Indicator Data'!S32="No Data",1,IF('Indicator Data imputation'!S33&lt;&gt;"",1,0))</f>
        <v>0</v>
      </c>
      <c r="S29" s="66">
        <f>IF('Indicator Data'!T32="No Data",1,IF('Indicator Data imputation'!T33&lt;&gt;"",1,0))</f>
        <v>0</v>
      </c>
      <c r="T29" s="66">
        <f>IF('Indicator Data'!U32="No Data",1,IF('Indicator Data imputation'!U33&lt;&gt;"",1,0))</f>
        <v>0</v>
      </c>
      <c r="U29" s="66">
        <f>IF('Indicator Data'!V32="No Data",1,IF('Indicator Data imputation'!V33&lt;&gt;"",1,0))</f>
        <v>0</v>
      </c>
      <c r="V29" s="66">
        <f>IF('Indicator Data'!W32="No Data",1,IF('Indicator Data imputation'!W33&lt;&gt;"",1,0))</f>
        <v>0</v>
      </c>
      <c r="W29" s="66">
        <f>IF('Indicator Data'!X32="No Data",1,IF('Indicator Data imputation'!X33&lt;&gt;"",1,0))</f>
        <v>0</v>
      </c>
      <c r="X29" s="66">
        <f>IF('Indicator Data'!Y32="No Data",1,IF('Indicator Data imputation'!Y33&lt;&gt;"",1,0))</f>
        <v>0</v>
      </c>
      <c r="Y29" s="66">
        <f>IF('Indicator Data'!Z32="No Data",1,IF('Indicator Data imputation'!Z33&lt;&gt;"",1,0))</f>
        <v>0</v>
      </c>
      <c r="Z29" s="66">
        <f>IF('Indicator Data'!AA32="No Data",1,IF('Indicator Data imputation'!AA33&lt;&gt;"",1,0))</f>
        <v>0</v>
      </c>
      <c r="AA29" s="66">
        <f>IF('Indicator Data'!AB32="No Data",1,IF('Indicator Data imputation'!AB33&lt;&gt;"",1,0))</f>
        <v>0</v>
      </c>
      <c r="AB29" s="66">
        <f>IF('Indicator Data'!AC32="No Data",1,IF('Indicator Data imputation'!AC33&lt;&gt;"",1,0))</f>
        <v>0</v>
      </c>
      <c r="AC29" s="66">
        <f>IF('Indicator Data'!AD32="No Data",1,IF('Indicator Data imputation'!AD32&lt;&gt;"",1,0))</f>
        <v>0</v>
      </c>
      <c r="AD29" s="66">
        <f>IF('Indicator Data'!AD32="No Data",1,IF('Indicator Data imputation'!AD33&lt;&gt;"",1,0))</f>
        <v>0</v>
      </c>
      <c r="AE29" s="66">
        <f>IF('Indicator Data'!AF32="No Data",1,IF('Indicator Data imputation'!AF33&lt;&gt;"",1,0))</f>
        <v>0</v>
      </c>
      <c r="AF29" s="66">
        <f>IF('Indicator Data'!AG32="No Data",1,IF('Indicator Data imputation'!AG33&lt;&gt;"",1,0))</f>
        <v>0</v>
      </c>
      <c r="AG29" s="66">
        <f>IF('Indicator Data'!AH32="No Data",1,IF('Indicator Data imputation'!AH33&lt;&gt;"",1,0))</f>
        <v>0</v>
      </c>
      <c r="AH29" s="66">
        <f>IF('Indicator Data'!AJ32="No Data",1,IF('Indicator Data imputation'!AI33&lt;&gt;"",1,0))</f>
        <v>0</v>
      </c>
      <c r="AI29" s="66">
        <f>IF('Indicator Data'!AK32="No Data",1,IF('Indicator Data imputation'!AJ33&lt;&gt;"",1,0))</f>
        <v>0</v>
      </c>
      <c r="AJ29" s="66">
        <f>IF('Indicator Data'!AL32="No Data",1,IF('Indicator Data imputation'!AK33&lt;&gt;"",1,0))</f>
        <v>0</v>
      </c>
      <c r="AK29" s="66">
        <f>IF('Indicator Data'!AM32="No Data",1,IF('Indicator Data imputation'!AL33&lt;&gt;"",1,0))</f>
        <v>0</v>
      </c>
      <c r="AL29" s="66">
        <f>IF('Indicator Data'!AN32="No Data",1,IF('Indicator Data imputation'!AM33&lt;&gt;"",1,0))</f>
        <v>1</v>
      </c>
      <c r="AM29" s="66">
        <f>IF('Indicator Data'!AO32="No Data",1,IF('Indicator Data imputation'!AN33&lt;&gt;"",1,0))</f>
        <v>0</v>
      </c>
      <c r="AN29" s="66">
        <f>IF('Indicator Data'!AP32="No Data",1,IF('Indicator Data imputation'!AO33&lt;&gt;"",1,0))</f>
        <v>0</v>
      </c>
      <c r="AO29" s="66">
        <f>IF('Indicator Data'!AQ32="No Data",1,IF('Indicator Data imputation'!AP33&lt;&gt;"",1,0))</f>
        <v>0</v>
      </c>
      <c r="AP29" s="66">
        <f>IF('Indicator Data'!AR32="No Data",1,IF('Indicator Data imputation'!AQ32&lt;&gt;"",1,0))</f>
        <v>0</v>
      </c>
      <c r="AQ29" s="66">
        <f>IF('Indicator Data'!AS32="No Data",1,IF('Indicator Data imputation'!AU33&lt;&gt;"",1,0))</f>
        <v>0</v>
      </c>
      <c r="AR29" s="66">
        <f>IF('Indicator Data'!AT32="No Data",1,IF('Indicator Data imputation'!AV33&lt;&gt;"",1,0))</f>
        <v>0</v>
      </c>
      <c r="AS29" s="66">
        <f>IF('Indicator Data'!AU32="No Data",1,IF('Indicator Data imputation'!AW33&lt;&gt;"",1,0))</f>
        <v>0</v>
      </c>
      <c r="AT29" s="66">
        <f>IF('Indicator Data'!AV32="No Data",1,IF('Indicator Data imputation'!AU33&lt;&gt;"",1,0))</f>
        <v>0</v>
      </c>
      <c r="AU29" s="66">
        <f>IF('Indicator Data'!AW32="No Data",1,IF('Indicator Data imputation'!AV33&lt;&gt;"",1,0))</f>
        <v>0</v>
      </c>
      <c r="AV29" s="66">
        <f>IF('Indicator Data'!AX32="No Data",1,IF('Indicator Data imputation'!AW33&lt;&gt;"",1,0))</f>
        <v>0</v>
      </c>
      <c r="AW29" s="66">
        <f>IF('Indicator Data'!AY32="No Data",1,IF('Indicator Data imputation'!AX33&lt;&gt;"",1,0))</f>
        <v>0</v>
      </c>
      <c r="AX29" s="66">
        <f>IF('Indicator Data'!AZ32="No Data",1,IF('Indicator Data imputation'!AY33&lt;&gt;"",1,0))</f>
        <v>0</v>
      </c>
      <c r="AY29" s="66">
        <f>IF('Indicator Data'!BA32="No Data",1,IF('Indicator Data imputation'!AZ33&lt;&gt;"",1,0))</f>
        <v>0</v>
      </c>
      <c r="AZ29" s="66">
        <f>IF('Indicator Data'!BB32="No Data",1,IF('Indicator Data imputation'!BA33&lt;&gt;"",1,0))</f>
        <v>0</v>
      </c>
      <c r="BA29" s="66">
        <f>IF('Indicator Data'!BC32="No Data",1,IF('Indicator Data imputation'!BB32&lt;&gt;"",1,0))</f>
        <v>0</v>
      </c>
      <c r="BB29" s="66">
        <f>IF('Indicator Data'!BD32="No Data",1,IF('Indicator Data imputation'!BC32&lt;&gt;"",1,0))</f>
        <v>0</v>
      </c>
      <c r="BC29" s="66">
        <f>IF('Indicator Data'!BE32="No Data",1,IF('Indicator Data imputation'!BD32&lt;&gt;"",1,0))</f>
        <v>0</v>
      </c>
      <c r="BD29" s="66">
        <f>IF('Indicator Data'!BF32="No Data",1,IF('Indicator Data imputation'!BE33&lt;&gt;"",1,0))</f>
        <v>0</v>
      </c>
      <c r="BE29" s="66">
        <f>IF('Indicator Data'!BG32="No Data",1,IF('Indicator Data imputation'!BF33&lt;&gt;"",1,0))</f>
        <v>0</v>
      </c>
      <c r="BF29" s="66">
        <f>IF('Indicator Data'!BH32="No Data",1,IF('Indicator Data imputation'!BG33&lt;&gt;"",1,0))</f>
        <v>0</v>
      </c>
      <c r="BG29" s="66">
        <f>IF('Indicator Data'!BI32="No Data",1,IF('Indicator Data imputation'!BH33&lt;&gt;"",1,0))</f>
        <v>0</v>
      </c>
      <c r="BH29" s="66">
        <f>IF('Indicator Data'!BJ32="No Data",1,IF('Indicator Data imputation'!BI33&lt;&gt;"",1,0))</f>
        <v>0</v>
      </c>
      <c r="BI29" s="66">
        <f>IF('Indicator Data'!BK32="No Data",1,IF('Indicator Data imputation'!BJ32&lt;&gt;"",1,0))</f>
        <v>0</v>
      </c>
      <c r="BJ29" s="66">
        <f>IF('Indicator Data'!BL32="No Data",1,IF('Indicator Data imputation'!BK32&lt;&gt;"",1,0))</f>
        <v>0</v>
      </c>
      <c r="BK29" s="66">
        <f>IF('Indicator Data'!BM32="No Data",1,IF('Indicator Data imputation'!BL32&lt;&gt;"",1,0))</f>
        <v>0</v>
      </c>
      <c r="BL29" s="66">
        <f>IF('Indicator Data'!BN32="No Data",1,IF('Indicator Data imputation'!BM33&lt;&gt;"",1,0))</f>
        <v>0</v>
      </c>
      <c r="BM29" s="66">
        <f>IF('Indicator Data'!BO32="No Data",1,IF('Indicator Data imputation'!BN33&lt;&gt;"",1,0))</f>
        <v>0</v>
      </c>
      <c r="BN29" s="66">
        <f>IF('Indicator Data'!BP32="No Data",1,IF('Indicator Data imputation'!BO33&lt;&gt;"",1,0))</f>
        <v>0</v>
      </c>
      <c r="BO29">
        <f t="shared" si="0"/>
        <v>1</v>
      </c>
      <c r="BP29" s="68">
        <f t="shared" si="1"/>
        <v>1.5384615384615385E-2</v>
      </c>
    </row>
    <row r="30" spans="1:68" x14ac:dyDescent="0.25">
      <c r="A30" s="108" t="s">
        <v>650</v>
      </c>
      <c r="B30" s="66">
        <f>IF('Indicator Data'!D33="No Data",1,IF('Indicator Data imputation'!C34&lt;&gt;"",1,0))</f>
        <v>0</v>
      </c>
      <c r="C30" s="66">
        <f>IF('Indicator Data'!E33="No Data",1,IF('Indicator Data imputation'!D34&lt;&gt;"",1,0))</f>
        <v>0</v>
      </c>
      <c r="D30" s="66">
        <f>IF('Indicator Data'!F33="No Data",1,IF('Indicator Data imputation'!E34&lt;&gt;"",1,0))</f>
        <v>0</v>
      </c>
      <c r="E30" s="66">
        <f>IF('Indicator Data'!G33="No Data",1,IF('Indicator Data imputation'!F34&lt;&gt;"",1,0))</f>
        <v>0</v>
      </c>
      <c r="F30" s="66">
        <f>IF('Indicator Data'!H33="No Data",1,IF('Indicator Data imputation'!G34&lt;&gt;"",1,0))</f>
        <v>0</v>
      </c>
      <c r="G30" s="66">
        <f>IF('Indicator Data'!I33="No Data",1,IF('Indicator Data imputation'!H34&lt;&gt;"",1,0))</f>
        <v>0</v>
      </c>
      <c r="H30" s="66">
        <f>IF('Indicator Data'!J33="No Data",1,IF('Indicator Data imputation'!I34&lt;&gt;"",1,0))</f>
        <v>0</v>
      </c>
      <c r="I30" s="66">
        <f>IF('Indicator Data'!K33="No Data",1,IF('Indicator Data imputation'!J34&lt;&gt;"",1,0))</f>
        <v>0</v>
      </c>
      <c r="J30" s="66">
        <f>IF('Indicator Data'!L33="No Data",1,IF('Indicator Data imputation'!K34&lt;&gt;"",1,0))</f>
        <v>0</v>
      </c>
      <c r="K30" s="66">
        <f>IF('Indicator Data'!AI33="No Data",1,IF('Indicator Data imputation'!L34&lt;&gt;"",1,0))</f>
        <v>0</v>
      </c>
      <c r="L30" s="66">
        <f>IF('Indicator Data'!M33="No Data",1,IF('Indicator Data imputation'!M34&lt;&gt;"",1,0))</f>
        <v>0</v>
      </c>
      <c r="M30" s="66">
        <f>IF('Indicator Data'!N33="No Data",1,IF('Indicator Data imputation'!N34&lt;&gt;"",1,0))</f>
        <v>0</v>
      </c>
      <c r="N30" s="66">
        <f>IF('Indicator Data'!O33="No Data",1,IF('Indicator Data imputation'!O34&lt;&gt;"",1,0))</f>
        <v>0</v>
      </c>
      <c r="O30" s="66">
        <f>IF('Indicator Data'!P33="No Data",1,IF('Indicator Data imputation'!P34&lt;&gt;"",1,0))</f>
        <v>0</v>
      </c>
      <c r="P30" s="66">
        <f>IF('Indicator Data'!Q33="No Data",1,IF('Indicator Data imputation'!Q34&lt;&gt;"",1,0))</f>
        <v>0</v>
      </c>
      <c r="Q30" s="66">
        <f>IF('Indicator Data'!R33="No Data",1,IF('Indicator Data imputation'!R34&lt;&gt;"",1,0))</f>
        <v>0</v>
      </c>
      <c r="R30" s="66">
        <f>IF('Indicator Data'!S33="No Data",1,IF('Indicator Data imputation'!S34&lt;&gt;"",1,0))</f>
        <v>0</v>
      </c>
      <c r="S30" s="66">
        <f>IF('Indicator Data'!T33="No Data",1,IF('Indicator Data imputation'!T34&lt;&gt;"",1,0))</f>
        <v>0</v>
      </c>
      <c r="T30" s="66">
        <f>IF('Indicator Data'!U33="No Data",1,IF('Indicator Data imputation'!U34&lt;&gt;"",1,0))</f>
        <v>0</v>
      </c>
      <c r="U30" s="66">
        <f>IF('Indicator Data'!V33="No Data",1,IF('Indicator Data imputation'!V34&lt;&gt;"",1,0))</f>
        <v>0</v>
      </c>
      <c r="V30" s="66">
        <f>IF('Indicator Data'!W33="No Data",1,IF('Indicator Data imputation'!W34&lt;&gt;"",1,0))</f>
        <v>0</v>
      </c>
      <c r="W30" s="66">
        <f>IF('Indicator Data'!X33="No Data",1,IF('Indicator Data imputation'!X34&lt;&gt;"",1,0))</f>
        <v>0</v>
      </c>
      <c r="X30" s="66">
        <f>IF('Indicator Data'!Y33="No Data",1,IF('Indicator Data imputation'!Y34&lt;&gt;"",1,0))</f>
        <v>0</v>
      </c>
      <c r="Y30" s="66">
        <f>IF('Indicator Data'!Z33="No Data",1,IF('Indicator Data imputation'!Z34&lt;&gt;"",1,0))</f>
        <v>0</v>
      </c>
      <c r="Z30" s="66">
        <f>IF('Indicator Data'!AA33="No Data",1,IF('Indicator Data imputation'!AA34&lt;&gt;"",1,0))</f>
        <v>0</v>
      </c>
      <c r="AA30" s="66">
        <f>IF('Indicator Data'!AB33="No Data",1,IF('Indicator Data imputation'!AB34&lt;&gt;"",1,0))</f>
        <v>0</v>
      </c>
      <c r="AB30" s="66">
        <f>IF('Indicator Data'!AC33="No Data",1,IF('Indicator Data imputation'!AC34&lt;&gt;"",1,0))</f>
        <v>0</v>
      </c>
      <c r="AC30" s="66">
        <f>IF('Indicator Data'!AD33="No Data",1,IF('Indicator Data imputation'!AD33&lt;&gt;"",1,0))</f>
        <v>0</v>
      </c>
      <c r="AD30" s="66">
        <f>IF('Indicator Data'!AD33="No Data",1,IF('Indicator Data imputation'!AD34&lt;&gt;"",1,0))</f>
        <v>0</v>
      </c>
      <c r="AE30" s="66">
        <f>IF('Indicator Data'!AF33="No Data",1,IF('Indicator Data imputation'!AF34&lt;&gt;"",1,0))</f>
        <v>0</v>
      </c>
      <c r="AF30" s="66">
        <f>IF('Indicator Data'!AG33="No Data",1,IF('Indicator Data imputation'!AG34&lt;&gt;"",1,0))</f>
        <v>0</v>
      </c>
      <c r="AG30" s="66">
        <f>IF('Indicator Data'!AH33="No Data",1,IF('Indicator Data imputation'!AH34&lt;&gt;"",1,0))</f>
        <v>0</v>
      </c>
      <c r="AH30" s="66">
        <f>IF('Indicator Data'!AJ33="No Data",1,IF('Indicator Data imputation'!AI34&lt;&gt;"",1,0))</f>
        <v>0</v>
      </c>
      <c r="AI30" s="66">
        <f>IF('Indicator Data'!AK33="No Data",1,IF('Indicator Data imputation'!AJ34&lt;&gt;"",1,0))</f>
        <v>0</v>
      </c>
      <c r="AJ30" s="66">
        <f>IF('Indicator Data'!AL33="No Data",1,IF('Indicator Data imputation'!AK34&lt;&gt;"",1,0))</f>
        <v>0</v>
      </c>
      <c r="AK30" s="66">
        <f>IF('Indicator Data'!AM33="No Data",1,IF('Indicator Data imputation'!AL34&lt;&gt;"",1,0))</f>
        <v>0</v>
      </c>
      <c r="AL30" s="66">
        <f>IF('Indicator Data'!AN33="No Data",1,IF('Indicator Data imputation'!AM34&lt;&gt;"",1,0))</f>
        <v>0</v>
      </c>
      <c r="AM30" s="66">
        <f>IF('Indicator Data'!AO33="No Data",1,IF('Indicator Data imputation'!AN34&lt;&gt;"",1,0))</f>
        <v>0</v>
      </c>
      <c r="AN30" s="66">
        <f>IF('Indicator Data'!AP33="No Data",1,IF('Indicator Data imputation'!AO34&lt;&gt;"",1,0))</f>
        <v>0</v>
      </c>
      <c r="AO30" s="66">
        <f>IF('Indicator Data'!AQ33="No Data",1,IF('Indicator Data imputation'!AP34&lt;&gt;"",1,0))</f>
        <v>0</v>
      </c>
      <c r="AP30" s="66">
        <f>IF('Indicator Data'!AR33="No Data",1,IF('Indicator Data imputation'!AQ33&lt;&gt;"",1,0))</f>
        <v>0</v>
      </c>
      <c r="AQ30" s="66">
        <f>IF('Indicator Data'!AS33="No Data",1,IF('Indicator Data imputation'!AU34&lt;&gt;"",1,0))</f>
        <v>0</v>
      </c>
      <c r="AR30" s="66">
        <f>IF('Indicator Data'!AT33="No Data",1,IF('Indicator Data imputation'!AV34&lt;&gt;"",1,0))</f>
        <v>0</v>
      </c>
      <c r="AS30" s="66">
        <f>IF('Indicator Data'!AU33="No Data",1,IF('Indicator Data imputation'!AW34&lt;&gt;"",1,0))</f>
        <v>0</v>
      </c>
      <c r="AT30" s="66">
        <f>IF('Indicator Data'!AV33="No Data",1,IF('Indicator Data imputation'!AU34&lt;&gt;"",1,0))</f>
        <v>0</v>
      </c>
      <c r="AU30" s="66">
        <f>IF('Indicator Data'!AW33="No Data",1,IF('Indicator Data imputation'!AV34&lt;&gt;"",1,0))</f>
        <v>0</v>
      </c>
      <c r="AV30" s="66">
        <f>IF('Indicator Data'!AX33="No Data",1,IF('Indicator Data imputation'!AW34&lt;&gt;"",1,0))</f>
        <v>0</v>
      </c>
      <c r="AW30" s="66">
        <f>IF('Indicator Data'!AY33="No Data",1,IF('Indicator Data imputation'!AX34&lt;&gt;"",1,0))</f>
        <v>0</v>
      </c>
      <c r="AX30" s="66">
        <f>IF('Indicator Data'!AZ33="No Data",1,IF('Indicator Data imputation'!AY34&lt;&gt;"",1,0))</f>
        <v>0</v>
      </c>
      <c r="AY30" s="66">
        <f>IF('Indicator Data'!BA33="No Data",1,IF('Indicator Data imputation'!AZ34&lt;&gt;"",1,0))</f>
        <v>0</v>
      </c>
      <c r="AZ30" s="66">
        <f>IF('Indicator Data'!BB33="No Data",1,IF('Indicator Data imputation'!BA34&lt;&gt;"",1,0))</f>
        <v>0</v>
      </c>
      <c r="BA30" s="66">
        <f>IF('Indicator Data'!BC33="No Data",1,IF('Indicator Data imputation'!BB33&lt;&gt;"",1,0))</f>
        <v>0</v>
      </c>
      <c r="BB30" s="66">
        <f>IF('Indicator Data'!BD33="No Data",1,IF('Indicator Data imputation'!BC33&lt;&gt;"",1,0))</f>
        <v>0</v>
      </c>
      <c r="BC30" s="66">
        <f>IF('Indicator Data'!BE33="No Data",1,IF('Indicator Data imputation'!BD33&lt;&gt;"",1,0))</f>
        <v>0</v>
      </c>
      <c r="BD30" s="66">
        <f>IF('Indicator Data'!BF33="No Data",1,IF('Indicator Data imputation'!BE34&lt;&gt;"",1,0))</f>
        <v>0</v>
      </c>
      <c r="BE30" s="66">
        <f>IF('Indicator Data'!BG33="No Data",1,IF('Indicator Data imputation'!BF34&lt;&gt;"",1,0))</f>
        <v>0</v>
      </c>
      <c r="BF30" s="66">
        <f>IF('Indicator Data'!BH33="No Data",1,IF('Indicator Data imputation'!BG34&lt;&gt;"",1,0))</f>
        <v>0</v>
      </c>
      <c r="BG30" s="66">
        <f>IF('Indicator Data'!BI33="No Data",1,IF('Indicator Data imputation'!BH34&lt;&gt;"",1,0))</f>
        <v>0</v>
      </c>
      <c r="BH30" s="66">
        <f>IF('Indicator Data'!BJ33="No Data",1,IF('Indicator Data imputation'!BI34&lt;&gt;"",1,0))</f>
        <v>0</v>
      </c>
      <c r="BI30" s="66">
        <f>IF('Indicator Data'!BK33="No Data",1,IF('Indicator Data imputation'!BJ33&lt;&gt;"",1,0))</f>
        <v>0</v>
      </c>
      <c r="BJ30" s="66">
        <f>IF('Indicator Data'!BL33="No Data",1,IF('Indicator Data imputation'!BK33&lt;&gt;"",1,0))</f>
        <v>0</v>
      </c>
      <c r="BK30" s="66">
        <f>IF('Indicator Data'!BM33="No Data",1,IF('Indicator Data imputation'!BL33&lt;&gt;"",1,0))</f>
        <v>0</v>
      </c>
      <c r="BL30" s="66">
        <f>IF('Indicator Data'!BN33="No Data",1,IF('Indicator Data imputation'!BM34&lt;&gt;"",1,0))</f>
        <v>0</v>
      </c>
      <c r="BM30" s="66">
        <f>IF('Indicator Data'!BO33="No Data",1,IF('Indicator Data imputation'!BN34&lt;&gt;"",1,0))</f>
        <v>0</v>
      </c>
      <c r="BN30" s="66">
        <f>IF('Indicator Data'!BP33="No Data",1,IF('Indicator Data imputation'!BO34&lt;&gt;"",1,0))</f>
        <v>0</v>
      </c>
      <c r="BO30">
        <f t="shared" si="0"/>
        <v>0</v>
      </c>
      <c r="BP30" s="68">
        <f t="shared" si="1"/>
        <v>0</v>
      </c>
    </row>
    <row r="31" spans="1:68" x14ac:dyDescent="0.25">
      <c r="A31" s="108" t="s">
        <v>651</v>
      </c>
      <c r="B31" s="66">
        <f>IF('Indicator Data'!D34="No Data",1,IF('Indicator Data imputation'!C35&lt;&gt;"",1,0))</f>
        <v>0</v>
      </c>
      <c r="C31" s="66">
        <f>IF('Indicator Data'!E34="No Data",1,IF('Indicator Data imputation'!D35&lt;&gt;"",1,0))</f>
        <v>0</v>
      </c>
      <c r="D31" s="66">
        <f>IF('Indicator Data'!F34="No Data",1,IF('Indicator Data imputation'!E35&lt;&gt;"",1,0))</f>
        <v>0</v>
      </c>
      <c r="E31" s="66">
        <f>IF('Indicator Data'!G34="No Data",1,IF('Indicator Data imputation'!F35&lt;&gt;"",1,0))</f>
        <v>0</v>
      </c>
      <c r="F31" s="66">
        <f>IF('Indicator Data'!H34="No Data",1,IF('Indicator Data imputation'!G35&lt;&gt;"",1,0))</f>
        <v>0</v>
      </c>
      <c r="G31" s="66">
        <f>IF('Indicator Data'!I34="No Data",1,IF('Indicator Data imputation'!H35&lt;&gt;"",1,0))</f>
        <v>0</v>
      </c>
      <c r="H31" s="66">
        <f>IF('Indicator Data'!J34="No Data",1,IF('Indicator Data imputation'!I35&lt;&gt;"",1,0))</f>
        <v>0</v>
      </c>
      <c r="I31" s="66">
        <f>IF('Indicator Data'!K34="No Data",1,IF('Indicator Data imputation'!J35&lt;&gt;"",1,0))</f>
        <v>0</v>
      </c>
      <c r="J31" s="66">
        <f>IF('Indicator Data'!L34="No Data",1,IF('Indicator Data imputation'!K35&lt;&gt;"",1,0))</f>
        <v>0</v>
      </c>
      <c r="K31" s="66">
        <f>IF('Indicator Data'!AI34="No Data",1,IF('Indicator Data imputation'!L35&lt;&gt;"",1,0))</f>
        <v>0</v>
      </c>
      <c r="L31" s="66">
        <f>IF('Indicator Data'!M34="No Data",1,IF('Indicator Data imputation'!M35&lt;&gt;"",1,0))</f>
        <v>0</v>
      </c>
      <c r="M31" s="66">
        <f>IF('Indicator Data'!N34="No Data",1,IF('Indicator Data imputation'!N35&lt;&gt;"",1,0))</f>
        <v>0</v>
      </c>
      <c r="N31" s="66">
        <f>IF('Indicator Data'!O34="No Data",1,IF('Indicator Data imputation'!O35&lt;&gt;"",1,0))</f>
        <v>0</v>
      </c>
      <c r="O31" s="66">
        <f>IF('Indicator Data'!P34="No Data",1,IF('Indicator Data imputation'!P35&lt;&gt;"",1,0))</f>
        <v>0</v>
      </c>
      <c r="P31" s="66">
        <f>IF('Indicator Data'!Q34="No Data",1,IF('Indicator Data imputation'!Q35&lt;&gt;"",1,0))</f>
        <v>0</v>
      </c>
      <c r="Q31" s="66">
        <f>IF('Indicator Data'!R34="No Data",1,IF('Indicator Data imputation'!R35&lt;&gt;"",1,0))</f>
        <v>0</v>
      </c>
      <c r="R31" s="66">
        <f>IF('Indicator Data'!S34="No Data",1,IF('Indicator Data imputation'!S35&lt;&gt;"",1,0))</f>
        <v>0</v>
      </c>
      <c r="S31" s="66">
        <f>IF('Indicator Data'!T34="No Data",1,IF('Indicator Data imputation'!T35&lt;&gt;"",1,0))</f>
        <v>0</v>
      </c>
      <c r="T31" s="66">
        <f>IF('Indicator Data'!U34="No Data",1,IF('Indicator Data imputation'!U35&lt;&gt;"",1,0))</f>
        <v>0</v>
      </c>
      <c r="U31" s="66">
        <f>IF('Indicator Data'!V34="No Data",1,IF('Indicator Data imputation'!V35&lt;&gt;"",1,0))</f>
        <v>0</v>
      </c>
      <c r="V31" s="66">
        <f>IF('Indicator Data'!W34="No Data",1,IF('Indicator Data imputation'!W35&lt;&gt;"",1,0))</f>
        <v>0</v>
      </c>
      <c r="W31" s="66">
        <f>IF('Indicator Data'!X34="No Data",1,IF('Indicator Data imputation'!X35&lt;&gt;"",1,0))</f>
        <v>0</v>
      </c>
      <c r="X31" s="66">
        <f>IF('Indicator Data'!Y34="No Data",1,IF('Indicator Data imputation'!Y35&lt;&gt;"",1,0))</f>
        <v>0</v>
      </c>
      <c r="Y31" s="66">
        <f>IF('Indicator Data'!Z34="No Data",1,IF('Indicator Data imputation'!Z35&lt;&gt;"",1,0))</f>
        <v>0</v>
      </c>
      <c r="Z31" s="66">
        <f>IF('Indicator Data'!AA34="No Data",1,IF('Indicator Data imputation'!AA35&lt;&gt;"",1,0))</f>
        <v>0</v>
      </c>
      <c r="AA31" s="66">
        <f>IF('Indicator Data'!AB34="No Data",1,IF('Indicator Data imputation'!AB35&lt;&gt;"",1,0))</f>
        <v>0</v>
      </c>
      <c r="AB31" s="66">
        <f>IF('Indicator Data'!AC34="No Data",1,IF('Indicator Data imputation'!AC35&lt;&gt;"",1,0))</f>
        <v>0</v>
      </c>
      <c r="AC31" s="66">
        <f>IF('Indicator Data'!AD34="No Data",1,IF('Indicator Data imputation'!AD34&lt;&gt;"",1,0))</f>
        <v>0</v>
      </c>
      <c r="AD31" s="66">
        <f>IF('Indicator Data'!AD34="No Data",1,IF('Indicator Data imputation'!AD35&lt;&gt;"",1,0))</f>
        <v>0</v>
      </c>
      <c r="AE31" s="66">
        <f>IF('Indicator Data'!AF34="No Data",1,IF('Indicator Data imputation'!AF35&lt;&gt;"",1,0))</f>
        <v>0</v>
      </c>
      <c r="AF31" s="66">
        <f>IF('Indicator Data'!AG34="No Data",1,IF('Indicator Data imputation'!AG35&lt;&gt;"",1,0))</f>
        <v>0</v>
      </c>
      <c r="AG31" s="66">
        <f>IF('Indicator Data'!AH34="No Data",1,IF('Indicator Data imputation'!AH35&lt;&gt;"",1,0))</f>
        <v>0</v>
      </c>
      <c r="AH31" s="66">
        <f>IF('Indicator Data'!AJ34="No Data",1,IF('Indicator Data imputation'!AI35&lt;&gt;"",1,0))</f>
        <v>0</v>
      </c>
      <c r="AI31" s="66">
        <f>IF('Indicator Data'!AK34="No Data",1,IF('Indicator Data imputation'!AJ35&lt;&gt;"",1,0))</f>
        <v>0</v>
      </c>
      <c r="AJ31" s="66">
        <f>IF('Indicator Data'!AL34="No Data",1,IF('Indicator Data imputation'!AK35&lt;&gt;"",1,0))</f>
        <v>0</v>
      </c>
      <c r="AK31" s="66">
        <f>IF('Indicator Data'!AM34="No Data",1,IF('Indicator Data imputation'!AL35&lt;&gt;"",1,0))</f>
        <v>0</v>
      </c>
      <c r="AL31" s="66">
        <f>IF('Indicator Data'!AN34="No Data",1,IF('Indicator Data imputation'!AM35&lt;&gt;"",1,0))</f>
        <v>0</v>
      </c>
      <c r="AM31" s="66">
        <f>IF('Indicator Data'!AO34="No Data",1,IF('Indicator Data imputation'!AN35&lt;&gt;"",1,0))</f>
        <v>0</v>
      </c>
      <c r="AN31" s="66">
        <f>IF('Indicator Data'!AP34="No Data",1,IF('Indicator Data imputation'!AO35&lt;&gt;"",1,0))</f>
        <v>0</v>
      </c>
      <c r="AO31" s="66">
        <f>IF('Indicator Data'!AQ34="No Data",1,IF('Indicator Data imputation'!AP35&lt;&gt;"",1,0))</f>
        <v>0</v>
      </c>
      <c r="AP31" s="66">
        <f>IF('Indicator Data'!AR34="No Data",1,IF('Indicator Data imputation'!AQ34&lt;&gt;"",1,0))</f>
        <v>0</v>
      </c>
      <c r="AQ31" s="66">
        <f>IF('Indicator Data'!AS34="No Data",1,IF('Indicator Data imputation'!AU35&lt;&gt;"",1,0))</f>
        <v>0</v>
      </c>
      <c r="AR31" s="66">
        <f>IF('Indicator Data'!AT34="No Data",1,IF('Indicator Data imputation'!AV35&lt;&gt;"",1,0))</f>
        <v>0</v>
      </c>
      <c r="AS31" s="66">
        <f>IF('Indicator Data'!AU34="No Data",1,IF('Indicator Data imputation'!AW35&lt;&gt;"",1,0))</f>
        <v>0</v>
      </c>
      <c r="AT31" s="66">
        <f>IF('Indicator Data'!AV34="No Data",1,IF('Indicator Data imputation'!AU35&lt;&gt;"",1,0))</f>
        <v>0</v>
      </c>
      <c r="AU31" s="66">
        <f>IF('Indicator Data'!AW34="No Data",1,IF('Indicator Data imputation'!AV35&lt;&gt;"",1,0))</f>
        <v>0</v>
      </c>
      <c r="AV31" s="66">
        <f>IF('Indicator Data'!AX34="No Data",1,IF('Indicator Data imputation'!AW35&lt;&gt;"",1,0))</f>
        <v>0</v>
      </c>
      <c r="AW31" s="66">
        <f>IF('Indicator Data'!AY34="No Data",1,IF('Indicator Data imputation'!AX35&lt;&gt;"",1,0))</f>
        <v>0</v>
      </c>
      <c r="AX31" s="66">
        <f>IF('Indicator Data'!AZ34="No Data",1,IF('Indicator Data imputation'!AY35&lt;&gt;"",1,0))</f>
        <v>0</v>
      </c>
      <c r="AY31" s="66">
        <f>IF('Indicator Data'!BA34="No Data",1,IF('Indicator Data imputation'!AZ35&lt;&gt;"",1,0))</f>
        <v>0</v>
      </c>
      <c r="AZ31" s="66">
        <f>IF('Indicator Data'!BB34="No Data",1,IF('Indicator Data imputation'!BA35&lt;&gt;"",1,0))</f>
        <v>0</v>
      </c>
      <c r="BA31" s="66">
        <f>IF('Indicator Data'!BC34="No Data",1,IF('Indicator Data imputation'!BB34&lt;&gt;"",1,0))</f>
        <v>0</v>
      </c>
      <c r="BB31" s="66">
        <f>IF('Indicator Data'!BD34="No Data",1,IF('Indicator Data imputation'!BC34&lt;&gt;"",1,0))</f>
        <v>0</v>
      </c>
      <c r="BC31" s="66">
        <f>IF('Indicator Data'!BE34="No Data",1,IF('Indicator Data imputation'!BD34&lt;&gt;"",1,0))</f>
        <v>0</v>
      </c>
      <c r="BD31" s="66">
        <f>IF('Indicator Data'!BF34="No Data",1,IF('Indicator Data imputation'!BE35&lt;&gt;"",1,0))</f>
        <v>0</v>
      </c>
      <c r="BE31" s="66">
        <f>IF('Indicator Data'!BG34="No Data",1,IF('Indicator Data imputation'!BF35&lt;&gt;"",1,0))</f>
        <v>0</v>
      </c>
      <c r="BF31" s="66">
        <f>IF('Indicator Data'!BH34="No Data",1,IF('Indicator Data imputation'!BG35&lt;&gt;"",1,0))</f>
        <v>0</v>
      </c>
      <c r="BG31" s="66">
        <f>IF('Indicator Data'!BI34="No Data",1,IF('Indicator Data imputation'!BH35&lt;&gt;"",1,0))</f>
        <v>0</v>
      </c>
      <c r="BH31" s="66">
        <f>IF('Indicator Data'!BJ34="No Data",1,IF('Indicator Data imputation'!BI35&lt;&gt;"",1,0))</f>
        <v>0</v>
      </c>
      <c r="BI31" s="66">
        <f>IF('Indicator Data'!BK34="No Data",1,IF('Indicator Data imputation'!BJ34&lt;&gt;"",1,0))</f>
        <v>0</v>
      </c>
      <c r="BJ31" s="66">
        <f>IF('Indicator Data'!BL34="No Data",1,IF('Indicator Data imputation'!BK34&lt;&gt;"",1,0))</f>
        <v>0</v>
      </c>
      <c r="BK31" s="66">
        <f>IF('Indicator Data'!BM34="No Data",1,IF('Indicator Data imputation'!BL34&lt;&gt;"",1,0))</f>
        <v>0</v>
      </c>
      <c r="BL31" s="66">
        <f>IF('Indicator Data'!BN34="No Data",1,IF('Indicator Data imputation'!BM35&lt;&gt;"",1,0))</f>
        <v>0</v>
      </c>
      <c r="BM31" s="66">
        <f>IF('Indicator Data'!BO34="No Data",1,IF('Indicator Data imputation'!BN35&lt;&gt;"",1,0))</f>
        <v>0</v>
      </c>
      <c r="BN31" s="66">
        <f>IF('Indicator Data'!BP34="No Data",1,IF('Indicator Data imputation'!BO35&lt;&gt;"",1,0))</f>
        <v>0</v>
      </c>
      <c r="BO31">
        <f t="shared" si="0"/>
        <v>0</v>
      </c>
      <c r="BP31" s="68">
        <f t="shared" si="1"/>
        <v>0</v>
      </c>
    </row>
    <row r="32" spans="1:68" x14ac:dyDescent="0.25">
      <c r="A32" s="108" t="s">
        <v>652</v>
      </c>
      <c r="B32" s="66">
        <f>IF('Indicator Data'!D35="No Data",1,IF('Indicator Data imputation'!C36&lt;&gt;"",1,0))</f>
        <v>0</v>
      </c>
      <c r="C32" s="66">
        <f>IF('Indicator Data'!E35="No Data",1,IF('Indicator Data imputation'!D36&lt;&gt;"",1,0))</f>
        <v>0</v>
      </c>
      <c r="D32" s="66">
        <f>IF('Indicator Data'!F35="No Data",1,IF('Indicator Data imputation'!E36&lt;&gt;"",1,0))</f>
        <v>0</v>
      </c>
      <c r="E32" s="66">
        <f>IF('Indicator Data'!G35="No Data",1,IF('Indicator Data imputation'!F36&lt;&gt;"",1,0))</f>
        <v>0</v>
      </c>
      <c r="F32" s="66">
        <f>IF('Indicator Data'!H35="No Data",1,IF('Indicator Data imputation'!G36&lt;&gt;"",1,0))</f>
        <v>0</v>
      </c>
      <c r="G32" s="66">
        <f>IF('Indicator Data'!I35="No Data",1,IF('Indicator Data imputation'!H36&lt;&gt;"",1,0))</f>
        <v>0</v>
      </c>
      <c r="H32" s="66">
        <f>IF('Indicator Data'!J35="No Data",1,IF('Indicator Data imputation'!I36&lt;&gt;"",1,0))</f>
        <v>0</v>
      </c>
      <c r="I32" s="66">
        <f>IF('Indicator Data'!K35="No Data",1,IF('Indicator Data imputation'!J36&lt;&gt;"",1,0))</f>
        <v>0</v>
      </c>
      <c r="J32" s="66">
        <f>IF('Indicator Data'!L35="No Data",1,IF('Indicator Data imputation'!K36&lt;&gt;"",1,0))</f>
        <v>0</v>
      </c>
      <c r="K32" s="66">
        <f>IF('Indicator Data'!AI35="No Data",1,IF('Indicator Data imputation'!L36&lt;&gt;"",1,0))</f>
        <v>0</v>
      </c>
      <c r="L32" s="66">
        <f>IF('Indicator Data'!M35="No Data",1,IF('Indicator Data imputation'!M36&lt;&gt;"",1,0))</f>
        <v>0</v>
      </c>
      <c r="M32" s="66">
        <f>IF('Indicator Data'!N35="No Data",1,IF('Indicator Data imputation'!N36&lt;&gt;"",1,0))</f>
        <v>0</v>
      </c>
      <c r="N32" s="66">
        <f>IF('Indicator Data'!O35="No Data",1,IF('Indicator Data imputation'!O36&lt;&gt;"",1,0))</f>
        <v>1</v>
      </c>
      <c r="O32" s="66">
        <f>IF('Indicator Data'!P35="No Data",1,IF('Indicator Data imputation'!P36&lt;&gt;"",1,0))</f>
        <v>0</v>
      </c>
      <c r="P32" s="66">
        <f>IF('Indicator Data'!Q35="No Data",1,IF('Indicator Data imputation'!Q36&lt;&gt;"",1,0))</f>
        <v>0</v>
      </c>
      <c r="Q32" s="66">
        <f>IF('Indicator Data'!R35="No Data",1,IF('Indicator Data imputation'!R36&lt;&gt;"",1,0))</f>
        <v>0</v>
      </c>
      <c r="R32" s="66">
        <f>IF('Indicator Data'!S35="No Data",1,IF('Indicator Data imputation'!S36&lt;&gt;"",1,0))</f>
        <v>0</v>
      </c>
      <c r="S32" s="66">
        <f>IF('Indicator Data'!T35="No Data",1,IF('Indicator Data imputation'!T36&lt;&gt;"",1,0))</f>
        <v>0</v>
      </c>
      <c r="T32" s="66">
        <f>IF('Indicator Data'!U35="No Data",1,IF('Indicator Data imputation'!U36&lt;&gt;"",1,0))</f>
        <v>0</v>
      </c>
      <c r="U32" s="66">
        <f>IF('Indicator Data'!V35="No Data",1,IF('Indicator Data imputation'!V36&lt;&gt;"",1,0))</f>
        <v>0</v>
      </c>
      <c r="V32" s="66">
        <f>IF('Indicator Data'!W35="No Data",1,IF('Indicator Data imputation'!W36&lt;&gt;"",1,0))</f>
        <v>0</v>
      </c>
      <c r="W32" s="66">
        <f>IF('Indicator Data'!X35="No Data",1,IF('Indicator Data imputation'!X36&lt;&gt;"",1,0))</f>
        <v>0</v>
      </c>
      <c r="X32" s="66">
        <f>IF('Indicator Data'!Y35="No Data",1,IF('Indicator Data imputation'!Y36&lt;&gt;"",1,0))</f>
        <v>0</v>
      </c>
      <c r="Y32" s="66">
        <f>IF('Indicator Data'!Z35="No Data",1,IF('Indicator Data imputation'!Z36&lt;&gt;"",1,0))</f>
        <v>0</v>
      </c>
      <c r="Z32" s="66">
        <f>IF('Indicator Data'!AA35="No Data",1,IF('Indicator Data imputation'!AA36&lt;&gt;"",1,0))</f>
        <v>0</v>
      </c>
      <c r="AA32" s="66">
        <f>IF('Indicator Data'!AB35="No Data",1,IF('Indicator Data imputation'!AB36&lt;&gt;"",1,0))</f>
        <v>0</v>
      </c>
      <c r="AB32" s="66">
        <f>IF('Indicator Data'!AC35="No Data",1,IF('Indicator Data imputation'!AC36&lt;&gt;"",1,0))</f>
        <v>0</v>
      </c>
      <c r="AC32" s="66">
        <f>IF('Indicator Data'!AD35="No Data",1,IF('Indicator Data imputation'!AD35&lt;&gt;"",1,0))</f>
        <v>0</v>
      </c>
      <c r="AD32" s="66">
        <f>IF('Indicator Data'!AD35="No Data",1,IF('Indicator Data imputation'!AD36&lt;&gt;"",1,0))</f>
        <v>0</v>
      </c>
      <c r="AE32" s="66">
        <f>IF('Indicator Data'!AF35="No Data",1,IF('Indicator Data imputation'!AF36&lt;&gt;"",1,0))</f>
        <v>0</v>
      </c>
      <c r="AF32" s="66">
        <f>IF('Indicator Data'!AG35="No Data",1,IF('Indicator Data imputation'!AG36&lt;&gt;"",1,0))</f>
        <v>0</v>
      </c>
      <c r="AG32" s="66">
        <f>IF('Indicator Data'!AH35="No Data",1,IF('Indicator Data imputation'!AH36&lt;&gt;"",1,0))</f>
        <v>0</v>
      </c>
      <c r="AH32" s="66">
        <f>IF('Indicator Data'!AJ35="No Data",1,IF('Indicator Data imputation'!AI36&lt;&gt;"",1,0))</f>
        <v>0</v>
      </c>
      <c r="AI32" s="66">
        <f>IF('Indicator Data'!AK35="No Data",1,IF('Indicator Data imputation'!AJ36&lt;&gt;"",1,0))</f>
        <v>0</v>
      </c>
      <c r="AJ32" s="66">
        <f>IF('Indicator Data'!AL35="No Data",1,IF('Indicator Data imputation'!AK36&lt;&gt;"",1,0))</f>
        <v>0</v>
      </c>
      <c r="AK32" s="66">
        <f>IF('Indicator Data'!AM35="No Data",1,IF('Indicator Data imputation'!AL36&lt;&gt;"",1,0))</f>
        <v>1</v>
      </c>
      <c r="AL32" s="66">
        <f>IF('Indicator Data'!AN35="No Data",1,IF('Indicator Data imputation'!AM36&lt;&gt;"",1,0))</f>
        <v>0</v>
      </c>
      <c r="AM32" s="66">
        <f>IF('Indicator Data'!AO35="No Data",1,IF('Indicator Data imputation'!AN36&lt;&gt;"",1,0))</f>
        <v>0</v>
      </c>
      <c r="AN32" s="66">
        <f>IF('Indicator Data'!AP35="No Data",1,IF('Indicator Data imputation'!AO36&lt;&gt;"",1,0))</f>
        <v>0</v>
      </c>
      <c r="AO32" s="66">
        <f>IF('Indicator Data'!AQ35="No Data",1,IF('Indicator Data imputation'!AP36&lt;&gt;"",1,0))</f>
        <v>0</v>
      </c>
      <c r="AP32" s="66">
        <f>IF('Indicator Data'!AR35="No Data",1,IF('Indicator Data imputation'!AQ35&lt;&gt;"",1,0))</f>
        <v>0</v>
      </c>
      <c r="AQ32" s="66">
        <f>IF('Indicator Data'!AS35="No Data",1,IF('Indicator Data imputation'!AU36&lt;&gt;"",1,0))</f>
        <v>0</v>
      </c>
      <c r="AR32" s="66">
        <f>IF('Indicator Data'!AT35="No Data",1,IF('Indicator Data imputation'!AV36&lt;&gt;"",1,0))</f>
        <v>0</v>
      </c>
      <c r="AS32" s="66">
        <f>IF('Indicator Data'!AU35="No Data",1,IF('Indicator Data imputation'!AW36&lt;&gt;"",1,0))</f>
        <v>0</v>
      </c>
      <c r="AT32" s="66">
        <f>IF('Indicator Data'!AV35="No Data",1,IF('Indicator Data imputation'!AU36&lt;&gt;"",1,0))</f>
        <v>0</v>
      </c>
      <c r="AU32" s="66">
        <f>IF('Indicator Data'!AW35="No Data",1,IF('Indicator Data imputation'!AV36&lt;&gt;"",1,0))</f>
        <v>0</v>
      </c>
      <c r="AV32" s="66">
        <f>IF('Indicator Data'!AX35="No Data",1,IF('Indicator Data imputation'!AW36&lt;&gt;"",1,0))</f>
        <v>0</v>
      </c>
      <c r="AW32" s="66">
        <f>IF('Indicator Data'!AY35="No Data",1,IF('Indicator Data imputation'!AX36&lt;&gt;"",1,0))</f>
        <v>0</v>
      </c>
      <c r="AX32" s="66">
        <f>IF('Indicator Data'!AZ35="No Data",1,IF('Indicator Data imputation'!AY36&lt;&gt;"",1,0))</f>
        <v>0</v>
      </c>
      <c r="AY32" s="66">
        <f>IF('Indicator Data'!BA35="No Data",1,IF('Indicator Data imputation'!AZ36&lt;&gt;"",1,0))</f>
        <v>0</v>
      </c>
      <c r="AZ32" s="66">
        <f>IF('Indicator Data'!BB35="No Data",1,IF('Indicator Data imputation'!BA36&lt;&gt;"",1,0))</f>
        <v>0</v>
      </c>
      <c r="BA32" s="66">
        <f>IF('Indicator Data'!BC35="No Data",1,IF('Indicator Data imputation'!BB35&lt;&gt;"",1,0))</f>
        <v>0</v>
      </c>
      <c r="BB32" s="66">
        <f>IF('Indicator Data'!BD35="No Data",1,IF('Indicator Data imputation'!BC35&lt;&gt;"",1,0))</f>
        <v>0</v>
      </c>
      <c r="BC32" s="66">
        <f>IF('Indicator Data'!BE35="No Data",1,IF('Indicator Data imputation'!BD35&lt;&gt;"",1,0))</f>
        <v>0</v>
      </c>
      <c r="BD32" s="66">
        <f>IF('Indicator Data'!BF35="No Data",1,IF('Indicator Data imputation'!BE36&lt;&gt;"",1,0))</f>
        <v>0</v>
      </c>
      <c r="BE32" s="66">
        <f>IF('Indicator Data'!BG35="No Data",1,IF('Indicator Data imputation'!BF36&lt;&gt;"",1,0))</f>
        <v>0</v>
      </c>
      <c r="BF32" s="66">
        <f>IF('Indicator Data'!BH35="No Data",1,IF('Indicator Data imputation'!BG36&lt;&gt;"",1,0))</f>
        <v>0</v>
      </c>
      <c r="BG32" s="66">
        <f>IF('Indicator Data'!BI35="No Data",1,IF('Indicator Data imputation'!BH36&lt;&gt;"",1,0))</f>
        <v>0</v>
      </c>
      <c r="BH32" s="66">
        <f>IF('Indicator Data'!BJ35="No Data",1,IF('Indicator Data imputation'!BI36&lt;&gt;"",1,0))</f>
        <v>0</v>
      </c>
      <c r="BI32" s="66">
        <f>IF('Indicator Data'!BK35="No Data",1,IF('Indicator Data imputation'!BJ35&lt;&gt;"",1,0))</f>
        <v>0</v>
      </c>
      <c r="BJ32" s="66">
        <f>IF('Indicator Data'!BL35="No Data",1,IF('Indicator Data imputation'!BK35&lt;&gt;"",1,0))</f>
        <v>0</v>
      </c>
      <c r="BK32" s="66">
        <f>IF('Indicator Data'!BM35="No Data",1,IF('Indicator Data imputation'!BL35&lt;&gt;"",1,0))</f>
        <v>0</v>
      </c>
      <c r="BL32" s="66">
        <f>IF('Indicator Data'!BN35="No Data",1,IF('Indicator Data imputation'!BM36&lt;&gt;"",1,0))</f>
        <v>0</v>
      </c>
      <c r="BM32" s="66">
        <f>IF('Indicator Data'!BO35="No Data",1,IF('Indicator Data imputation'!BN36&lt;&gt;"",1,0))</f>
        <v>0</v>
      </c>
      <c r="BN32" s="66">
        <f>IF('Indicator Data'!BP35="No Data",1,IF('Indicator Data imputation'!BO36&lt;&gt;"",1,0))</f>
        <v>0</v>
      </c>
      <c r="BO32">
        <f t="shared" si="0"/>
        <v>2</v>
      </c>
      <c r="BP32" s="68">
        <f t="shared" si="1"/>
        <v>3.0769230769230771E-2</v>
      </c>
    </row>
    <row r="33" spans="1:68" x14ac:dyDescent="0.25">
      <c r="A33" s="108" t="s">
        <v>653</v>
      </c>
      <c r="B33" s="66">
        <f>IF('Indicator Data'!D36="No Data",1,IF('Indicator Data imputation'!C37&lt;&gt;"",1,0))</f>
        <v>0</v>
      </c>
      <c r="C33" s="66">
        <f>IF('Indicator Data'!E36="No Data",1,IF('Indicator Data imputation'!D37&lt;&gt;"",1,0))</f>
        <v>0</v>
      </c>
      <c r="D33" s="66">
        <f>IF('Indicator Data'!F36="No Data",1,IF('Indicator Data imputation'!E37&lt;&gt;"",1,0))</f>
        <v>0</v>
      </c>
      <c r="E33" s="66">
        <f>IF('Indicator Data'!G36="No Data",1,IF('Indicator Data imputation'!F37&lt;&gt;"",1,0))</f>
        <v>0</v>
      </c>
      <c r="F33" s="66">
        <f>IF('Indicator Data'!H36="No Data",1,IF('Indicator Data imputation'!G37&lt;&gt;"",1,0))</f>
        <v>0</v>
      </c>
      <c r="G33" s="66">
        <f>IF('Indicator Data'!I36="No Data",1,IF('Indicator Data imputation'!H37&lt;&gt;"",1,0))</f>
        <v>0</v>
      </c>
      <c r="H33" s="66">
        <f>IF('Indicator Data'!J36="No Data",1,IF('Indicator Data imputation'!I37&lt;&gt;"",1,0))</f>
        <v>0</v>
      </c>
      <c r="I33" s="66">
        <f>IF('Indicator Data'!K36="No Data",1,IF('Indicator Data imputation'!J37&lt;&gt;"",1,0))</f>
        <v>0</v>
      </c>
      <c r="J33" s="66">
        <f>IF('Indicator Data'!L36="No Data",1,IF('Indicator Data imputation'!K37&lt;&gt;"",1,0))</f>
        <v>0</v>
      </c>
      <c r="K33" s="66">
        <f>IF('Indicator Data'!AI36="No Data",1,IF('Indicator Data imputation'!L37&lt;&gt;"",1,0))</f>
        <v>0</v>
      </c>
      <c r="L33" s="66">
        <f>IF('Indicator Data'!M36="No Data",1,IF('Indicator Data imputation'!M37&lt;&gt;"",1,0))</f>
        <v>0</v>
      </c>
      <c r="M33" s="66">
        <f>IF('Indicator Data'!N36="No Data",1,IF('Indicator Data imputation'!N37&lt;&gt;"",1,0))</f>
        <v>0</v>
      </c>
      <c r="N33" s="66">
        <f>IF('Indicator Data'!O36="No Data",1,IF('Indicator Data imputation'!O37&lt;&gt;"",1,0))</f>
        <v>0</v>
      </c>
      <c r="O33" s="66">
        <f>IF('Indicator Data'!P36="No Data",1,IF('Indicator Data imputation'!P37&lt;&gt;"",1,0))</f>
        <v>0</v>
      </c>
      <c r="P33" s="66">
        <f>IF('Indicator Data'!Q36="No Data",1,IF('Indicator Data imputation'!Q37&lt;&gt;"",1,0))</f>
        <v>0</v>
      </c>
      <c r="Q33" s="66">
        <f>IF('Indicator Data'!R36="No Data",1,IF('Indicator Data imputation'!R37&lt;&gt;"",1,0))</f>
        <v>0</v>
      </c>
      <c r="R33" s="66">
        <f>IF('Indicator Data'!S36="No Data",1,IF('Indicator Data imputation'!S37&lt;&gt;"",1,0))</f>
        <v>0</v>
      </c>
      <c r="S33" s="66">
        <f>IF('Indicator Data'!T36="No Data",1,IF('Indicator Data imputation'!T37&lt;&gt;"",1,0))</f>
        <v>0</v>
      </c>
      <c r="T33" s="66">
        <f>IF('Indicator Data'!U36="No Data",1,IF('Indicator Data imputation'!U37&lt;&gt;"",1,0))</f>
        <v>0</v>
      </c>
      <c r="U33" s="66">
        <f>IF('Indicator Data'!V36="No Data",1,IF('Indicator Data imputation'!V37&lt;&gt;"",1,0))</f>
        <v>0</v>
      </c>
      <c r="V33" s="66">
        <f>IF('Indicator Data'!W36="No Data",1,IF('Indicator Data imputation'!W37&lt;&gt;"",1,0))</f>
        <v>0</v>
      </c>
      <c r="W33" s="66">
        <f>IF('Indicator Data'!X36="No Data",1,IF('Indicator Data imputation'!X37&lt;&gt;"",1,0))</f>
        <v>0</v>
      </c>
      <c r="X33" s="66">
        <f>IF('Indicator Data'!Y36="No Data",1,IF('Indicator Data imputation'!Y37&lt;&gt;"",1,0))</f>
        <v>0</v>
      </c>
      <c r="Y33" s="66">
        <f>IF('Indicator Data'!Z36="No Data",1,IF('Indicator Data imputation'!Z37&lt;&gt;"",1,0))</f>
        <v>0</v>
      </c>
      <c r="Z33" s="66">
        <f>IF('Indicator Data'!AA36="No Data",1,IF('Indicator Data imputation'!AA37&lt;&gt;"",1,0))</f>
        <v>0</v>
      </c>
      <c r="AA33" s="66">
        <f>IF('Indicator Data'!AB36="No Data",1,IF('Indicator Data imputation'!AB37&lt;&gt;"",1,0))</f>
        <v>0</v>
      </c>
      <c r="AB33" s="66">
        <f>IF('Indicator Data'!AC36="No Data",1,IF('Indicator Data imputation'!AC37&lt;&gt;"",1,0))</f>
        <v>0</v>
      </c>
      <c r="AC33" s="66">
        <f>IF('Indicator Data'!AD36="No Data",1,IF('Indicator Data imputation'!AD36&lt;&gt;"",1,0))</f>
        <v>0</v>
      </c>
      <c r="AD33" s="66">
        <f>IF('Indicator Data'!AD36="No Data",1,IF('Indicator Data imputation'!AD37&lt;&gt;"",1,0))</f>
        <v>0</v>
      </c>
      <c r="AE33" s="66">
        <f>IF('Indicator Data'!AF36="No Data",1,IF('Indicator Data imputation'!AF37&lt;&gt;"",1,0))</f>
        <v>0</v>
      </c>
      <c r="AF33" s="66">
        <f>IF('Indicator Data'!AG36="No Data",1,IF('Indicator Data imputation'!AG37&lt;&gt;"",1,0))</f>
        <v>0</v>
      </c>
      <c r="AG33" s="66">
        <f>IF('Indicator Data'!AH36="No Data",1,IF('Indicator Data imputation'!AH37&lt;&gt;"",1,0))</f>
        <v>0</v>
      </c>
      <c r="AH33" s="66">
        <f>IF('Indicator Data'!AJ36="No Data",1,IF('Indicator Data imputation'!AI37&lt;&gt;"",1,0))</f>
        <v>1</v>
      </c>
      <c r="AI33" s="66">
        <f>IF('Indicator Data'!AK36="No Data",1,IF('Indicator Data imputation'!AJ37&lt;&gt;"",1,0))</f>
        <v>0</v>
      </c>
      <c r="AJ33" s="66">
        <f>IF('Indicator Data'!AL36="No Data",1,IF('Indicator Data imputation'!AK37&lt;&gt;"",1,0))</f>
        <v>0</v>
      </c>
      <c r="AK33" s="66">
        <f>IF('Indicator Data'!AM36="No Data",1,IF('Indicator Data imputation'!AL37&lt;&gt;"",1,0))</f>
        <v>0</v>
      </c>
      <c r="AL33" s="66">
        <f>IF('Indicator Data'!AN36="No Data",1,IF('Indicator Data imputation'!AM37&lt;&gt;"",1,0))</f>
        <v>0</v>
      </c>
      <c r="AM33" s="66">
        <f>IF('Indicator Data'!AO36="No Data",1,IF('Indicator Data imputation'!AN37&lt;&gt;"",1,0))</f>
        <v>0</v>
      </c>
      <c r="AN33" s="66">
        <f>IF('Indicator Data'!AP36="No Data",1,IF('Indicator Data imputation'!AO37&lt;&gt;"",1,0))</f>
        <v>0</v>
      </c>
      <c r="AO33" s="66">
        <f>IF('Indicator Data'!AQ36="No Data",1,IF('Indicator Data imputation'!AP37&lt;&gt;"",1,0))</f>
        <v>0</v>
      </c>
      <c r="AP33" s="66">
        <f>IF('Indicator Data'!AR36="No Data",1,IF('Indicator Data imputation'!AQ36&lt;&gt;"",1,0))</f>
        <v>0</v>
      </c>
      <c r="AQ33" s="66">
        <f>IF('Indicator Data'!AS36="No Data",1,IF('Indicator Data imputation'!AU37&lt;&gt;"",1,0))</f>
        <v>0</v>
      </c>
      <c r="AR33" s="66">
        <f>IF('Indicator Data'!AT36="No Data",1,IF('Indicator Data imputation'!AV37&lt;&gt;"",1,0))</f>
        <v>0</v>
      </c>
      <c r="AS33" s="66">
        <f>IF('Indicator Data'!AU36="No Data",1,IF('Indicator Data imputation'!AW37&lt;&gt;"",1,0))</f>
        <v>0</v>
      </c>
      <c r="AT33" s="66">
        <f>IF('Indicator Data'!AV36="No Data",1,IF('Indicator Data imputation'!AU37&lt;&gt;"",1,0))</f>
        <v>0</v>
      </c>
      <c r="AU33" s="66">
        <f>IF('Indicator Data'!AW36="No Data",1,IF('Indicator Data imputation'!AV37&lt;&gt;"",1,0))</f>
        <v>0</v>
      </c>
      <c r="AV33" s="66">
        <f>IF('Indicator Data'!AX36="No Data",1,IF('Indicator Data imputation'!AW37&lt;&gt;"",1,0))</f>
        <v>0</v>
      </c>
      <c r="AW33" s="66">
        <f>IF('Indicator Data'!AY36="No Data",1,IF('Indicator Data imputation'!AX37&lt;&gt;"",1,0))</f>
        <v>0</v>
      </c>
      <c r="AX33" s="66">
        <f>IF('Indicator Data'!AZ36="No Data",1,IF('Indicator Data imputation'!AY37&lt;&gt;"",1,0))</f>
        <v>0</v>
      </c>
      <c r="AY33" s="66">
        <f>IF('Indicator Data'!BA36="No Data",1,IF('Indicator Data imputation'!AZ37&lt;&gt;"",1,0))</f>
        <v>0</v>
      </c>
      <c r="AZ33" s="66">
        <f>IF('Indicator Data'!BB36="No Data",1,IF('Indicator Data imputation'!BA37&lt;&gt;"",1,0))</f>
        <v>0</v>
      </c>
      <c r="BA33" s="66">
        <f>IF('Indicator Data'!BC36="No Data",1,IF('Indicator Data imputation'!BB36&lt;&gt;"",1,0))</f>
        <v>0</v>
      </c>
      <c r="BB33" s="66">
        <f>IF('Indicator Data'!BD36="No Data",1,IF('Indicator Data imputation'!BC36&lt;&gt;"",1,0))</f>
        <v>0</v>
      </c>
      <c r="BC33" s="66">
        <f>IF('Indicator Data'!BE36="No Data",1,IF('Indicator Data imputation'!BD36&lt;&gt;"",1,0))</f>
        <v>0</v>
      </c>
      <c r="BD33" s="66">
        <f>IF('Indicator Data'!BF36="No Data",1,IF('Indicator Data imputation'!BE37&lt;&gt;"",1,0))</f>
        <v>0</v>
      </c>
      <c r="BE33" s="66">
        <f>IF('Indicator Data'!BG36="No Data",1,IF('Indicator Data imputation'!BF37&lt;&gt;"",1,0))</f>
        <v>0</v>
      </c>
      <c r="BF33" s="66">
        <f>IF('Indicator Data'!BH36="No Data",1,IF('Indicator Data imputation'!BG37&lt;&gt;"",1,0))</f>
        <v>0</v>
      </c>
      <c r="BG33" s="66">
        <f>IF('Indicator Data'!BI36="No Data",1,IF('Indicator Data imputation'!BH37&lt;&gt;"",1,0))</f>
        <v>0</v>
      </c>
      <c r="BH33" s="66">
        <f>IF('Indicator Data'!BJ36="No Data",1,IF('Indicator Data imputation'!BI37&lt;&gt;"",1,0))</f>
        <v>0</v>
      </c>
      <c r="BI33" s="66">
        <f>IF('Indicator Data'!BK36="No Data",1,IF('Indicator Data imputation'!BJ36&lt;&gt;"",1,0))</f>
        <v>0</v>
      </c>
      <c r="BJ33" s="66">
        <f>IF('Indicator Data'!BL36="No Data",1,IF('Indicator Data imputation'!BK36&lt;&gt;"",1,0))</f>
        <v>0</v>
      </c>
      <c r="BK33" s="66">
        <f>IF('Indicator Data'!BM36="No Data",1,IF('Indicator Data imputation'!BL36&lt;&gt;"",1,0))</f>
        <v>0</v>
      </c>
      <c r="BL33" s="66">
        <f>IF('Indicator Data'!BN36="No Data",1,IF('Indicator Data imputation'!BM37&lt;&gt;"",1,0))</f>
        <v>0</v>
      </c>
      <c r="BM33" s="66">
        <f>IF('Indicator Data'!BO36="No Data",1,IF('Indicator Data imputation'!BN37&lt;&gt;"",1,0))</f>
        <v>0</v>
      </c>
      <c r="BN33" s="66">
        <f>IF('Indicator Data'!BP36="No Data",1,IF('Indicator Data imputation'!BO37&lt;&gt;"",1,0))</f>
        <v>0</v>
      </c>
      <c r="BO33">
        <f t="shared" si="0"/>
        <v>1</v>
      </c>
      <c r="BP33" s="68">
        <f t="shared" si="1"/>
        <v>1.5384615384615385E-2</v>
      </c>
    </row>
    <row r="34" spans="1:68" x14ac:dyDescent="0.25">
      <c r="A34" s="108" t="s">
        <v>654</v>
      </c>
      <c r="B34" s="66">
        <f>IF('Indicator Data'!D37="No Data",1,IF('Indicator Data imputation'!C38&lt;&gt;"",1,0))</f>
        <v>0</v>
      </c>
      <c r="C34" s="66">
        <f>IF('Indicator Data'!E37="No Data",1,IF('Indicator Data imputation'!D38&lt;&gt;"",1,0))</f>
        <v>0</v>
      </c>
      <c r="D34" s="66">
        <f>IF('Indicator Data'!F37="No Data",1,IF('Indicator Data imputation'!E38&lt;&gt;"",1,0))</f>
        <v>0</v>
      </c>
      <c r="E34" s="66">
        <f>IF('Indicator Data'!G37="No Data",1,IF('Indicator Data imputation'!F38&lt;&gt;"",1,0))</f>
        <v>0</v>
      </c>
      <c r="F34" s="66">
        <f>IF('Indicator Data'!H37="No Data",1,IF('Indicator Data imputation'!G38&lt;&gt;"",1,0))</f>
        <v>0</v>
      </c>
      <c r="G34" s="66">
        <f>IF('Indicator Data'!I37="No Data",1,IF('Indicator Data imputation'!H38&lt;&gt;"",1,0))</f>
        <v>0</v>
      </c>
      <c r="H34" s="66">
        <f>IF('Indicator Data'!J37="No Data",1,IF('Indicator Data imputation'!I38&lt;&gt;"",1,0))</f>
        <v>0</v>
      </c>
      <c r="I34" s="66">
        <f>IF('Indicator Data'!K37="No Data",1,IF('Indicator Data imputation'!J38&lt;&gt;"",1,0))</f>
        <v>0</v>
      </c>
      <c r="J34" s="66">
        <f>IF('Indicator Data'!L37="No Data",1,IF('Indicator Data imputation'!K38&lt;&gt;"",1,0))</f>
        <v>0</v>
      </c>
      <c r="K34" s="66">
        <f>IF('Indicator Data'!AI37="No Data",1,IF('Indicator Data imputation'!L38&lt;&gt;"",1,0))</f>
        <v>0</v>
      </c>
      <c r="L34" s="66">
        <f>IF('Indicator Data'!M37="No Data",1,IF('Indicator Data imputation'!M38&lt;&gt;"",1,0))</f>
        <v>0</v>
      </c>
      <c r="M34" s="66">
        <f>IF('Indicator Data'!N37="No Data",1,IF('Indicator Data imputation'!N38&lt;&gt;"",1,0))</f>
        <v>0</v>
      </c>
      <c r="N34" s="66">
        <f>IF('Indicator Data'!O37="No Data",1,IF('Indicator Data imputation'!O38&lt;&gt;"",1,0))</f>
        <v>0</v>
      </c>
      <c r="O34" s="66">
        <f>IF('Indicator Data'!P37="No Data",1,IF('Indicator Data imputation'!P38&lt;&gt;"",1,0))</f>
        <v>0</v>
      </c>
      <c r="P34" s="66">
        <f>IF('Indicator Data'!Q37="No Data",1,IF('Indicator Data imputation'!Q38&lt;&gt;"",1,0))</f>
        <v>0</v>
      </c>
      <c r="Q34" s="66">
        <f>IF('Indicator Data'!R37="No Data",1,IF('Indicator Data imputation'!R38&lt;&gt;"",1,0))</f>
        <v>0</v>
      </c>
      <c r="R34" s="66">
        <f>IF('Indicator Data'!S37="No Data",1,IF('Indicator Data imputation'!S38&lt;&gt;"",1,0))</f>
        <v>0</v>
      </c>
      <c r="S34" s="66">
        <f>IF('Indicator Data'!T37="No Data",1,IF('Indicator Data imputation'!T38&lt;&gt;"",1,0))</f>
        <v>0</v>
      </c>
      <c r="T34" s="66">
        <f>IF('Indicator Data'!U37="No Data",1,IF('Indicator Data imputation'!U38&lt;&gt;"",1,0))</f>
        <v>0</v>
      </c>
      <c r="U34" s="66">
        <f>IF('Indicator Data'!V37="No Data",1,IF('Indicator Data imputation'!V38&lt;&gt;"",1,0))</f>
        <v>0</v>
      </c>
      <c r="V34" s="66">
        <f>IF('Indicator Data'!W37="No Data",1,IF('Indicator Data imputation'!W38&lt;&gt;"",1,0))</f>
        <v>0</v>
      </c>
      <c r="W34" s="66">
        <f>IF('Indicator Data'!X37="No Data",1,IF('Indicator Data imputation'!X38&lt;&gt;"",1,0))</f>
        <v>0</v>
      </c>
      <c r="X34" s="66">
        <f>IF('Indicator Data'!Y37="No Data",1,IF('Indicator Data imputation'!Y38&lt;&gt;"",1,0))</f>
        <v>0</v>
      </c>
      <c r="Y34" s="66">
        <f>IF('Indicator Data'!Z37="No Data",1,IF('Indicator Data imputation'!Z38&lt;&gt;"",1,0))</f>
        <v>0</v>
      </c>
      <c r="Z34" s="66">
        <f>IF('Indicator Data'!AA37="No Data",1,IF('Indicator Data imputation'!AA38&lt;&gt;"",1,0))</f>
        <v>0</v>
      </c>
      <c r="AA34" s="66">
        <f>IF('Indicator Data'!AB37="No Data",1,IF('Indicator Data imputation'!AB38&lt;&gt;"",1,0))</f>
        <v>0</v>
      </c>
      <c r="AB34" s="66">
        <f>IF('Indicator Data'!AC37="No Data",1,IF('Indicator Data imputation'!AC38&lt;&gt;"",1,0))</f>
        <v>0</v>
      </c>
      <c r="AC34" s="66">
        <f>IF('Indicator Data'!AD37="No Data",1,IF('Indicator Data imputation'!AD37&lt;&gt;"",1,0))</f>
        <v>0</v>
      </c>
      <c r="AD34" s="66">
        <f>IF('Indicator Data'!AD37="No Data",1,IF('Indicator Data imputation'!AD38&lt;&gt;"",1,0))</f>
        <v>0</v>
      </c>
      <c r="AE34" s="66">
        <f>IF('Indicator Data'!AF37="No Data",1,IF('Indicator Data imputation'!AF38&lt;&gt;"",1,0))</f>
        <v>0</v>
      </c>
      <c r="AF34" s="66">
        <f>IF('Indicator Data'!AG37="No Data",1,IF('Indicator Data imputation'!AG38&lt;&gt;"",1,0))</f>
        <v>0</v>
      </c>
      <c r="AG34" s="66">
        <f>IF('Indicator Data'!AH37="No Data",1,IF('Indicator Data imputation'!AH38&lt;&gt;"",1,0))</f>
        <v>0</v>
      </c>
      <c r="AH34" s="66">
        <f>IF('Indicator Data'!AJ37="No Data",1,IF('Indicator Data imputation'!AI38&lt;&gt;"",1,0))</f>
        <v>0</v>
      </c>
      <c r="AI34" s="66">
        <f>IF('Indicator Data'!AK37="No Data",1,IF('Indicator Data imputation'!AJ38&lt;&gt;"",1,0))</f>
        <v>0</v>
      </c>
      <c r="AJ34" s="66">
        <f>IF('Indicator Data'!AL37="No Data",1,IF('Indicator Data imputation'!AK38&lt;&gt;"",1,0))</f>
        <v>0</v>
      </c>
      <c r="AK34" s="66">
        <f>IF('Indicator Data'!AM37="No Data",1,IF('Indicator Data imputation'!AL38&lt;&gt;"",1,0))</f>
        <v>0</v>
      </c>
      <c r="AL34" s="66">
        <f>IF('Indicator Data'!AN37="No Data",1,IF('Indicator Data imputation'!AM38&lt;&gt;"",1,0))</f>
        <v>0</v>
      </c>
      <c r="AM34" s="66">
        <f>IF('Indicator Data'!AO37="No Data",1,IF('Indicator Data imputation'!AN38&lt;&gt;"",1,0))</f>
        <v>0</v>
      </c>
      <c r="AN34" s="66">
        <f>IF('Indicator Data'!AP37="No Data",1,IF('Indicator Data imputation'!AO38&lt;&gt;"",1,0))</f>
        <v>0</v>
      </c>
      <c r="AO34" s="66">
        <f>IF('Indicator Data'!AQ37="No Data",1,IF('Indicator Data imputation'!AP38&lt;&gt;"",1,0))</f>
        <v>0</v>
      </c>
      <c r="AP34" s="66">
        <f>IF('Indicator Data'!AR37="No Data",1,IF('Indicator Data imputation'!AQ37&lt;&gt;"",1,0))</f>
        <v>0</v>
      </c>
      <c r="AQ34" s="66">
        <f>IF('Indicator Data'!AS37="No Data",1,IF('Indicator Data imputation'!AU38&lt;&gt;"",1,0))</f>
        <v>0</v>
      </c>
      <c r="AR34" s="66">
        <f>IF('Indicator Data'!AT37="No Data",1,IF('Indicator Data imputation'!AV38&lt;&gt;"",1,0))</f>
        <v>0</v>
      </c>
      <c r="AS34" s="66">
        <f>IF('Indicator Data'!AU37="No Data",1,IF('Indicator Data imputation'!AW38&lt;&gt;"",1,0))</f>
        <v>0</v>
      </c>
      <c r="AT34" s="66">
        <f>IF('Indicator Data'!AV37="No Data",1,IF('Indicator Data imputation'!AU38&lt;&gt;"",1,0))</f>
        <v>0</v>
      </c>
      <c r="AU34" s="66">
        <f>IF('Indicator Data'!AW37="No Data",1,IF('Indicator Data imputation'!AV38&lt;&gt;"",1,0))</f>
        <v>0</v>
      </c>
      <c r="AV34" s="66">
        <f>IF('Indicator Data'!AX37="No Data",1,IF('Indicator Data imputation'!AW38&lt;&gt;"",1,0))</f>
        <v>0</v>
      </c>
      <c r="AW34" s="66">
        <f>IF('Indicator Data'!AY37="No Data",1,IF('Indicator Data imputation'!AX38&lt;&gt;"",1,0))</f>
        <v>0</v>
      </c>
      <c r="AX34" s="66">
        <f>IF('Indicator Data'!AZ37="No Data",1,IF('Indicator Data imputation'!AY38&lt;&gt;"",1,0))</f>
        <v>0</v>
      </c>
      <c r="AY34" s="66">
        <f>IF('Indicator Data'!BA37="No Data",1,IF('Indicator Data imputation'!AZ38&lt;&gt;"",1,0))</f>
        <v>0</v>
      </c>
      <c r="AZ34" s="66">
        <f>IF('Indicator Data'!BB37="No Data",1,IF('Indicator Data imputation'!BA38&lt;&gt;"",1,0))</f>
        <v>0</v>
      </c>
      <c r="BA34" s="66">
        <f>IF('Indicator Data'!BC37="No Data",1,IF('Indicator Data imputation'!BB37&lt;&gt;"",1,0))</f>
        <v>0</v>
      </c>
      <c r="BB34" s="66">
        <f>IF('Indicator Data'!BD37="No Data",1,IF('Indicator Data imputation'!BC37&lt;&gt;"",1,0))</f>
        <v>0</v>
      </c>
      <c r="BC34" s="66">
        <f>IF('Indicator Data'!BE37="No Data",1,IF('Indicator Data imputation'!BD37&lt;&gt;"",1,0))</f>
        <v>0</v>
      </c>
      <c r="BD34" s="66">
        <f>IF('Indicator Data'!BF37="No Data",1,IF('Indicator Data imputation'!BE38&lt;&gt;"",1,0))</f>
        <v>0</v>
      </c>
      <c r="BE34" s="66">
        <f>IF('Indicator Data'!BG37="No Data",1,IF('Indicator Data imputation'!BF38&lt;&gt;"",1,0))</f>
        <v>0</v>
      </c>
      <c r="BF34" s="66">
        <f>IF('Indicator Data'!BH37="No Data",1,IF('Indicator Data imputation'!BG38&lt;&gt;"",1,0))</f>
        <v>0</v>
      </c>
      <c r="BG34" s="66">
        <f>IF('Indicator Data'!BI37="No Data",1,IF('Indicator Data imputation'!BH38&lt;&gt;"",1,0))</f>
        <v>0</v>
      </c>
      <c r="BH34" s="66">
        <f>IF('Indicator Data'!BJ37="No Data",1,IF('Indicator Data imputation'!BI38&lt;&gt;"",1,0))</f>
        <v>0</v>
      </c>
      <c r="BI34" s="66">
        <f>IF('Indicator Data'!BK37="No Data",1,IF('Indicator Data imputation'!BJ37&lt;&gt;"",1,0))</f>
        <v>0</v>
      </c>
      <c r="BJ34" s="66">
        <f>IF('Indicator Data'!BL37="No Data",1,IF('Indicator Data imputation'!BK37&lt;&gt;"",1,0))</f>
        <v>0</v>
      </c>
      <c r="BK34" s="66">
        <f>IF('Indicator Data'!BM37="No Data",1,IF('Indicator Data imputation'!BL37&lt;&gt;"",1,0))</f>
        <v>0</v>
      </c>
      <c r="BL34" s="66">
        <f>IF('Indicator Data'!BN37="No Data",1,IF('Indicator Data imputation'!BM38&lt;&gt;"",1,0))</f>
        <v>0</v>
      </c>
      <c r="BM34" s="66">
        <f>IF('Indicator Data'!BO37="No Data",1,IF('Indicator Data imputation'!BN38&lt;&gt;"",1,0))</f>
        <v>0</v>
      </c>
      <c r="BN34" s="66">
        <f>IF('Indicator Data'!BP37="No Data",1,IF('Indicator Data imputation'!BO38&lt;&gt;"",1,0))</f>
        <v>0</v>
      </c>
      <c r="BO34">
        <f t="shared" si="0"/>
        <v>0</v>
      </c>
      <c r="BP34" s="68">
        <f t="shared" si="1"/>
        <v>0</v>
      </c>
    </row>
    <row r="35" spans="1:68" x14ac:dyDescent="0.25">
      <c r="A35" s="108" t="s">
        <v>655</v>
      </c>
      <c r="B35" s="66">
        <f>IF('Indicator Data'!D38="No Data",1,IF('Indicator Data imputation'!C39&lt;&gt;"",1,0))</f>
        <v>0</v>
      </c>
      <c r="C35" s="66">
        <f>IF('Indicator Data'!E38="No Data",1,IF('Indicator Data imputation'!D39&lt;&gt;"",1,0))</f>
        <v>0</v>
      </c>
      <c r="D35" s="66">
        <f>IF('Indicator Data'!F38="No Data",1,IF('Indicator Data imputation'!E39&lt;&gt;"",1,0))</f>
        <v>0</v>
      </c>
      <c r="E35" s="66">
        <f>IF('Indicator Data'!G38="No Data",1,IF('Indicator Data imputation'!F39&lt;&gt;"",1,0))</f>
        <v>0</v>
      </c>
      <c r="F35" s="66">
        <f>IF('Indicator Data'!H38="No Data",1,IF('Indicator Data imputation'!G39&lt;&gt;"",1,0))</f>
        <v>0</v>
      </c>
      <c r="G35" s="66">
        <f>IF('Indicator Data'!I38="No Data",1,IF('Indicator Data imputation'!H39&lt;&gt;"",1,0))</f>
        <v>0</v>
      </c>
      <c r="H35" s="66">
        <f>IF('Indicator Data'!J38="No Data",1,IF('Indicator Data imputation'!I39&lt;&gt;"",1,0))</f>
        <v>0</v>
      </c>
      <c r="I35" s="66">
        <f>IF('Indicator Data'!K38="No Data",1,IF('Indicator Data imputation'!J39&lt;&gt;"",1,0))</f>
        <v>0</v>
      </c>
      <c r="J35" s="66">
        <f>IF('Indicator Data'!L38="No Data",1,IF('Indicator Data imputation'!K39&lt;&gt;"",1,0))</f>
        <v>0</v>
      </c>
      <c r="K35" s="66">
        <f>IF('Indicator Data'!AI38="No Data",1,IF('Indicator Data imputation'!L39&lt;&gt;"",1,0))</f>
        <v>0</v>
      </c>
      <c r="L35" s="66">
        <f>IF('Indicator Data'!M38="No Data",1,IF('Indicator Data imputation'!M39&lt;&gt;"",1,0))</f>
        <v>0</v>
      </c>
      <c r="M35" s="66">
        <f>IF('Indicator Data'!N38="No Data",1,IF('Indicator Data imputation'!N39&lt;&gt;"",1,0))</f>
        <v>0</v>
      </c>
      <c r="N35" s="66">
        <f>IF('Indicator Data'!O38="No Data",1,IF('Indicator Data imputation'!O39&lt;&gt;"",1,0))</f>
        <v>0</v>
      </c>
      <c r="O35" s="66">
        <f>IF('Indicator Data'!P38="No Data",1,IF('Indicator Data imputation'!P39&lt;&gt;"",1,0))</f>
        <v>0</v>
      </c>
      <c r="P35" s="66">
        <f>IF('Indicator Data'!Q38="No Data",1,IF('Indicator Data imputation'!Q39&lt;&gt;"",1,0))</f>
        <v>0</v>
      </c>
      <c r="Q35" s="66">
        <f>IF('Indicator Data'!R38="No Data",1,IF('Indicator Data imputation'!R39&lt;&gt;"",1,0))</f>
        <v>0</v>
      </c>
      <c r="R35" s="66">
        <f>IF('Indicator Data'!S38="No Data",1,IF('Indicator Data imputation'!S39&lt;&gt;"",1,0))</f>
        <v>0</v>
      </c>
      <c r="S35" s="66">
        <f>IF('Indicator Data'!T38="No Data",1,IF('Indicator Data imputation'!T39&lt;&gt;"",1,0))</f>
        <v>0</v>
      </c>
      <c r="T35" s="66">
        <f>IF('Indicator Data'!U38="No Data",1,IF('Indicator Data imputation'!U39&lt;&gt;"",1,0))</f>
        <v>0</v>
      </c>
      <c r="U35" s="66">
        <f>IF('Indicator Data'!V38="No Data",1,IF('Indicator Data imputation'!V39&lt;&gt;"",1,0))</f>
        <v>0</v>
      </c>
      <c r="V35" s="66">
        <f>IF('Indicator Data'!W38="No Data",1,IF('Indicator Data imputation'!W39&lt;&gt;"",1,0))</f>
        <v>0</v>
      </c>
      <c r="W35" s="66">
        <f>IF('Indicator Data'!X38="No Data",1,IF('Indicator Data imputation'!X39&lt;&gt;"",1,0))</f>
        <v>0</v>
      </c>
      <c r="X35" s="66">
        <f>IF('Indicator Data'!Y38="No Data",1,IF('Indicator Data imputation'!Y39&lt;&gt;"",1,0))</f>
        <v>0</v>
      </c>
      <c r="Y35" s="66">
        <f>IF('Indicator Data'!Z38="No Data",1,IF('Indicator Data imputation'!Z39&lt;&gt;"",1,0))</f>
        <v>0</v>
      </c>
      <c r="Z35" s="66">
        <f>IF('Indicator Data'!AA38="No Data",1,IF('Indicator Data imputation'!AA39&lt;&gt;"",1,0))</f>
        <v>0</v>
      </c>
      <c r="AA35" s="66">
        <f>IF('Indicator Data'!AB38="No Data",1,IF('Indicator Data imputation'!AB39&lt;&gt;"",1,0))</f>
        <v>0</v>
      </c>
      <c r="AB35" s="66">
        <f>IF('Indicator Data'!AC38="No Data",1,IF('Indicator Data imputation'!AC39&lt;&gt;"",1,0))</f>
        <v>0</v>
      </c>
      <c r="AC35" s="66">
        <f>IF('Indicator Data'!AD38="No Data",1,IF('Indicator Data imputation'!AD38&lt;&gt;"",1,0))</f>
        <v>0</v>
      </c>
      <c r="AD35" s="66">
        <f>IF('Indicator Data'!AD38="No Data",1,IF('Indicator Data imputation'!AD39&lt;&gt;"",1,0))</f>
        <v>0</v>
      </c>
      <c r="AE35" s="66">
        <f>IF('Indicator Data'!AF38="No Data",1,IF('Indicator Data imputation'!AF39&lt;&gt;"",1,0))</f>
        <v>0</v>
      </c>
      <c r="AF35" s="66">
        <f>IF('Indicator Data'!AG38="No Data",1,IF('Indicator Data imputation'!AG39&lt;&gt;"",1,0))</f>
        <v>0</v>
      </c>
      <c r="AG35" s="66">
        <f>IF('Indicator Data'!AH38="No Data",1,IF('Indicator Data imputation'!AH39&lt;&gt;"",1,0))</f>
        <v>0</v>
      </c>
      <c r="AH35" s="66">
        <f>IF('Indicator Data'!AJ38="No Data",1,IF('Indicator Data imputation'!AI39&lt;&gt;"",1,0))</f>
        <v>0</v>
      </c>
      <c r="AI35" s="66">
        <f>IF('Indicator Data'!AK38="No Data",1,IF('Indicator Data imputation'!AJ39&lt;&gt;"",1,0))</f>
        <v>0</v>
      </c>
      <c r="AJ35" s="66">
        <f>IF('Indicator Data'!AL38="No Data",1,IF('Indicator Data imputation'!AK39&lt;&gt;"",1,0))</f>
        <v>0</v>
      </c>
      <c r="AK35" s="66">
        <f>IF('Indicator Data'!AM38="No Data",1,IF('Indicator Data imputation'!AL39&lt;&gt;"",1,0))</f>
        <v>0</v>
      </c>
      <c r="AL35" s="66">
        <f>IF('Indicator Data'!AN38="No Data",1,IF('Indicator Data imputation'!AM39&lt;&gt;"",1,0))</f>
        <v>0</v>
      </c>
      <c r="AM35" s="66">
        <f>IF('Indicator Data'!AO38="No Data",1,IF('Indicator Data imputation'!AN39&lt;&gt;"",1,0))</f>
        <v>0</v>
      </c>
      <c r="AN35" s="66">
        <f>IF('Indicator Data'!AP38="No Data",1,IF('Indicator Data imputation'!AO39&lt;&gt;"",1,0))</f>
        <v>0</v>
      </c>
      <c r="AO35" s="66">
        <f>IF('Indicator Data'!AQ38="No Data",1,IF('Indicator Data imputation'!AP39&lt;&gt;"",1,0))</f>
        <v>0</v>
      </c>
      <c r="AP35" s="66">
        <f>IF('Indicator Data'!AR38="No Data",1,IF('Indicator Data imputation'!AQ38&lt;&gt;"",1,0))</f>
        <v>0</v>
      </c>
      <c r="AQ35" s="66">
        <f>IF('Indicator Data'!AS38="No Data",1,IF('Indicator Data imputation'!AU39&lt;&gt;"",1,0))</f>
        <v>0</v>
      </c>
      <c r="AR35" s="66">
        <f>IF('Indicator Data'!AT38="No Data",1,IF('Indicator Data imputation'!AV39&lt;&gt;"",1,0))</f>
        <v>0</v>
      </c>
      <c r="AS35" s="66">
        <f>IF('Indicator Data'!AU38="No Data",1,IF('Indicator Data imputation'!AW39&lt;&gt;"",1,0))</f>
        <v>0</v>
      </c>
      <c r="AT35" s="66">
        <f>IF('Indicator Data'!AV38="No Data",1,IF('Indicator Data imputation'!AU39&lt;&gt;"",1,0))</f>
        <v>0</v>
      </c>
      <c r="AU35" s="66">
        <f>IF('Indicator Data'!AW38="No Data",1,IF('Indicator Data imputation'!AV39&lt;&gt;"",1,0))</f>
        <v>0</v>
      </c>
      <c r="AV35" s="66">
        <f>IF('Indicator Data'!AX38="No Data",1,IF('Indicator Data imputation'!AW39&lt;&gt;"",1,0))</f>
        <v>0</v>
      </c>
      <c r="AW35" s="66">
        <f>IF('Indicator Data'!AY38="No Data",1,IF('Indicator Data imputation'!AX39&lt;&gt;"",1,0))</f>
        <v>0</v>
      </c>
      <c r="AX35" s="66">
        <f>IF('Indicator Data'!AZ38="No Data",1,IF('Indicator Data imputation'!AY39&lt;&gt;"",1,0))</f>
        <v>0</v>
      </c>
      <c r="AY35" s="66">
        <f>IF('Indicator Data'!BA38="No Data",1,IF('Indicator Data imputation'!AZ39&lt;&gt;"",1,0))</f>
        <v>0</v>
      </c>
      <c r="AZ35" s="66">
        <f>IF('Indicator Data'!BB38="No Data",1,IF('Indicator Data imputation'!BA39&lt;&gt;"",1,0))</f>
        <v>0</v>
      </c>
      <c r="BA35" s="66">
        <f>IF('Indicator Data'!BC38="No Data",1,IF('Indicator Data imputation'!BB38&lt;&gt;"",1,0))</f>
        <v>0</v>
      </c>
      <c r="BB35" s="66">
        <f>IF('Indicator Data'!BD38="No Data",1,IF('Indicator Data imputation'!BC38&lt;&gt;"",1,0))</f>
        <v>0</v>
      </c>
      <c r="BC35" s="66">
        <f>IF('Indicator Data'!BE38="No Data",1,IF('Indicator Data imputation'!BD38&lt;&gt;"",1,0))</f>
        <v>0</v>
      </c>
      <c r="BD35" s="66">
        <f>IF('Indicator Data'!BF38="No Data",1,IF('Indicator Data imputation'!BE39&lt;&gt;"",1,0))</f>
        <v>0</v>
      </c>
      <c r="BE35" s="66">
        <f>IF('Indicator Data'!BG38="No Data",1,IF('Indicator Data imputation'!BF39&lt;&gt;"",1,0))</f>
        <v>0</v>
      </c>
      <c r="BF35" s="66">
        <f>IF('Indicator Data'!BH38="No Data",1,IF('Indicator Data imputation'!BG39&lt;&gt;"",1,0))</f>
        <v>0</v>
      </c>
      <c r="BG35" s="66">
        <f>IF('Indicator Data'!BI38="No Data",1,IF('Indicator Data imputation'!BH39&lt;&gt;"",1,0))</f>
        <v>0</v>
      </c>
      <c r="BH35" s="66">
        <f>IF('Indicator Data'!BJ38="No Data",1,IF('Indicator Data imputation'!BI39&lt;&gt;"",1,0))</f>
        <v>0</v>
      </c>
      <c r="BI35" s="66">
        <f>IF('Indicator Data'!BK38="No Data",1,IF('Indicator Data imputation'!BJ38&lt;&gt;"",1,0))</f>
        <v>0</v>
      </c>
      <c r="BJ35" s="66">
        <f>IF('Indicator Data'!BL38="No Data",1,IF('Indicator Data imputation'!BK38&lt;&gt;"",1,0))</f>
        <v>0</v>
      </c>
      <c r="BK35" s="66">
        <f>IF('Indicator Data'!BM38="No Data",1,IF('Indicator Data imputation'!BL38&lt;&gt;"",1,0))</f>
        <v>0</v>
      </c>
      <c r="BL35" s="66">
        <f>IF('Indicator Data'!BN38="No Data",1,IF('Indicator Data imputation'!BM39&lt;&gt;"",1,0))</f>
        <v>0</v>
      </c>
      <c r="BM35" s="66">
        <f>IF('Indicator Data'!BO38="No Data",1,IF('Indicator Data imputation'!BN39&lt;&gt;"",1,0))</f>
        <v>0</v>
      </c>
      <c r="BN35" s="66">
        <f>IF('Indicator Data'!BP38="No Data",1,IF('Indicator Data imputation'!BO39&lt;&gt;"",1,0))</f>
        <v>0</v>
      </c>
      <c r="BO35">
        <f t="shared" si="0"/>
        <v>0</v>
      </c>
      <c r="BP35" s="68">
        <f t="shared" si="1"/>
        <v>0</v>
      </c>
    </row>
    <row r="36" spans="1:68" x14ac:dyDescent="0.25">
      <c r="A36" s="108" t="s">
        <v>656</v>
      </c>
      <c r="B36" s="66">
        <f>IF('Indicator Data'!D39="No Data",1,IF('Indicator Data imputation'!C40&lt;&gt;"",1,0))</f>
        <v>0</v>
      </c>
      <c r="C36" s="66">
        <f>IF('Indicator Data'!E39="No Data",1,IF('Indicator Data imputation'!D40&lt;&gt;"",1,0))</f>
        <v>0</v>
      </c>
      <c r="D36" s="66">
        <f>IF('Indicator Data'!F39="No Data",1,IF('Indicator Data imputation'!E40&lt;&gt;"",1,0))</f>
        <v>0</v>
      </c>
      <c r="E36" s="66">
        <f>IF('Indicator Data'!G39="No Data",1,IF('Indicator Data imputation'!F40&lt;&gt;"",1,0))</f>
        <v>0</v>
      </c>
      <c r="F36" s="66">
        <f>IF('Indicator Data'!H39="No Data",1,IF('Indicator Data imputation'!G40&lt;&gt;"",1,0))</f>
        <v>0</v>
      </c>
      <c r="G36" s="66">
        <f>IF('Indicator Data'!I39="No Data",1,IF('Indicator Data imputation'!H40&lt;&gt;"",1,0))</f>
        <v>0</v>
      </c>
      <c r="H36" s="66">
        <f>IF('Indicator Data'!J39="No Data",1,IF('Indicator Data imputation'!I40&lt;&gt;"",1,0))</f>
        <v>0</v>
      </c>
      <c r="I36" s="66">
        <f>IF('Indicator Data'!K39="No Data",1,IF('Indicator Data imputation'!J40&lt;&gt;"",1,0))</f>
        <v>0</v>
      </c>
      <c r="J36" s="66">
        <f>IF('Indicator Data'!L39="No Data",1,IF('Indicator Data imputation'!K40&lt;&gt;"",1,0))</f>
        <v>0</v>
      </c>
      <c r="K36" s="66">
        <f>IF('Indicator Data'!AI39="No Data",1,IF('Indicator Data imputation'!L40&lt;&gt;"",1,0))</f>
        <v>0</v>
      </c>
      <c r="L36" s="66">
        <f>IF('Indicator Data'!M39="No Data",1,IF('Indicator Data imputation'!M40&lt;&gt;"",1,0))</f>
        <v>0</v>
      </c>
      <c r="M36" s="66">
        <f>IF('Indicator Data'!N39="No Data",1,IF('Indicator Data imputation'!N40&lt;&gt;"",1,0))</f>
        <v>0</v>
      </c>
      <c r="N36" s="66">
        <f>IF('Indicator Data'!O39="No Data",1,IF('Indicator Data imputation'!O40&lt;&gt;"",1,0))</f>
        <v>0</v>
      </c>
      <c r="O36" s="66">
        <f>IF('Indicator Data'!P39="No Data",1,IF('Indicator Data imputation'!P40&lt;&gt;"",1,0))</f>
        <v>0</v>
      </c>
      <c r="P36" s="66">
        <f>IF('Indicator Data'!Q39="No Data",1,IF('Indicator Data imputation'!Q40&lt;&gt;"",1,0))</f>
        <v>0</v>
      </c>
      <c r="Q36" s="66">
        <f>IF('Indicator Data'!R39="No Data",1,IF('Indicator Data imputation'!R40&lt;&gt;"",1,0))</f>
        <v>0</v>
      </c>
      <c r="R36" s="66">
        <f>IF('Indicator Data'!S39="No Data",1,IF('Indicator Data imputation'!S40&lt;&gt;"",1,0))</f>
        <v>0</v>
      </c>
      <c r="S36" s="66">
        <f>IF('Indicator Data'!T39="No Data",1,IF('Indicator Data imputation'!T40&lt;&gt;"",1,0))</f>
        <v>0</v>
      </c>
      <c r="T36" s="66">
        <f>IF('Indicator Data'!U39="No Data",1,IF('Indicator Data imputation'!U40&lt;&gt;"",1,0))</f>
        <v>0</v>
      </c>
      <c r="U36" s="66">
        <f>IF('Indicator Data'!V39="No Data",1,IF('Indicator Data imputation'!V40&lt;&gt;"",1,0))</f>
        <v>0</v>
      </c>
      <c r="V36" s="66">
        <f>IF('Indicator Data'!W39="No Data",1,IF('Indicator Data imputation'!W40&lt;&gt;"",1,0))</f>
        <v>0</v>
      </c>
      <c r="W36" s="66">
        <f>IF('Indicator Data'!X39="No Data",1,IF('Indicator Data imputation'!X40&lt;&gt;"",1,0))</f>
        <v>0</v>
      </c>
      <c r="X36" s="66">
        <f>IF('Indicator Data'!Y39="No Data",1,IF('Indicator Data imputation'!Y40&lt;&gt;"",1,0))</f>
        <v>0</v>
      </c>
      <c r="Y36" s="66">
        <f>IF('Indicator Data'!Z39="No Data",1,IF('Indicator Data imputation'!Z40&lt;&gt;"",1,0))</f>
        <v>0</v>
      </c>
      <c r="Z36" s="66">
        <f>IF('Indicator Data'!AA39="No Data",1,IF('Indicator Data imputation'!AA40&lt;&gt;"",1,0))</f>
        <v>0</v>
      </c>
      <c r="AA36" s="66">
        <f>IF('Indicator Data'!AB39="No Data",1,IF('Indicator Data imputation'!AB40&lt;&gt;"",1,0))</f>
        <v>0</v>
      </c>
      <c r="AB36" s="66">
        <f>IF('Indicator Data'!AC39="No Data",1,IF('Indicator Data imputation'!AC40&lt;&gt;"",1,0))</f>
        <v>0</v>
      </c>
      <c r="AC36" s="66">
        <f>IF('Indicator Data'!AD39="No Data",1,IF('Indicator Data imputation'!AD39&lt;&gt;"",1,0))</f>
        <v>0</v>
      </c>
      <c r="AD36" s="66">
        <f>IF('Indicator Data'!AD39="No Data",1,IF('Indicator Data imputation'!AD40&lt;&gt;"",1,0))</f>
        <v>0</v>
      </c>
      <c r="AE36" s="66">
        <f>IF('Indicator Data'!AF39="No Data",1,IF('Indicator Data imputation'!AF40&lt;&gt;"",1,0))</f>
        <v>0</v>
      </c>
      <c r="AF36" s="66">
        <f>IF('Indicator Data'!AG39="No Data",1,IF('Indicator Data imputation'!AG40&lt;&gt;"",1,0))</f>
        <v>0</v>
      </c>
      <c r="AG36" s="66">
        <f>IF('Indicator Data'!AH39="No Data",1,IF('Indicator Data imputation'!AH40&lt;&gt;"",1,0))</f>
        <v>0</v>
      </c>
      <c r="AH36" s="66">
        <f>IF('Indicator Data'!AJ39="No Data",1,IF('Indicator Data imputation'!AI40&lt;&gt;"",1,0))</f>
        <v>0</v>
      </c>
      <c r="AI36" s="66">
        <f>IF('Indicator Data'!AK39="No Data",1,IF('Indicator Data imputation'!AJ40&lt;&gt;"",1,0))</f>
        <v>0</v>
      </c>
      <c r="AJ36" s="66">
        <f>IF('Indicator Data'!AL39="No Data",1,IF('Indicator Data imputation'!AK40&lt;&gt;"",1,0))</f>
        <v>0</v>
      </c>
      <c r="AK36" s="66">
        <f>IF('Indicator Data'!AM39="No Data",1,IF('Indicator Data imputation'!AL40&lt;&gt;"",1,0))</f>
        <v>0</v>
      </c>
      <c r="AL36" s="66">
        <f>IF('Indicator Data'!AN39="No Data",1,IF('Indicator Data imputation'!AM40&lt;&gt;"",1,0))</f>
        <v>0</v>
      </c>
      <c r="AM36" s="66">
        <f>IF('Indicator Data'!AO39="No Data",1,IF('Indicator Data imputation'!AN40&lt;&gt;"",1,0))</f>
        <v>0</v>
      </c>
      <c r="AN36" s="66">
        <f>IF('Indicator Data'!AP39="No Data",1,IF('Indicator Data imputation'!AO40&lt;&gt;"",1,0))</f>
        <v>0</v>
      </c>
      <c r="AO36" s="66">
        <f>IF('Indicator Data'!AQ39="No Data",1,IF('Indicator Data imputation'!AP40&lt;&gt;"",1,0))</f>
        <v>0</v>
      </c>
      <c r="AP36" s="66">
        <f>IF('Indicator Data'!AR39="No Data",1,IF('Indicator Data imputation'!AQ39&lt;&gt;"",1,0))</f>
        <v>0</v>
      </c>
      <c r="AQ36" s="66">
        <f>IF('Indicator Data'!AS39="No Data",1,IF('Indicator Data imputation'!AU40&lt;&gt;"",1,0))</f>
        <v>0</v>
      </c>
      <c r="AR36" s="66">
        <f>IF('Indicator Data'!AT39="No Data",1,IF('Indicator Data imputation'!AV40&lt;&gt;"",1,0))</f>
        <v>0</v>
      </c>
      <c r="AS36" s="66">
        <f>IF('Indicator Data'!AU39="No Data",1,IF('Indicator Data imputation'!AW40&lt;&gt;"",1,0))</f>
        <v>0</v>
      </c>
      <c r="AT36" s="66">
        <f>IF('Indicator Data'!AV39="No Data",1,IF('Indicator Data imputation'!AU40&lt;&gt;"",1,0))</f>
        <v>0</v>
      </c>
      <c r="AU36" s="66">
        <f>IF('Indicator Data'!AW39="No Data",1,IF('Indicator Data imputation'!AV40&lt;&gt;"",1,0))</f>
        <v>0</v>
      </c>
      <c r="AV36" s="66">
        <f>IF('Indicator Data'!AX39="No Data",1,IF('Indicator Data imputation'!AW40&lt;&gt;"",1,0))</f>
        <v>0</v>
      </c>
      <c r="AW36" s="66">
        <f>IF('Indicator Data'!AY39="No Data",1,IF('Indicator Data imputation'!AX40&lt;&gt;"",1,0))</f>
        <v>0</v>
      </c>
      <c r="AX36" s="66">
        <f>IF('Indicator Data'!AZ39="No Data",1,IF('Indicator Data imputation'!AY40&lt;&gt;"",1,0))</f>
        <v>0</v>
      </c>
      <c r="AY36" s="66">
        <f>IF('Indicator Data'!BA39="No Data",1,IF('Indicator Data imputation'!AZ40&lt;&gt;"",1,0))</f>
        <v>0</v>
      </c>
      <c r="AZ36" s="66">
        <f>IF('Indicator Data'!BB39="No Data",1,IF('Indicator Data imputation'!BA40&lt;&gt;"",1,0))</f>
        <v>0</v>
      </c>
      <c r="BA36" s="66">
        <f>IF('Indicator Data'!BC39="No Data",1,IF('Indicator Data imputation'!BB39&lt;&gt;"",1,0))</f>
        <v>0</v>
      </c>
      <c r="BB36" s="66">
        <f>IF('Indicator Data'!BD39="No Data",1,IF('Indicator Data imputation'!BC39&lt;&gt;"",1,0))</f>
        <v>0</v>
      </c>
      <c r="BC36" s="66">
        <f>IF('Indicator Data'!BE39="No Data",1,IF('Indicator Data imputation'!BD39&lt;&gt;"",1,0))</f>
        <v>0</v>
      </c>
      <c r="BD36" s="66">
        <f>IF('Indicator Data'!BF39="No Data",1,IF('Indicator Data imputation'!BE40&lt;&gt;"",1,0))</f>
        <v>0</v>
      </c>
      <c r="BE36" s="66">
        <f>IF('Indicator Data'!BG39="No Data",1,IF('Indicator Data imputation'!BF40&lt;&gt;"",1,0))</f>
        <v>0</v>
      </c>
      <c r="BF36" s="66">
        <f>IF('Indicator Data'!BH39="No Data",1,IF('Indicator Data imputation'!BG40&lt;&gt;"",1,0))</f>
        <v>0</v>
      </c>
      <c r="BG36" s="66">
        <f>IF('Indicator Data'!BI39="No Data",1,IF('Indicator Data imputation'!BH40&lt;&gt;"",1,0))</f>
        <v>0</v>
      </c>
      <c r="BH36" s="66">
        <f>IF('Indicator Data'!BJ39="No Data",1,IF('Indicator Data imputation'!BI40&lt;&gt;"",1,0))</f>
        <v>0</v>
      </c>
      <c r="BI36" s="66">
        <f>IF('Indicator Data'!BK39="No Data",1,IF('Indicator Data imputation'!BJ39&lt;&gt;"",1,0))</f>
        <v>0</v>
      </c>
      <c r="BJ36" s="66">
        <f>IF('Indicator Data'!BL39="No Data",1,IF('Indicator Data imputation'!BK39&lt;&gt;"",1,0))</f>
        <v>0</v>
      </c>
      <c r="BK36" s="66">
        <f>IF('Indicator Data'!BM39="No Data",1,IF('Indicator Data imputation'!BL39&lt;&gt;"",1,0))</f>
        <v>0</v>
      </c>
      <c r="BL36" s="66">
        <f>IF('Indicator Data'!BN39="No Data",1,IF('Indicator Data imputation'!BM40&lt;&gt;"",1,0))</f>
        <v>0</v>
      </c>
      <c r="BM36" s="66">
        <f>IF('Indicator Data'!BO39="No Data",1,IF('Indicator Data imputation'!BN40&lt;&gt;"",1,0))</f>
        <v>0</v>
      </c>
      <c r="BN36" s="66">
        <f>IF('Indicator Data'!BP39="No Data",1,IF('Indicator Data imputation'!BO40&lt;&gt;"",1,0))</f>
        <v>0</v>
      </c>
      <c r="BO36">
        <f t="shared" si="0"/>
        <v>0</v>
      </c>
      <c r="BP36" s="68">
        <f t="shared" si="1"/>
        <v>0</v>
      </c>
    </row>
    <row r="37" spans="1:68" x14ac:dyDescent="0.25">
      <c r="A37" s="108" t="s">
        <v>657</v>
      </c>
      <c r="B37" s="66">
        <f>IF('Indicator Data'!D40="No Data",1,IF('Indicator Data imputation'!C41&lt;&gt;"",1,0))</f>
        <v>0</v>
      </c>
      <c r="C37" s="66">
        <f>IF('Indicator Data'!E40="No Data",1,IF('Indicator Data imputation'!D41&lt;&gt;"",1,0))</f>
        <v>0</v>
      </c>
      <c r="D37" s="66">
        <f>IF('Indicator Data'!F40="No Data",1,IF('Indicator Data imputation'!E41&lt;&gt;"",1,0))</f>
        <v>0</v>
      </c>
      <c r="E37" s="66">
        <f>IF('Indicator Data'!G40="No Data",1,IF('Indicator Data imputation'!F41&lt;&gt;"",1,0))</f>
        <v>0</v>
      </c>
      <c r="F37" s="66">
        <f>IF('Indicator Data'!H40="No Data",1,IF('Indicator Data imputation'!G41&lt;&gt;"",1,0))</f>
        <v>0</v>
      </c>
      <c r="G37" s="66">
        <f>IF('Indicator Data'!I40="No Data",1,IF('Indicator Data imputation'!H41&lt;&gt;"",1,0))</f>
        <v>0</v>
      </c>
      <c r="H37" s="66">
        <f>IF('Indicator Data'!J40="No Data",1,IF('Indicator Data imputation'!I41&lt;&gt;"",1,0))</f>
        <v>0</v>
      </c>
      <c r="I37" s="66">
        <f>IF('Indicator Data'!K40="No Data",1,IF('Indicator Data imputation'!J41&lt;&gt;"",1,0))</f>
        <v>0</v>
      </c>
      <c r="J37" s="66">
        <f>IF('Indicator Data'!L40="No Data",1,IF('Indicator Data imputation'!K41&lt;&gt;"",1,0))</f>
        <v>0</v>
      </c>
      <c r="K37" s="66">
        <f>IF('Indicator Data'!AI40="No Data",1,IF('Indicator Data imputation'!L41&lt;&gt;"",1,0))</f>
        <v>0</v>
      </c>
      <c r="L37" s="66">
        <f>IF('Indicator Data'!M40="No Data",1,IF('Indicator Data imputation'!M41&lt;&gt;"",1,0))</f>
        <v>0</v>
      </c>
      <c r="M37" s="66">
        <f>IF('Indicator Data'!N40="No Data",1,IF('Indicator Data imputation'!N41&lt;&gt;"",1,0))</f>
        <v>0</v>
      </c>
      <c r="N37" s="66">
        <f>IF('Indicator Data'!O40="No Data",1,IF('Indicator Data imputation'!O41&lt;&gt;"",1,0))</f>
        <v>0</v>
      </c>
      <c r="O37" s="66">
        <f>IF('Indicator Data'!P40="No Data",1,IF('Indicator Data imputation'!P41&lt;&gt;"",1,0))</f>
        <v>0</v>
      </c>
      <c r="P37" s="66">
        <f>IF('Indicator Data'!Q40="No Data",1,IF('Indicator Data imputation'!Q41&lt;&gt;"",1,0))</f>
        <v>0</v>
      </c>
      <c r="Q37" s="66">
        <f>IF('Indicator Data'!R40="No Data",1,IF('Indicator Data imputation'!R41&lt;&gt;"",1,0))</f>
        <v>0</v>
      </c>
      <c r="R37" s="66">
        <f>IF('Indicator Data'!S40="No Data",1,IF('Indicator Data imputation'!S41&lt;&gt;"",1,0))</f>
        <v>0</v>
      </c>
      <c r="S37" s="66">
        <f>IF('Indicator Data'!T40="No Data",1,IF('Indicator Data imputation'!T41&lt;&gt;"",1,0))</f>
        <v>0</v>
      </c>
      <c r="T37" s="66">
        <f>IF('Indicator Data'!U40="No Data",1,IF('Indicator Data imputation'!U41&lt;&gt;"",1,0))</f>
        <v>0</v>
      </c>
      <c r="U37" s="66">
        <f>IF('Indicator Data'!V40="No Data",1,IF('Indicator Data imputation'!V41&lt;&gt;"",1,0))</f>
        <v>0</v>
      </c>
      <c r="V37" s="66">
        <f>IF('Indicator Data'!W40="No Data",1,IF('Indicator Data imputation'!W41&lt;&gt;"",1,0))</f>
        <v>0</v>
      </c>
      <c r="W37" s="66">
        <f>IF('Indicator Data'!X40="No Data",1,IF('Indicator Data imputation'!X41&lt;&gt;"",1,0))</f>
        <v>0</v>
      </c>
      <c r="X37" s="66">
        <f>IF('Indicator Data'!Y40="No Data",1,IF('Indicator Data imputation'!Y41&lt;&gt;"",1,0))</f>
        <v>0</v>
      </c>
      <c r="Y37" s="66">
        <f>IF('Indicator Data'!Z40="No Data",1,IF('Indicator Data imputation'!Z41&lt;&gt;"",1,0))</f>
        <v>0</v>
      </c>
      <c r="Z37" s="66">
        <f>IF('Indicator Data'!AA40="No Data",1,IF('Indicator Data imputation'!AA41&lt;&gt;"",1,0))</f>
        <v>0</v>
      </c>
      <c r="AA37" s="66">
        <f>IF('Indicator Data'!AB40="No Data",1,IF('Indicator Data imputation'!AB41&lt;&gt;"",1,0))</f>
        <v>0</v>
      </c>
      <c r="AB37" s="66">
        <f>IF('Indicator Data'!AC40="No Data",1,IF('Indicator Data imputation'!AC41&lt;&gt;"",1,0))</f>
        <v>0</v>
      </c>
      <c r="AC37" s="66">
        <f>IF('Indicator Data'!AD40="No Data",1,IF('Indicator Data imputation'!AD40&lt;&gt;"",1,0))</f>
        <v>0</v>
      </c>
      <c r="AD37" s="66">
        <f>IF('Indicator Data'!AD40="No Data",1,IF('Indicator Data imputation'!AD41&lt;&gt;"",1,0))</f>
        <v>0</v>
      </c>
      <c r="AE37" s="66">
        <f>IF('Indicator Data'!AF40="No Data",1,IF('Indicator Data imputation'!AF41&lt;&gt;"",1,0))</f>
        <v>0</v>
      </c>
      <c r="AF37" s="66">
        <f>IF('Indicator Data'!AG40="No Data",1,IF('Indicator Data imputation'!AG41&lt;&gt;"",1,0))</f>
        <v>0</v>
      </c>
      <c r="AG37" s="66">
        <f>IF('Indicator Data'!AH40="No Data",1,IF('Indicator Data imputation'!AH41&lt;&gt;"",1,0))</f>
        <v>0</v>
      </c>
      <c r="AH37" s="66">
        <f>IF('Indicator Data'!AJ40="No Data",1,IF('Indicator Data imputation'!AI41&lt;&gt;"",1,0))</f>
        <v>0</v>
      </c>
      <c r="AI37" s="66">
        <f>IF('Indicator Data'!AK40="No Data",1,IF('Indicator Data imputation'!AJ41&lt;&gt;"",1,0))</f>
        <v>0</v>
      </c>
      <c r="AJ37" s="66">
        <f>IF('Indicator Data'!AL40="No Data",1,IF('Indicator Data imputation'!AK41&lt;&gt;"",1,0))</f>
        <v>0</v>
      </c>
      <c r="AK37" s="66">
        <f>IF('Indicator Data'!AM40="No Data",1,IF('Indicator Data imputation'!AL41&lt;&gt;"",1,0))</f>
        <v>0</v>
      </c>
      <c r="AL37" s="66">
        <f>IF('Indicator Data'!AN40="No Data",1,IF('Indicator Data imputation'!AM41&lt;&gt;"",1,0))</f>
        <v>0</v>
      </c>
      <c r="AM37" s="66">
        <f>IF('Indicator Data'!AO40="No Data",1,IF('Indicator Data imputation'!AN41&lt;&gt;"",1,0))</f>
        <v>0</v>
      </c>
      <c r="AN37" s="66">
        <f>IF('Indicator Data'!AP40="No Data",1,IF('Indicator Data imputation'!AO41&lt;&gt;"",1,0))</f>
        <v>0</v>
      </c>
      <c r="AO37" s="66">
        <f>IF('Indicator Data'!AQ40="No Data",1,IF('Indicator Data imputation'!AP41&lt;&gt;"",1,0))</f>
        <v>0</v>
      </c>
      <c r="AP37" s="66">
        <f>IF('Indicator Data'!AR40="No Data",1,IF('Indicator Data imputation'!AQ40&lt;&gt;"",1,0))</f>
        <v>0</v>
      </c>
      <c r="AQ37" s="66">
        <f>IF('Indicator Data'!AS40="No Data",1,IF('Indicator Data imputation'!AU41&lt;&gt;"",1,0))</f>
        <v>0</v>
      </c>
      <c r="AR37" s="66">
        <f>IF('Indicator Data'!AT40="No Data",1,IF('Indicator Data imputation'!AV41&lt;&gt;"",1,0))</f>
        <v>0</v>
      </c>
      <c r="AS37" s="66">
        <f>IF('Indicator Data'!AU40="No Data",1,IF('Indicator Data imputation'!AW41&lt;&gt;"",1,0))</f>
        <v>0</v>
      </c>
      <c r="AT37" s="66">
        <f>IF('Indicator Data'!AV40="No Data",1,IF('Indicator Data imputation'!AU41&lt;&gt;"",1,0))</f>
        <v>0</v>
      </c>
      <c r="AU37" s="66">
        <f>IF('Indicator Data'!AW40="No Data",1,IF('Indicator Data imputation'!AV41&lt;&gt;"",1,0))</f>
        <v>0</v>
      </c>
      <c r="AV37" s="66">
        <f>IF('Indicator Data'!AX40="No Data",1,IF('Indicator Data imputation'!AW41&lt;&gt;"",1,0))</f>
        <v>0</v>
      </c>
      <c r="AW37" s="66">
        <f>IF('Indicator Data'!AY40="No Data",1,IF('Indicator Data imputation'!AX41&lt;&gt;"",1,0))</f>
        <v>0</v>
      </c>
      <c r="AX37" s="66">
        <f>IF('Indicator Data'!AZ40="No Data",1,IF('Indicator Data imputation'!AY41&lt;&gt;"",1,0))</f>
        <v>0</v>
      </c>
      <c r="AY37" s="66">
        <f>IF('Indicator Data'!BA40="No Data",1,IF('Indicator Data imputation'!AZ41&lt;&gt;"",1,0))</f>
        <v>0</v>
      </c>
      <c r="AZ37" s="66">
        <f>IF('Indicator Data'!BB40="No Data",1,IF('Indicator Data imputation'!BA41&lt;&gt;"",1,0))</f>
        <v>0</v>
      </c>
      <c r="BA37" s="66">
        <f>IF('Indicator Data'!BC40="No Data",1,IF('Indicator Data imputation'!BB40&lt;&gt;"",1,0))</f>
        <v>0</v>
      </c>
      <c r="BB37" s="66">
        <f>IF('Indicator Data'!BD40="No Data",1,IF('Indicator Data imputation'!BC40&lt;&gt;"",1,0))</f>
        <v>0</v>
      </c>
      <c r="BC37" s="66">
        <f>IF('Indicator Data'!BE40="No Data",1,IF('Indicator Data imputation'!BD40&lt;&gt;"",1,0))</f>
        <v>0</v>
      </c>
      <c r="BD37" s="66">
        <f>IF('Indicator Data'!BF40="No Data",1,IF('Indicator Data imputation'!BE41&lt;&gt;"",1,0))</f>
        <v>0</v>
      </c>
      <c r="BE37" s="66">
        <f>IF('Indicator Data'!BG40="No Data",1,IF('Indicator Data imputation'!BF41&lt;&gt;"",1,0))</f>
        <v>0</v>
      </c>
      <c r="BF37" s="66">
        <f>IF('Indicator Data'!BH40="No Data",1,IF('Indicator Data imputation'!BG41&lt;&gt;"",1,0))</f>
        <v>0</v>
      </c>
      <c r="BG37" s="66">
        <f>IF('Indicator Data'!BI40="No Data",1,IF('Indicator Data imputation'!BH41&lt;&gt;"",1,0))</f>
        <v>0</v>
      </c>
      <c r="BH37" s="66">
        <f>IF('Indicator Data'!BJ40="No Data",1,IF('Indicator Data imputation'!BI41&lt;&gt;"",1,0))</f>
        <v>0</v>
      </c>
      <c r="BI37" s="66">
        <f>IF('Indicator Data'!BK40="No Data",1,IF('Indicator Data imputation'!BJ40&lt;&gt;"",1,0))</f>
        <v>0</v>
      </c>
      <c r="BJ37" s="66">
        <f>IF('Indicator Data'!BL40="No Data",1,IF('Indicator Data imputation'!BK40&lt;&gt;"",1,0))</f>
        <v>0</v>
      </c>
      <c r="BK37" s="66">
        <f>IF('Indicator Data'!BM40="No Data",1,IF('Indicator Data imputation'!BL40&lt;&gt;"",1,0))</f>
        <v>0</v>
      </c>
      <c r="BL37" s="66">
        <f>IF('Indicator Data'!BN40="No Data",1,IF('Indicator Data imputation'!BM41&lt;&gt;"",1,0))</f>
        <v>0</v>
      </c>
      <c r="BM37" s="66">
        <f>IF('Indicator Data'!BO40="No Data",1,IF('Indicator Data imputation'!BN41&lt;&gt;"",1,0))</f>
        <v>0</v>
      </c>
      <c r="BN37" s="66">
        <f>IF('Indicator Data'!BP40="No Data",1,IF('Indicator Data imputation'!BO41&lt;&gt;"",1,0))</f>
        <v>0</v>
      </c>
      <c r="BO37">
        <f t="shared" si="0"/>
        <v>0</v>
      </c>
      <c r="BP37" s="68">
        <f t="shared" si="1"/>
        <v>0</v>
      </c>
    </row>
  </sheetData>
  <phoneticPr fontId="12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workbookViewId="0">
      <selection activeCell="A20" sqref="A20"/>
    </sheetView>
  </sheetViews>
  <sheetFormatPr defaultRowHeight="15" x14ac:dyDescent="0.25"/>
  <cols>
    <col min="1" max="1" width="70.42578125" customWidth="1"/>
    <col min="2" max="2" width="24" customWidth="1"/>
  </cols>
  <sheetData>
    <row r="1" spans="1:2" ht="41.45" customHeight="1" x14ac:dyDescent="0.35">
      <c r="A1" s="28" t="s">
        <v>55</v>
      </c>
      <c r="B1" s="389" t="s">
        <v>42</v>
      </c>
    </row>
    <row r="2" spans="1:2" ht="16.5" customHeight="1" x14ac:dyDescent="0.25">
      <c r="A2" s="20"/>
      <c r="B2" s="389"/>
    </row>
    <row r="3" spans="1:2" ht="10.5" customHeight="1" x14ac:dyDescent="0.25">
      <c r="A3" s="16"/>
      <c r="B3" s="17"/>
    </row>
    <row r="4" spans="1:2" x14ac:dyDescent="0.25">
      <c r="A4" s="46" t="s">
        <v>41</v>
      </c>
      <c r="B4" s="18"/>
    </row>
    <row r="5" spans="1:2" ht="18.75" customHeight="1" x14ac:dyDescent="0.25">
      <c r="A5" s="47" t="s">
        <v>445</v>
      </c>
      <c r="B5" s="19" t="s">
        <v>744</v>
      </c>
    </row>
    <row r="6" spans="1:2" ht="18.75" customHeight="1" x14ac:dyDescent="0.25">
      <c r="A6" s="47" t="s">
        <v>57</v>
      </c>
      <c r="B6" s="19" t="s">
        <v>56</v>
      </c>
    </row>
    <row r="7" spans="1:2" ht="18.75" customHeight="1" x14ac:dyDescent="0.25">
      <c r="A7" s="47" t="s">
        <v>43</v>
      </c>
      <c r="B7" s="19" t="s">
        <v>11</v>
      </c>
    </row>
    <row r="8" spans="1:2" ht="18.75" customHeight="1" x14ac:dyDescent="0.25">
      <c r="A8" s="47" t="s">
        <v>44</v>
      </c>
      <c r="B8" s="19" t="s">
        <v>58</v>
      </c>
    </row>
    <row r="9" spans="1:2" ht="18.75" customHeight="1" x14ac:dyDescent="0.25">
      <c r="A9" s="47" t="s">
        <v>147</v>
      </c>
      <c r="B9" s="19" t="s">
        <v>147</v>
      </c>
    </row>
    <row r="10" spans="1:2" ht="18.75" customHeight="1" x14ac:dyDescent="0.25">
      <c r="A10" s="47" t="s">
        <v>148</v>
      </c>
      <c r="B10" s="19" t="s">
        <v>148</v>
      </c>
    </row>
    <row r="11" spans="1:2" ht="18.75" customHeight="1" x14ac:dyDescent="0.25">
      <c r="A11" s="47" t="s">
        <v>209</v>
      </c>
      <c r="B11" s="19" t="s">
        <v>209</v>
      </c>
    </row>
    <row r="12" spans="1:2" ht="18.75" customHeight="1" x14ac:dyDescent="0.25">
      <c r="A12" s="47" t="s">
        <v>210</v>
      </c>
      <c r="B12" s="19" t="s">
        <v>210</v>
      </c>
    </row>
    <row r="13" spans="1:2" ht="18.75" customHeight="1" x14ac:dyDescent="0.25">
      <c r="A13" s="47" t="s">
        <v>328</v>
      </c>
      <c r="B13" s="19" t="s">
        <v>321</v>
      </c>
    </row>
    <row r="14" spans="1:2" ht="18.75" customHeight="1" x14ac:dyDescent="0.25">
      <c r="A14" s="47" t="s">
        <v>211</v>
      </c>
      <c r="B14" s="19" t="s">
        <v>211</v>
      </c>
    </row>
    <row r="15" spans="1:2" ht="18.75" customHeight="1" x14ac:dyDescent="0.25">
      <c r="A15" s="47" t="s">
        <v>745</v>
      </c>
      <c r="B15" s="19" t="s">
        <v>222</v>
      </c>
    </row>
    <row r="16" spans="1:2" ht="18.75" customHeight="1" x14ac:dyDescent="0.25"/>
  </sheetData>
  <mergeCells count="1">
    <mergeCell ref="B1:B2"/>
  </mergeCells>
  <hyperlinks>
    <hyperlink ref="A4" location="Home!A1" display="(home)" xr:uid="{00000000-0004-0000-0100-000000000000}"/>
    <hyperlink ref="B6" location="'Hazard &amp; Exposure'!A1" display="Hazard &amp; Exposure" xr:uid="{00000000-0004-0000-0100-000001000000}"/>
    <hyperlink ref="B7" location="Vulnerability!A1" display="Vulnerability" xr:uid="{00000000-0004-0000-0100-000002000000}"/>
    <hyperlink ref="B8" location="'Lack of Coping Capacity'!A1" display="Lack of Coping Capacity" xr:uid="{00000000-0004-0000-0100-000003000000}"/>
    <hyperlink ref="B10" location="'Indicator Metadata'!A1" display="Indicator Metadata" xr:uid="{00000000-0004-0000-0100-000004000000}"/>
    <hyperlink ref="B9" location="'Indicator Data'!A1" display="Indicator Data" xr:uid="{00000000-0004-0000-0100-000005000000}"/>
    <hyperlink ref="B14" location="'Indicator Data imputation'!A1" display="Indicator Data imputation" xr:uid="{00000000-0004-0000-0100-000006000000}"/>
    <hyperlink ref="B11" location="'Indicator Date'!A1" display="Indicator Date" xr:uid="{00000000-0004-0000-0100-000007000000}"/>
    <hyperlink ref="B12" location="'Indicator Source'!A1" display="Indicator Source" xr:uid="{00000000-0004-0000-0100-000008000000}"/>
    <hyperlink ref="B15" location="'INFORM Reliability Index'!A1" display="INFORM Reliability Index" xr:uid="{00000000-0004-0000-0100-000009000000}"/>
    <hyperlink ref="B5" location="'INFORM CCA 2021 results'!A1" display="INFORM CCA 2021 (a-z)" xr:uid="{00000000-0004-0000-0100-00000A000000}"/>
    <hyperlink ref="B13" location="'Indicator Geographical level'!A1" display="Indicator Geographical level" xr:uid="{00000000-0004-0000-0100-00000B000000}"/>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30029"/>
    <pageSetUpPr fitToPage="1"/>
  </sheetPr>
  <dimension ref="A1:AP43"/>
  <sheetViews>
    <sheetView showGridLines="0" tabSelected="1" zoomScale="75" zoomScaleNormal="75" workbookViewId="0">
      <pane xSplit="3" ySplit="3" topLeftCell="D4" activePane="bottomRight" state="frozen"/>
      <selection pane="topRight" activeCell="C1" sqref="C1"/>
      <selection pane="bottomLeft" activeCell="A4" sqref="A4"/>
      <selection pane="bottomRight"/>
    </sheetView>
  </sheetViews>
  <sheetFormatPr defaultColWidth="9.140625" defaultRowHeight="15" x14ac:dyDescent="0.25"/>
  <cols>
    <col min="1" max="1" width="15" style="1" bestFit="1" customWidth="1"/>
    <col min="2" max="2" width="30" style="1" customWidth="1"/>
    <col min="3" max="3" width="12.5703125" style="1" customWidth="1"/>
    <col min="4" max="35" width="7.85546875" style="1" customWidth="1"/>
    <col min="36" max="36" width="12.85546875" style="1" bestFit="1" customWidth="1"/>
    <col min="37" max="37" width="11.5703125" style="1" customWidth="1"/>
    <col min="38" max="38" width="7.85546875" style="1" bestFit="1" customWidth="1"/>
    <col min="39" max="39" width="6.85546875" style="1" customWidth="1"/>
    <col min="40" max="40" width="8.140625" style="1" bestFit="1" customWidth="1"/>
    <col min="41" max="42" width="6.85546875" style="1" customWidth="1"/>
    <col min="43" max="16384" width="9.140625" style="1"/>
  </cols>
  <sheetData>
    <row r="1" spans="1:42" ht="15.75" customHeight="1" x14ac:dyDescent="0.3">
      <c r="A1" s="216"/>
      <c r="B1" s="216"/>
      <c r="C1" s="216"/>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216"/>
      <c r="AJ1" s="216"/>
      <c r="AK1" s="216"/>
      <c r="AL1" s="216"/>
      <c r="AM1" s="216"/>
      <c r="AN1" s="216"/>
      <c r="AO1" s="216"/>
      <c r="AP1" s="216"/>
    </row>
    <row r="2" spans="1:42" s="2" customFormat="1" ht="113.45" customHeight="1" thickBot="1" x14ac:dyDescent="0.35">
      <c r="A2" s="48" t="s">
        <v>8</v>
      </c>
      <c r="B2" s="48" t="s">
        <v>260</v>
      </c>
      <c r="C2" s="26" t="s">
        <v>453</v>
      </c>
      <c r="D2" s="215" t="s">
        <v>78</v>
      </c>
      <c r="E2" s="215" t="s">
        <v>79</v>
      </c>
      <c r="F2" s="215" t="s">
        <v>273</v>
      </c>
      <c r="G2" s="215" t="s">
        <v>82</v>
      </c>
      <c r="H2" s="214" t="s">
        <v>3</v>
      </c>
      <c r="I2" s="215" t="s">
        <v>326</v>
      </c>
      <c r="J2" s="215" t="s">
        <v>307</v>
      </c>
      <c r="K2" s="214" t="s">
        <v>4</v>
      </c>
      <c r="L2" s="217" t="s">
        <v>178</v>
      </c>
      <c r="M2" s="224" t="s">
        <v>36</v>
      </c>
      <c r="N2" s="224" t="s">
        <v>20</v>
      </c>
      <c r="O2" s="224" t="s">
        <v>34</v>
      </c>
      <c r="P2" s="222" t="s">
        <v>71</v>
      </c>
      <c r="Q2" s="224" t="s">
        <v>19</v>
      </c>
      <c r="R2" s="224" t="s">
        <v>54</v>
      </c>
      <c r="S2" s="224" t="s">
        <v>26</v>
      </c>
      <c r="T2" s="224" t="s">
        <v>27</v>
      </c>
      <c r="U2" s="224" t="s">
        <v>28</v>
      </c>
      <c r="V2" s="224" t="s">
        <v>736</v>
      </c>
      <c r="W2" s="222" t="s">
        <v>29</v>
      </c>
      <c r="X2" s="223" t="s">
        <v>7</v>
      </c>
      <c r="Y2" s="21" t="s">
        <v>30</v>
      </c>
      <c r="Z2" s="21" t="s">
        <v>274</v>
      </c>
      <c r="AA2" s="21" t="s">
        <v>275</v>
      </c>
      <c r="AB2" s="21" t="s">
        <v>491</v>
      </c>
      <c r="AC2" s="22" t="s">
        <v>5</v>
      </c>
      <c r="AD2" s="21" t="s">
        <v>9</v>
      </c>
      <c r="AE2" s="21" t="s">
        <v>31</v>
      </c>
      <c r="AF2" s="21" t="s">
        <v>32</v>
      </c>
      <c r="AG2" s="22" t="s">
        <v>6</v>
      </c>
      <c r="AH2" s="23" t="s">
        <v>157</v>
      </c>
      <c r="AI2" s="229" t="s">
        <v>181</v>
      </c>
      <c r="AJ2" s="230" t="s">
        <v>225</v>
      </c>
      <c r="AK2" s="228" t="s">
        <v>177</v>
      </c>
      <c r="AL2" s="227" t="s">
        <v>223</v>
      </c>
      <c r="AM2" s="289" t="s">
        <v>331</v>
      </c>
      <c r="AN2" s="289" t="s">
        <v>332</v>
      </c>
      <c r="AO2" s="289" t="s">
        <v>218</v>
      </c>
      <c r="AP2" s="289" t="s">
        <v>323</v>
      </c>
    </row>
    <row r="3" spans="1:42" s="2" customFormat="1" ht="15" customHeight="1" thickTop="1" x14ac:dyDescent="0.3">
      <c r="A3" s="49" t="s">
        <v>149</v>
      </c>
      <c r="B3" s="49" t="s">
        <v>149</v>
      </c>
      <c r="C3" s="27" t="s">
        <v>149</v>
      </c>
      <c r="D3" s="118" t="s">
        <v>150</v>
      </c>
      <c r="E3" s="118" t="s">
        <v>150</v>
      </c>
      <c r="F3" s="118" t="s">
        <v>150</v>
      </c>
      <c r="G3" s="118" t="s">
        <v>150</v>
      </c>
      <c r="H3" s="118" t="s">
        <v>150</v>
      </c>
      <c r="I3" s="118" t="s">
        <v>150</v>
      </c>
      <c r="J3" s="118" t="s">
        <v>150</v>
      </c>
      <c r="K3" s="118" t="s">
        <v>150</v>
      </c>
      <c r="L3" s="118" t="s">
        <v>150</v>
      </c>
      <c r="M3" s="118" t="s">
        <v>150</v>
      </c>
      <c r="N3" s="118" t="s">
        <v>150</v>
      </c>
      <c r="O3" s="118" t="s">
        <v>150</v>
      </c>
      <c r="P3" s="118" t="s">
        <v>150</v>
      </c>
      <c r="Q3" s="118" t="s">
        <v>150</v>
      </c>
      <c r="R3" s="118" t="s">
        <v>150</v>
      </c>
      <c r="S3" s="118" t="s">
        <v>150</v>
      </c>
      <c r="T3" s="118" t="s">
        <v>150</v>
      </c>
      <c r="U3" s="118" t="s">
        <v>150</v>
      </c>
      <c r="V3" s="118" t="s">
        <v>150</v>
      </c>
      <c r="W3" s="118" t="s">
        <v>150</v>
      </c>
      <c r="X3" s="118" t="s">
        <v>150</v>
      </c>
      <c r="Y3" s="118" t="s">
        <v>150</v>
      </c>
      <c r="Z3" s="118" t="s">
        <v>150</v>
      </c>
      <c r="AA3" s="118" t="s">
        <v>150</v>
      </c>
      <c r="AB3" s="118" t="s">
        <v>150</v>
      </c>
      <c r="AC3" s="118" t="s">
        <v>150</v>
      </c>
      <c r="AD3" s="118" t="s">
        <v>150</v>
      </c>
      <c r="AE3" s="118" t="s">
        <v>150</v>
      </c>
      <c r="AF3" s="118" t="s">
        <v>150</v>
      </c>
      <c r="AG3" s="118" t="s">
        <v>150</v>
      </c>
      <c r="AH3" s="118" t="s">
        <v>150</v>
      </c>
      <c r="AI3" s="118" t="s">
        <v>150</v>
      </c>
      <c r="AJ3" s="119" t="s">
        <v>444</v>
      </c>
      <c r="AK3" s="118" t="s">
        <v>536</v>
      </c>
      <c r="AL3" s="118" t="s">
        <v>150</v>
      </c>
      <c r="AM3" s="118" t="s">
        <v>319</v>
      </c>
      <c r="AN3" s="118" t="s">
        <v>212</v>
      </c>
      <c r="AO3" s="118" t="s">
        <v>325</v>
      </c>
      <c r="AP3" s="118" t="s">
        <v>325</v>
      </c>
    </row>
    <row r="4" spans="1:42" x14ac:dyDescent="0.25">
      <c r="A4" s="50" t="s">
        <v>658</v>
      </c>
      <c r="B4" s="129" t="s">
        <v>587</v>
      </c>
      <c r="C4" s="128" t="s">
        <v>623</v>
      </c>
      <c r="D4" s="212">
        <f>'Hazard &amp; Exposure'!AF3</f>
        <v>2.5</v>
      </c>
      <c r="E4" s="210">
        <f>'Hazard &amp; Exposure'!AG3</f>
        <v>3.1</v>
      </c>
      <c r="F4" s="210">
        <f>'Hazard &amp; Exposure'!AH3</f>
        <v>0</v>
      </c>
      <c r="G4" s="210">
        <f>'Hazard &amp; Exposure'!AJ3</f>
        <v>2.9</v>
      </c>
      <c r="H4" s="24">
        <f>'Hazard &amp; Exposure'!AK3</f>
        <v>2.2000000000000002</v>
      </c>
      <c r="I4" s="210">
        <f>'Hazard &amp; Exposure'!AN3</f>
        <v>5.8</v>
      </c>
      <c r="J4" s="210">
        <f>'Hazard &amp; Exposure'!AQ3</f>
        <v>3.6</v>
      </c>
      <c r="K4" s="24">
        <f>'Hazard &amp; Exposure'!AR3</f>
        <v>4.8</v>
      </c>
      <c r="L4" s="25">
        <f t="shared" ref="L4:L39" si="0">ROUND((10-GEOMEAN(((10-H4)/10*9+1),((10-K4)/10*9+1)))/9*10,1)</f>
        <v>3.6</v>
      </c>
      <c r="M4" s="220">
        <f>Vulnerability!G3</f>
        <v>4.5</v>
      </c>
      <c r="N4" s="220">
        <f>Vulnerability!K3</f>
        <v>8.1999999999999993</v>
      </c>
      <c r="O4" s="220">
        <f>Vulnerability!R3</f>
        <v>5</v>
      </c>
      <c r="P4" s="24">
        <f>Vulnerability!S3</f>
        <v>5.6</v>
      </c>
      <c r="Q4" s="220">
        <f>Vulnerability!W3</f>
        <v>2.9</v>
      </c>
      <c r="R4" s="220">
        <f>Vulnerability!AC3</f>
        <v>3.2</v>
      </c>
      <c r="S4" s="220">
        <f>Vulnerability!AE3</f>
        <v>10</v>
      </c>
      <c r="T4" s="220">
        <f>Vulnerability!AG3</f>
        <v>0</v>
      </c>
      <c r="U4" s="220">
        <f>Vulnerability!AL3</f>
        <v>4.3</v>
      </c>
      <c r="V4" s="220">
        <f>Vulnerability!AN3</f>
        <v>7.5</v>
      </c>
      <c r="W4" s="24">
        <f>Vulnerability!AO3</f>
        <v>6.6</v>
      </c>
      <c r="X4" s="25">
        <f t="shared" ref="X4:X39" si="1">ROUND((10-GEOMEAN(((10-P4)/10*9+1),((10-W4)/10*9+1)))/9*10,1)</f>
        <v>6.1</v>
      </c>
      <c r="Y4" s="225">
        <f>'Lack of Coping Capacity'!E3</f>
        <v>5.5</v>
      </c>
      <c r="Z4" s="225">
        <f>'Lack of Coping Capacity'!H3</f>
        <v>2</v>
      </c>
      <c r="AA4" s="225">
        <f>'Lack of Coping Capacity'!N3</f>
        <v>8.6</v>
      </c>
      <c r="AB4" s="225">
        <f>'Lack of Coping Capacity'!T3</f>
        <v>6.6</v>
      </c>
      <c r="AC4" s="24">
        <f>'Lack of Coping Capacity'!U3</f>
        <v>5.7</v>
      </c>
      <c r="AD4" s="225">
        <f>'Lack of Coping Capacity'!X3</f>
        <v>2.9</v>
      </c>
      <c r="AE4" s="225">
        <f>'Lack of Coping Capacity'!AB3</f>
        <v>3.6</v>
      </c>
      <c r="AF4" s="225">
        <f>'Lack of Coping Capacity'!AI3</f>
        <v>6.1</v>
      </c>
      <c r="AG4" s="24">
        <f>'Lack of Coping Capacity'!AJ3</f>
        <v>4.2</v>
      </c>
      <c r="AH4" s="25">
        <f t="shared" ref="AH4:AH39" si="2">ROUND((10-GEOMEAN(((10-AC4)/10*9+1),((10-AG4)/10*9+1)))/9*10,1)</f>
        <v>5</v>
      </c>
      <c r="AI4" s="136">
        <f t="shared" ref="AI4:AI39" si="3">ROUND(L4^(1/3)*X4^(1/3)*AH4^(1/3),1)</f>
        <v>4.8</v>
      </c>
      <c r="AJ4" s="25" t="str">
        <f t="shared" ref="AJ4:AJ39" si="4">IF(AI4&gt;=5.6,"Very High",IF(AI4&gt;=5.3,"High",IF(AI4&gt;=4.9,"Medium",IF(AI4&gt;=4.3,"Low","Very Low"))))</f>
        <v>Low</v>
      </c>
      <c r="AK4" s="95">
        <f t="shared" ref="AK4:AK39" si="5">_xlfn.RANK.EQ(AI4,AI$4:AI$39)</f>
        <v>27</v>
      </c>
      <c r="AL4" s="96">
        <f>VLOOKUP($C4,'Lack of Reliability Index'!$A$2:$H$37,8,FALSE)</f>
        <v>4.2</v>
      </c>
      <c r="AM4" s="97">
        <f>'Imputed and missing data hidden'!BO2</f>
        <v>1</v>
      </c>
      <c r="AN4" s="98">
        <f t="shared" ref="AN4:AN39" si="6">AM4/65</f>
        <v>1.5384615384615385E-2</v>
      </c>
      <c r="AO4" s="99">
        <f>'Indicator Date hidden2'!BM3</f>
        <v>0.50819672131147542</v>
      </c>
      <c r="AP4" s="99">
        <f>'Indicator Geographical level'!BT5</f>
        <v>1.56</v>
      </c>
    </row>
    <row r="5" spans="1:42" x14ac:dyDescent="0.25">
      <c r="A5" s="50" t="s">
        <v>658</v>
      </c>
      <c r="B5" s="129" t="s">
        <v>588</v>
      </c>
      <c r="C5" s="128" t="s">
        <v>624</v>
      </c>
      <c r="D5" s="213">
        <f>'Hazard &amp; Exposure'!AF4</f>
        <v>2.9</v>
      </c>
      <c r="E5" s="210">
        <f>'Hazard &amp; Exposure'!AG4</f>
        <v>8.6999999999999993</v>
      </c>
      <c r="F5" s="210">
        <f>'Hazard &amp; Exposure'!AH4</f>
        <v>0</v>
      </c>
      <c r="G5" s="210">
        <f>'Hazard &amp; Exposure'!AJ4</f>
        <v>5</v>
      </c>
      <c r="H5" s="24">
        <f>'Hazard &amp; Exposure'!AK4</f>
        <v>5.0999999999999996</v>
      </c>
      <c r="I5" s="210">
        <f>'Hazard &amp; Exposure'!AN4</f>
        <v>5.8</v>
      </c>
      <c r="J5" s="210">
        <f>'Hazard &amp; Exposure'!AQ4</f>
        <v>3.6</v>
      </c>
      <c r="K5" s="24">
        <f>'Hazard &amp; Exposure'!AR4</f>
        <v>4.8</v>
      </c>
      <c r="L5" s="25">
        <f t="shared" si="0"/>
        <v>5</v>
      </c>
      <c r="M5" s="220">
        <f>Vulnerability!G4</f>
        <v>4.8</v>
      </c>
      <c r="N5" s="220">
        <f>Vulnerability!K4</f>
        <v>7.2</v>
      </c>
      <c r="O5" s="220">
        <f>Vulnerability!R4</f>
        <v>5</v>
      </c>
      <c r="P5" s="24">
        <f>Vulnerability!S4</f>
        <v>5.5</v>
      </c>
      <c r="Q5" s="220">
        <f>Vulnerability!W4</f>
        <v>2.9</v>
      </c>
      <c r="R5" s="220">
        <f>Vulnerability!AC4</f>
        <v>4.4000000000000004</v>
      </c>
      <c r="S5" s="220">
        <f>Vulnerability!AE4</f>
        <v>0</v>
      </c>
      <c r="T5" s="220">
        <f>Vulnerability!AG4</f>
        <v>0</v>
      </c>
      <c r="U5" s="220">
        <f>Vulnerability!AL4</f>
        <v>4.3</v>
      </c>
      <c r="V5" s="220">
        <f>Vulnerability!AN4</f>
        <v>7.4</v>
      </c>
      <c r="W5" s="24">
        <f>Vulnerability!AO4</f>
        <v>4.2</v>
      </c>
      <c r="X5" s="25">
        <f t="shared" si="1"/>
        <v>4.9000000000000004</v>
      </c>
      <c r="Y5" s="225">
        <f>'Lack of Coping Capacity'!E4</f>
        <v>5.5</v>
      </c>
      <c r="Z5" s="225">
        <f>'Lack of Coping Capacity'!H4</f>
        <v>2</v>
      </c>
      <c r="AA5" s="225">
        <f>'Lack of Coping Capacity'!N4</f>
        <v>8.6</v>
      </c>
      <c r="AB5" s="225">
        <f>'Lack of Coping Capacity'!T4</f>
        <v>6.6</v>
      </c>
      <c r="AC5" s="24">
        <f>'Lack of Coping Capacity'!U4</f>
        <v>5.7</v>
      </c>
      <c r="AD5" s="225">
        <f>'Lack of Coping Capacity'!X4</f>
        <v>3.3</v>
      </c>
      <c r="AE5" s="225">
        <f>'Lack of Coping Capacity'!AB4</f>
        <v>3</v>
      </c>
      <c r="AF5" s="225">
        <f>'Lack of Coping Capacity'!AI4</f>
        <v>6.3</v>
      </c>
      <c r="AG5" s="24">
        <f>'Lack of Coping Capacity'!AJ4</f>
        <v>4.2</v>
      </c>
      <c r="AH5" s="25">
        <f t="shared" si="2"/>
        <v>5</v>
      </c>
      <c r="AI5" s="61">
        <f t="shared" si="3"/>
        <v>5</v>
      </c>
      <c r="AJ5" s="25" t="str">
        <f t="shared" si="4"/>
        <v>Medium</v>
      </c>
      <c r="AK5" s="95">
        <f t="shared" si="5"/>
        <v>25</v>
      </c>
      <c r="AL5" s="96">
        <f>VLOOKUP($C5,'Lack of Reliability Index'!$A$2:$H$37,8,FALSE)</f>
        <v>4.2</v>
      </c>
      <c r="AM5" s="97">
        <f>'Imputed and missing data hidden'!BO3</f>
        <v>1</v>
      </c>
      <c r="AN5" s="98">
        <f t="shared" si="6"/>
        <v>1.5384615384615385E-2</v>
      </c>
      <c r="AO5" s="99">
        <f>'Indicator Date hidden2'!BM4</f>
        <v>0.50819672131147542</v>
      </c>
      <c r="AP5" s="99">
        <f>'Indicator Geographical level'!BT6</f>
        <v>1.56</v>
      </c>
    </row>
    <row r="6" spans="1:42" x14ac:dyDescent="0.25">
      <c r="A6" s="50" t="s">
        <v>658</v>
      </c>
      <c r="B6" s="129" t="s">
        <v>589</v>
      </c>
      <c r="C6" s="128" t="s">
        <v>625</v>
      </c>
      <c r="D6" s="213">
        <f>'Hazard &amp; Exposure'!AF5</f>
        <v>3.5</v>
      </c>
      <c r="E6" s="210">
        <f>'Hazard &amp; Exposure'!AG5</f>
        <v>6.4</v>
      </c>
      <c r="F6" s="210">
        <f>'Hazard &amp; Exposure'!AH5</f>
        <v>0</v>
      </c>
      <c r="G6" s="210">
        <f>'Hazard &amp; Exposure'!AJ5</f>
        <v>6.2</v>
      </c>
      <c r="H6" s="24">
        <f>'Hazard &amp; Exposure'!AK5</f>
        <v>4.5</v>
      </c>
      <c r="I6" s="210">
        <f>'Hazard &amp; Exposure'!AN5</f>
        <v>5.8</v>
      </c>
      <c r="J6" s="210">
        <f>'Hazard &amp; Exposure'!AQ5</f>
        <v>3.6</v>
      </c>
      <c r="K6" s="24">
        <f>'Hazard &amp; Exposure'!AR5</f>
        <v>4.8</v>
      </c>
      <c r="L6" s="25">
        <f t="shared" si="0"/>
        <v>4.7</v>
      </c>
      <c r="M6" s="220">
        <f>Vulnerability!G5</f>
        <v>4.3</v>
      </c>
      <c r="N6" s="220">
        <f>Vulnerability!K5</f>
        <v>6.9</v>
      </c>
      <c r="O6" s="220">
        <f>Vulnerability!R5</f>
        <v>5</v>
      </c>
      <c r="P6" s="24">
        <f>Vulnerability!S5</f>
        <v>5.0999999999999996</v>
      </c>
      <c r="Q6" s="220">
        <f>Vulnerability!W5</f>
        <v>2.9</v>
      </c>
      <c r="R6" s="220">
        <f>Vulnerability!AC5</f>
        <v>3.8</v>
      </c>
      <c r="S6" s="220">
        <f>Vulnerability!AE5</f>
        <v>4.3</v>
      </c>
      <c r="T6" s="220">
        <f>Vulnerability!AG5</f>
        <v>0</v>
      </c>
      <c r="U6" s="220">
        <f>Vulnerability!AL5</f>
        <v>4.3</v>
      </c>
      <c r="V6" s="220">
        <f>Vulnerability!AN5</f>
        <v>4.2</v>
      </c>
      <c r="W6" s="24">
        <f>Vulnerability!AO5</f>
        <v>3.9</v>
      </c>
      <c r="X6" s="25">
        <f t="shared" si="1"/>
        <v>4.5</v>
      </c>
      <c r="Y6" s="225">
        <f>'Lack of Coping Capacity'!E5</f>
        <v>5.5</v>
      </c>
      <c r="Z6" s="225">
        <f>'Lack of Coping Capacity'!H5</f>
        <v>2</v>
      </c>
      <c r="AA6" s="225">
        <f>'Lack of Coping Capacity'!N5</f>
        <v>8.5</v>
      </c>
      <c r="AB6" s="225">
        <f>'Lack of Coping Capacity'!T5</f>
        <v>6.6</v>
      </c>
      <c r="AC6" s="24">
        <f>'Lack of Coping Capacity'!U5</f>
        <v>5.7</v>
      </c>
      <c r="AD6" s="225">
        <f>'Lack of Coping Capacity'!X5</f>
        <v>2.9</v>
      </c>
      <c r="AE6" s="225">
        <f>'Lack of Coping Capacity'!AB5</f>
        <v>1.5</v>
      </c>
      <c r="AF6" s="225">
        <f>'Lack of Coping Capacity'!AI5</f>
        <v>6.8</v>
      </c>
      <c r="AG6" s="24">
        <f>'Lack of Coping Capacity'!AJ5</f>
        <v>3.7</v>
      </c>
      <c r="AH6" s="25">
        <f t="shared" si="2"/>
        <v>4.8</v>
      </c>
      <c r="AI6" s="61">
        <f t="shared" si="3"/>
        <v>4.7</v>
      </c>
      <c r="AJ6" s="25" t="str">
        <f t="shared" si="4"/>
        <v>Low</v>
      </c>
      <c r="AK6" s="95">
        <f t="shared" si="5"/>
        <v>29</v>
      </c>
      <c r="AL6" s="96">
        <f>VLOOKUP($C6,'Lack of Reliability Index'!$A$2:$H$37,8,FALSE)</f>
        <v>4.2</v>
      </c>
      <c r="AM6" s="97">
        <f>'Imputed and missing data hidden'!BO4</f>
        <v>1</v>
      </c>
      <c r="AN6" s="98">
        <f t="shared" si="6"/>
        <v>1.5384615384615385E-2</v>
      </c>
      <c r="AO6" s="99">
        <f>'Indicator Date hidden2'!BM5</f>
        <v>0.50819672131147542</v>
      </c>
      <c r="AP6" s="99">
        <f>'Indicator Geographical level'!BT7</f>
        <v>1.56</v>
      </c>
    </row>
    <row r="7" spans="1:42" x14ac:dyDescent="0.25">
      <c r="A7" s="50" t="s">
        <v>658</v>
      </c>
      <c r="B7" s="297" t="s">
        <v>590</v>
      </c>
      <c r="C7" s="298" t="s">
        <v>626</v>
      </c>
      <c r="D7" s="293">
        <f>'Hazard &amp; Exposure'!AF6</f>
        <v>7.7</v>
      </c>
      <c r="E7" s="210">
        <f>'Hazard &amp; Exposure'!AG6</f>
        <v>4.2</v>
      </c>
      <c r="F7" s="210">
        <f>'Hazard &amp; Exposure'!AH6</f>
        <v>0</v>
      </c>
      <c r="G7" s="210">
        <f>'Hazard &amp; Exposure'!AJ6</f>
        <v>5</v>
      </c>
      <c r="H7" s="24">
        <f>'Hazard &amp; Exposure'!AK6</f>
        <v>4.8</v>
      </c>
      <c r="I7" s="210">
        <f>'Hazard &amp; Exposure'!AN6</f>
        <v>5.8</v>
      </c>
      <c r="J7" s="210">
        <f>'Hazard &amp; Exposure'!AQ6</f>
        <v>3.6</v>
      </c>
      <c r="K7" s="24">
        <f>'Hazard &amp; Exposure'!AR6</f>
        <v>4.8</v>
      </c>
      <c r="L7" s="25">
        <f t="shared" si="0"/>
        <v>4.8</v>
      </c>
      <c r="M7" s="220">
        <f>Vulnerability!G6</f>
        <v>4.9000000000000004</v>
      </c>
      <c r="N7" s="220">
        <f>Vulnerability!K6</f>
        <v>8.1999999999999993</v>
      </c>
      <c r="O7" s="220">
        <f>Vulnerability!R6</f>
        <v>5</v>
      </c>
      <c r="P7" s="24">
        <f>Vulnerability!S6</f>
        <v>5.8</v>
      </c>
      <c r="Q7" s="220">
        <f>Vulnerability!W6</f>
        <v>2.9</v>
      </c>
      <c r="R7" s="220">
        <f>Vulnerability!AC6</f>
        <v>5</v>
      </c>
      <c r="S7" s="220">
        <f>Vulnerability!AE6</f>
        <v>0</v>
      </c>
      <c r="T7" s="220">
        <f>Vulnerability!AG6</f>
        <v>0</v>
      </c>
      <c r="U7" s="220">
        <f>Vulnerability!AL6</f>
        <v>4.3</v>
      </c>
      <c r="V7" s="220">
        <f>Vulnerability!AN6</f>
        <v>8.4</v>
      </c>
      <c r="W7" s="24">
        <f>Vulnerability!AO6</f>
        <v>4.8</v>
      </c>
      <c r="X7" s="25">
        <f t="shared" si="1"/>
        <v>5.3</v>
      </c>
      <c r="Y7" s="225">
        <f>'Lack of Coping Capacity'!E6</f>
        <v>5.5</v>
      </c>
      <c r="Z7" s="225">
        <f>'Lack of Coping Capacity'!H6</f>
        <v>2</v>
      </c>
      <c r="AA7" s="225">
        <f>'Lack of Coping Capacity'!N6</f>
        <v>7.6</v>
      </c>
      <c r="AB7" s="225">
        <f>'Lack of Coping Capacity'!T6</f>
        <v>5.7</v>
      </c>
      <c r="AC7" s="24">
        <f>'Lack of Coping Capacity'!U6</f>
        <v>5.2</v>
      </c>
      <c r="AD7" s="225">
        <f>'Lack of Coping Capacity'!X6</f>
        <v>3.5</v>
      </c>
      <c r="AE7" s="225">
        <f>'Lack of Coping Capacity'!AB6</f>
        <v>5.6</v>
      </c>
      <c r="AF7" s="225">
        <f>'Lack of Coping Capacity'!AI6</f>
        <v>5.7</v>
      </c>
      <c r="AG7" s="24">
        <f>'Lack of Coping Capacity'!AJ6</f>
        <v>4.9000000000000004</v>
      </c>
      <c r="AH7" s="25">
        <f t="shared" si="2"/>
        <v>5.0999999999999996</v>
      </c>
      <c r="AI7" s="61">
        <f t="shared" si="3"/>
        <v>5.0999999999999996</v>
      </c>
      <c r="AJ7" s="25" t="str">
        <f t="shared" si="4"/>
        <v>Medium</v>
      </c>
      <c r="AK7" s="95">
        <f t="shared" si="5"/>
        <v>21</v>
      </c>
      <c r="AL7" s="96">
        <f>VLOOKUP($C7,'Lack of Reliability Index'!$A$2:$H$37,8,FALSE)</f>
        <v>4.2</v>
      </c>
      <c r="AM7" s="97">
        <f>'Imputed and missing data hidden'!BO5</f>
        <v>1</v>
      </c>
      <c r="AN7" s="98">
        <f t="shared" si="6"/>
        <v>1.5384615384615385E-2</v>
      </c>
      <c r="AO7" s="99">
        <f>'Indicator Date hidden2'!BM6</f>
        <v>0.50819672131147542</v>
      </c>
      <c r="AP7" s="99">
        <f>'Indicator Geographical level'!BT8</f>
        <v>1.56</v>
      </c>
    </row>
    <row r="8" spans="1:42" x14ac:dyDescent="0.25">
      <c r="A8" s="50" t="s">
        <v>658</v>
      </c>
      <c r="B8" s="297" t="s">
        <v>591</v>
      </c>
      <c r="C8" s="298" t="s">
        <v>627</v>
      </c>
      <c r="D8" s="293">
        <f>'Hazard &amp; Exposure'!AF7</f>
        <v>7.7</v>
      </c>
      <c r="E8" s="210">
        <f>'Hazard &amp; Exposure'!AG7</f>
        <v>4.2</v>
      </c>
      <c r="F8" s="210">
        <f>'Hazard &amp; Exposure'!AH7</f>
        <v>0</v>
      </c>
      <c r="G8" s="210">
        <f>'Hazard &amp; Exposure'!AJ7</f>
        <v>5</v>
      </c>
      <c r="H8" s="24">
        <f>'Hazard &amp; Exposure'!AK7</f>
        <v>4.8</v>
      </c>
      <c r="I8" s="210">
        <f>'Hazard &amp; Exposure'!AN7</f>
        <v>5.8</v>
      </c>
      <c r="J8" s="210">
        <f>'Hazard &amp; Exposure'!AQ7</f>
        <v>3.6</v>
      </c>
      <c r="K8" s="24">
        <f>'Hazard &amp; Exposure'!AR7</f>
        <v>4.8</v>
      </c>
      <c r="L8" s="25">
        <f t="shared" si="0"/>
        <v>4.8</v>
      </c>
      <c r="M8" s="220">
        <f>Vulnerability!G7</f>
        <v>4.9000000000000004</v>
      </c>
      <c r="N8" s="220">
        <f>Vulnerability!K7</f>
        <v>8.1999999999999993</v>
      </c>
      <c r="O8" s="220">
        <f>Vulnerability!R7</f>
        <v>5</v>
      </c>
      <c r="P8" s="24">
        <f>Vulnerability!S7</f>
        <v>5.8</v>
      </c>
      <c r="Q8" s="220">
        <f>Vulnerability!W7</f>
        <v>2.9</v>
      </c>
      <c r="R8" s="220">
        <f>Vulnerability!AC7</f>
        <v>5</v>
      </c>
      <c r="S8" s="220">
        <f>Vulnerability!AE7</f>
        <v>0</v>
      </c>
      <c r="T8" s="220">
        <f>Vulnerability!AG7</f>
        <v>0</v>
      </c>
      <c r="U8" s="220">
        <f>Vulnerability!AL7</f>
        <v>4.3</v>
      </c>
      <c r="V8" s="220">
        <f>Vulnerability!AN7</f>
        <v>5.8</v>
      </c>
      <c r="W8" s="24">
        <f>Vulnerability!AO7</f>
        <v>3.9</v>
      </c>
      <c r="X8" s="25">
        <f t="shared" si="1"/>
        <v>4.9000000000000004</v>
      </c>
      <c r="Y8" s="225">
        <f>'Lack of Coping Capacity'!E7</f>
        <v>5.5</v>
      </c>
      <c r="Z8" s="225">
        <f>'Lack of Coping Capacity'!H7</f>
        <v>2</v>
      </c>
      <c r="AA8" s="225">
        <f>'Lack of Coping Capacity'!N7</f>
        <v>7.6</v>
      </c>
      <c r="AB8" s="225">
        <f>'Lack of Coping Capacity'!T7</f>
        <v>6</v>
      </c>
      <c r="AC8" s="24">
        <f>'Lack of Coping Capacity'!U7</f>
        <v>5.3</v>
      </c>
      <c r="AD8" s="225">
        <f>'Lack of Coping Capacity'!X7</f>
        <v>3.5</v>
      </c>
      <c r="AE8" s="225">
        <f>'Lack of Coping Capacity'!AB7</f>
        <v>5.6</v>
      </c>
      <c r="AF8" s="225">
        <f>'Lack of Coping Capacity'!AI7</f>
        <v>5.6</v>
      </c>
      <c r="AG8" s="24">
        <f>'Lack of Coping Capacity'!AJ7</f>
        <v>4.9000000000000004</v>
      </c>
      <c r="AH8" s="25">
        <f t="shared" si="2"/>
        <v>5.0999999999999996</v>
      </c>
      <c r="AI8" s="61">
        <f t="shared" si="3"/>
        <v>4.9000000000000004</v>
      </c>
      <c r="AJ8" s="25" t="str">
        <f t="shared" si="4"/>
        <v>Medium</v>
      </c>
      <c r="AK8" s="95">
        <f t="shared" si="5"/>
        <v>26</v>
      </c>
      <c r="AL8" s="96">
        <f>VLOOKUP($C8,'Lack of Reliability Index'!$A$2:$H$37,8,FALSE)</f>
        <v>4.2</v>
      </c>
      <c r="AM8" s="97">
        <f>'Imputed and missing data hidden'!BO6</f>
        <v>1</v>
      </c>
      <c r="AN8" s="98">
        <f t="shared" si="6"/>
        <v>1.5384615384615385E-2</v>
      </c>
      <c r="AO8" s="99">
        <f>'Indicator Date hidden2'!BM7</f>
        <v>0.50819672131147542</v>
      </c>
      <c r="AP8" s="99">
        <f>'Indicator Geographical level'!BT9</f>
        <v>1.56</v>
      </c>
    </row>
    <row r="9" spans="1:42" x14ac:dyDescent="0.25">
      <c r="A9" s="50" t="s">
        <v>658</v>
      </c>
      <c r="B9" s="297" t="s">
        <v>592</v>
      </c>
      <c r="C9" s="298" t="s">
        <v>628</v>
      </c>
      <c r="D9" s="293">
        <f>'Hazard &amp; Exposure'!AF8</f>
        <v>8.1999999999999993</v>
      </c>
      <c r="E9" s="210">
        <f>'Hazard &amp; Exposure'!AG8</f>
        <v>5.9</v>
      </c>
      <c r="F9" s="210">
        <f>'Hazard &amp; Exposure'!AH8</f>
        <v>0.5</v>
      </c>
      <c r="G9" s="210">
        <f>'Hazard &amp; Exposure'!AJ8</f>
        <v>1.3</v>
      </c>
      <c r="H9" s="24">
        <f>'Hazard &amp; Exposure'!AK8</f>
        <v>4.8</v>
      </c>
      <c r="I9" s="210">
        <f>'Hazard &amp; Exposure'!AN8</f>
        <v>5.8</v>
      </c>
      <c r="J9" s="210">
        <f>'Hazard &amp; Exposure'!AQ8</f>
        <v>3.6</v>
      </c>
      <c r="K9" s="24">
        <f>'Hazard &amp; Exposure'!AR8</f>
        <v>4.8</v>
      </c>
      <c r="L9" s="25">
        <f t="shared" si="0"/>
        <v>4.8</v>
      </c>
      <c r="M9" s="220">
        <f>Vulnerability!G8</f>
        <v>4.0999999999999996</v>
      </c>
      <c r="N9" s="220">
        <f>Vulnerability!K8</f>
        <v>4.5999999999999996</v>
      </c>
      <c r="O9" s="220">
        <f>Vulnerability!R8</f>
        <v>5</v>
      </c>
      <c r="P9" s="24">
        <f>Vulnerability!S8</f>
        <v>4.5</v>
      </c>
      <c r="Q9" s="220">
        <f>Vulnerability!W8</f>
        <v>2.9</v>
      </c>
      <c r="R9" s="220">
        <f>Vulnerability!AC8</f>
        <v>4.4000000000000004</v>
      </c>
      <c r="S9" s="220">
        <f>Vulnerability!AE8</f>
        <v>0</v>
      </c>
      <c r="T9" s="220">
        <f>Vulnerability!AG8</f>
        <v>0</v>
      </c>
      <c r="U9" s="220">
        <f>Vulnerability!AL8</f>
        <v>4.3</v>
      </c>
      <c r="V9" s="220">
        <f>Vulnerability!AN8</f>
        <v>9.8000000000000007</v>
      </c>
      <c r="W9" s="24">
        <f>Vulnerability!AO8</f>
        <v>5.5</v>
      </c>
      <c r="X9" s="25">
        <f t="shared" si="1"/>
        <v>5</v>
      </c>
      <c r="Y9" s="225">
        <f>'Lack of Coping Capacity'!E8</f>
        <v>5.5</v>
      </c>
      <c r="Z9" s="225">
        <f>'Lack of Coping Capacity'!H8</f>
        <v>2</v>
      </c>
      <c r="AA9" s="225">
        <f>'Lack of Coping Capacity'!N8</f>
        <v>7.7</v>
      </c>
      <c r="AB9" s="225">
        <f>'Lack of Coping Capacity'!T8</f>
        <v>5.3</v>
      </c>
      <c r="AC9" s="24">
        <f>'Lack of Coping Capacity'!U8</f>
        <v>5.0999999999999996</v>
      </c>
      <c r="AD9" s="225">
        <f>'Lack of Coping Capacity'!X8</f>
        <v>3.1</v>
      </c>
      <c r="AE9" s="225">
        <f>'Lack of Coping Capacity'!AB8</f>
        <v>3.5</v>
      </c>
      <c r="AF9" s="225">
        <f>'Lack of Coping Capacity'!AI8</f>
        <v>3.5</v>
      </c>
      <c r="AG9" s="24">
        <f>'Lack of Coping Capacity'!AJ8</f>
        <v>3.4</v>
      </c>
      <c r="AH9" s="25">
        <f t="shared" si="2"/>
        <v>4.3</v>
      </c>
      <c r="AI9" s="61">
        <f t="shared" si="3"/>
        <v>4.7</v>
      </c>
      <c r="AJ9" s="25" t="str">
        <f t="shared" si="4"/>
        <v>Low</v>
      </c>
      <c r="AK9" s="95">
        <f t="shared" si="5"/>
        <v>29</v>
      </c>
      <c r="AL9" s="96">
        <f>VLOOKUP($C9,'Lack of Reliability Index'!$A$2:$H$37,8,FALSE)</f>
        <v>4.2</v>
      </c>
      <c r="AM9" s="97">
        <f>'Imputed and missing data hidden'!BO7</f>
        <v>1</v>
      </c>
      <c r="AN9" s="98">
        <f t="shared" si="6"/>
        <v>1.5384615384615385E-2</v>
      </c>
      <c r="AO9" s="99">
        <f>'Indicator Date hidden2'!BM8</f>
        <v>0.50819672131147542</v>
      </c>
      <c r="AP9" s="99">
        <f>'Indicator Geographical level'!BT10</f>
        <v>1.56</v>
      </c>
    </row>
    <row r="10" spans="1:42" x14ac:dyDescent="0.25">
      <c r="A10" s="50" t="s">
        <v>658</v>
      </c>
      <c r="B10" s="297" t="s">
        <v>593</v>
      </c>
      <c r="C10" s="298" t="s">
        <v>629</v>
      </c>
      <c r="D10" s="293">
        <f>'Hazard &amp; Exposure'!AF9</f>
        <v>6.5</v>
      </c>
      <c r="E10" s="210">
        <f>'Hazard &amp; Exposure'!AG9</f>
        <v>3.5</v>
      </c>
      <c r="F10" s="210">
        <f>'Hazard &amp; Exposure'!AH9</f>
        <v>0</v>
      </c>
      <c r="G10" s="210">
        <f>'Hazard &amp; Exposure'!AJ9</f>
        <v>1.2</v>
      </c>
      <c r="H10" s="24">
        <f>'Hazard &amp; Exposure'!AK9</f>
        <v>3.2</v>
      </c>
      <c r="I10" s="210">
        <f>'Hazard &amp; Exposure'!AN9</f>
        <v>5.8</v>
      </c>
      <c r="J10" s="210">
        <f>'Hazard &amp; Exposure'!AQ9</f>
        <v>3.6</v>
      </c>
      <c r="K10" s="24">
        <f>'Hazard &amp; Exposure'!AR9</f>
        <v>4.8</v>
      </c>
      <c r="L10" s="25">
        <f t="shared" si="0"/>
        <v>4</v>
      </c>
      <c r="M10" s="220">
        <f>Vulnerability!G9</f>
        <v>4</v>
      </c>
      <c r="N10" s="220">
        <f>Vulnerability!K9</f>
        <v>7.5</v>
      </c>
      <c r="O10" s="220">
        <f>Vulnerability!R9</f>
        <v>5</v>
      </c>
      <c r="P10" s="24">
        <f>Vulnerability!S9</f>
        <v>5.0999999999999996</v>
      </c>
      <c r="Q10" s="220">
        <f>Vulnerability!W9</f>
        <v>2.9</v>
      </c>
      <c r="R10" s="220">
        <f>Vulnerability!AC9</f>
        <v>5.9</v>
      </c>
      <c r="S10" s="220">
        <f>Vulnerability!AE9</f>
        <v>2.6</v>
      </c>
      <c r="T10" s="220">
        <f>Vulnerability!AG9</f>
        <v>0</v>
      </c>
      <c r="U10" s="220">
        <f>Vulnerability!AL9</f>
        <v>4.3</v>
      </c>
      <c r="V10" s="220">
        <f>Vulnerability!AN9</f>
        <v>8.8000000000000007</v>
      </c>
      <c r="W10" s="24">
        <f>Vulnerability!AO9</f>
        <v>5.5</v>
      </c>
      <c r="X10" s="25">
        <f t="shared" si="1"/>
        <v>5.3</v>
      </c>
      <c r="Y10" s="225">
        <f>'Lack of Coping Capacity'!E9</f>
        <v>5.5</v>
      </c>
      <c r="Z10" s="225">
        <f>'Lack of Coping Capacity'!H9</f>
        <v>2</v>
      </c>
      <c r="AA10" s="225">
        <f>'Lack of Coping Capacity'!N9</f>
        <v>7.5</v>
      </c>
      <c r="AB10" s="225">
        <f>'Lack of Coping Capacity'!T9</f>
        <v>6.1</v>
      </c>
      <c r="AC10" s="24">
        <f>'Lack of Coping Capacity'!U9</f>
        <v>5.3</v>
      </c>
      <c r="AD10" s="225">
        <f>'Lack of Coping Capacity'!X9</f>
        <v>3.7</v>
      </c>
      <c r="AE10" s="225">
        <f>'Lack of Coping Capacity'!AB9</f>
        <v>3.1</v>
      </c>
      <c r="AF10" s="225">
        <f>'Lack of Coping Capacity'!AI9</f>
        <v>4.3</v>
      </c>
      <c r="AG10" s="24">
        <f>'Lack of Coping Capacity'!AJ9</f>
        <v>3.7</v>
      </c>
      <c r="AH10" s="25">
        <f t="shared" si="2"/>
        <v>4.5</v>
      </c>
      <c r="AI10" s="61">
        <f t="shared" si="3"/>
        <v>4.5999999999999996</v>
      </c>
      <c r="AJ10" s="25" t="str">
        <f t="shared" si="4"/>
        <v>Low</v>
      </c>
      <c r="AK10" s="95">
        <f t="shared" si="5"/>
        <v>31</v>
      </c>
      <c r="AL10" s="96">
        <f>VLOOKUP($C10,'Lack of Reliability Index'!$A$2:$H$37,8,FALSE)</f>
        <v>4.2</v>
      </c>
      <c r="AM10" s="97">
        <f>'Imputed and missing data hidden'!BO8</f>
        <v>1</v>
      </c>
      <c r="AN10" s="98">
        <f t="shared" si="6"/>
        <v>1.5384615384615385E-2</v>
      </c>
      <c r="AO10" s="99">
        <f>'Indicator Date hidden2'!BM9</f>
        <v>0.50819672131147542</v>
      </c>
      <c r="AP10" s="99">
        <f>'Indicator Geographical level'!BT11</f>
        <v>1.56</v>
      </c>
    </row>
    <row r="11" spans="1:42" x14ac:dyDescent="0.25">
      <c r="A11" s="50" t="s">
        <v>658</v>
      </c>
      <c r="B11" s="297" t="s">
        <v>594</v>
      </c>
      <c r="C11" s="298" t="s">
        <v>630</v>
      </c>
      <c r="D11" s="293">
        <f>'Hazard &amp; Exposure'!AF10</f>
        <v>5.5</v>
      </c>
      <c r="E11" s="210">
        <f>'Hazard &amp; Exposure'!AG10</f>
        <v>8.6</v>
      </c>
      <c r="F11" s="210">
        <f>'Hazard &amp; Exposure'!AH10</f>
        <v>8.9</v>
      </c>
      <c r="G11" s="210">
        <f>'Hazard &amp; Exposure'!AJ10</f>
        <v>0</v>
      </c>
      <c r="H11" s="24">
        <f>'Hazard &amp; Exposure'!AK10</f>
        <v>6.8</v>
      </c>
      <c r="I11" s="210">
        <f>'Hazard &amp; Exposure'!AN10</f>
        <v>5.8</v>
      </c>
      <c r="J11" s="210">
        <f>'Hazard &amp; Exposure'!AQ10</f>
        <v>3.6</v>
      </c>
      <c r="K11" s="24">
        <f>'Hazard &amp; Exposure'!AR10</f>
        <v>4.8</v>
      </c>
      <c r="L11" s="25">
        <f t="shared" si="0"/>
        <v>5.9</v>
      </c>
      <c r="M11" s="220">
        <f>Vulnerability!G10</f>
        <v>3.8</v>
      </c>
      <c r="N11" s="220">
        <f>Vulnerability!K10</f>
        <v>7.5</v>
      </c>
      <c r="O11" s="220">
        <f>Vulnerability!R10</f>
        <v>5</v>
      </c>
      <c r="P11" s="24">
        <f>Vulnerability!S10</f>
        <v>5</v>
      </c>
      <c r="Q11" s="220">
        <f>Vulnerability!W10</f>
        <v>6.3</v>
      </c>
      <c r="R11" s="220">
        <f>Vulnerability!AC10</f>
        <v>5.6</v>
      </c>
      <c r="S11" s="220">
        <f>Vulnerability!AE10</f>
        <v>6.6</v>
      </c>
      <c r="T11" s="220">
        <f>Vulnerability!AG10</f>
        <v>0</v>
      </c>
      <c r="U11" s="220">
        <f>Vulnerability!AL10</f>
        <v>4.3</v>
      </c>
      <c r="V11" s="220">
        <f>Vulnerability!AN10</f>
        <v>8.1999999999999993</v>
      </c>
      <c r="W11" s="24">
        <f>Vulnerability!AO10</f>
        <v>6.4</v>
      </c>
      <c r="X11" s="25">
        <f t="shared" si="1"/>
        <v>5.7</v>
      </c>
      <c r="Y11" s="225">
        <f>'Lack of Coping Capacity'!E10</f>
        <v>5.5</v>
      </c>
      <c r="Z11" s="225">
        <f>'Lack of Coping Capacity'!H10</f>
        <v>2</v>
      </c>
      <c r="AA11" s="225">
        <f>'Lack of Coping Capacity'!N10</f>
        <v>7.3</v>
      </c>
      <c r="AB11" s="225">
        <f>'Lack of Coping Capacity'!T10</f>
        <v>5.7</v>
      </c>
      <c r="AC11" s="24">
        <f>'Lack of Coping Capacity'!U10</f>
        <v>5.0999999999999996</v>
      </c>
      <c r="AD11" s="225">
        <f>'Lack of Coping Capacity'!X10</f>
        <v>3.8</v>
      </c>
      <c r="AE11" s="225">
        <f>'Lack of Coping Capacity'!AB10</f>
        <v>4.2</v>
      </c>
      <c r="AF11" s="225">
        <f>'Lack of Coping Capacity'!AI10</f>
        <v>5.0999999999999996</v>
      </c>
      <c r="AG11" s="24">
        <f>'Lack of Coping Capacity'!AJ10</f>
        <v>4.4000000000000004</v>
      </c>
      <c r="AH11" s="25">
        <f t="shared" si="2"/>
        <v>4.8</v>
      </c>
      <c r="AI11" s="61">
        <f t="shared" si="3"/>
        <v>5.4</v>
      </c>
      <c r="AJ11" s="25" t="str">
        <f t="shared" si="4"/>
        <v>High</v>
      </c>
      <c r="AK11" s="95">
        <f t="shared" si="5"/>
        <v>10</v>
      </c>
      <c r="AL11" s="96">
        <f>VLOOKUP($C11,'Lack of Reliability Index'!$A$2:$H$37,8,FALSE)</f>
        <v>4.2</v>
      </c>
      <c r="AM11" s="97">
        <f>'Imputed and missing data hidden'!BO9</f>
        <v>1</v>
      </c>
      <c r="AN11" s="98">
        <f t="shared" si="6"/>
        <v>1.5384615384615385E-2</v>
      </c>
      <c r="AO11" s="99">
        <f>'Indicator Date hidden2'!BM10</f>
        <v>0.50819672131147542</v>
      </c>
      <c r="AP11" s="99">
        <f>'Indicator Geographical level'!BT12</f>
        <v>1.56</v>
      </c>
    </row>
    <row r="12" spans="1:42" x14ac:dyDescent="0.25">
      <c r="A12" s="50" t="s">
        <v>658</v>
      </c>
      <c r="B12" s="297" t="s">
        <v>595</v>
      </c>
      <c r="C12" s="298" t="s">
        <v>631</v>
      </c>
      <c r="D12" s="293">
        <f>'Hazard &amp; Exposure'!AF11</f>
        <v>3</v>
      </c>
      <c r="E12" s="210">
        <f>'Hazard &amp; Exposure'!AG11</f>
        <v>4.9000000000000004</v>
      </c>
      <c r="F12" s="210">
        <f>'Hazard &amp; Exposure'!AH11</f>
        <v>1.8</v>
      </c>
      <c r="G12" s="210">
        <f>'Hazard &amp; Exposure'!AJ11</f>
        <v>3.1</v>
      </c>
      <c r="H12" s="24">
        <f>'Hazard &amp; Exposure'!AK11</f>
        <v>3.3</v>
      </c>
      <c r="I12" s="210">
        <f>'Hazard &amp; Exposure'!AN11</f>
        <v>5.8</v>
      </c>
      <c r="J12" s="210">
        <f>'Hazard &amp; Exposure'!AQ11</f>
        <v>3.6</v>
      </c>
      <c r="K12" s="24">
        <f>'Hazard &amp; Exposure'!AR11</f>
        <v>4.8</v>
      </c>
      <c r="L12" s="25">
        <f t="shared" si="0"/>
        <v>4.0999999999999996</v>
      </c>
      <c r="M12" s="220">
        <f>Vulnerability!G11</f>
        <v>4.8</v>
      </c>
      <c r="N12" s="220">
        <f>Vulnerability!K11</f>
        <v>6.2</v>
      </c>
      <c r="O12" s="220">
        <f>Vulnerability!R11</f>
        <v>5</v>
      </c>
      <c r="P12" s="24">
        <f>Vulnerability!S11</f>
        <v>5.2</v>
      </c>
      <c r="Q12" s="220">
        <f>Vulnerability!W11</f>
        <v>2.9</v>
      </c>
      <c r="R12" s="220">
        <f>Vulnerability!AC11</f>
        <v>3.6</v>
      </c>
      <c r="S12" s="220">
        <f>Vulnerability!AE11</f>
        <v>0</v>
      </c>
      <c r="T12" s="220">
        <f>Vulnerability!AG11</f>
        <v>0</v>
      </c>
      <c r="U12" s="220">
        <f>Vulnerability!AL11</f>
        <v>4.3</v>
      </c>
      <c r="V12" s="220">
        <f>Vulnerability!AN11</f>
        <v>2.2999999999999998</v>
      </c>
      <c r="W12" s="24">
        <f>Vulnerability!AO11</f>
        <v>2.7</v>
      </c>
      <c r="X12" s="25">
        <f t="shared" si="1"/>
        <v>4.0999999999999996</v>
      </c>
      <c r="Y12" s="225">
        <f>'Lack of Coping Capacity'!E11</f>
        <v>5.5</v>
      </c>
      <c r="Z12" s="225">
        <f>'Lack of Coping Capacity'!H11</f>
        <v>2</v>
      </c>
      <c r="AA12" s="225">
        <f>'Lack of Coping Capacity'!N11</f>
        <v>4.9000000000000004</v>
      </c>
      <c r="AB12" s="225">
        <f>'Lack of Coping Capacity'!T11</f>
        <v>5.7</v>
      </c>
      <c r="AC12" s="24">
        <f>'Lack of Coping Capacity'!U11</f>
        <v>4.5</v>
      </c>
      <c r="AD12" s="225">
        <f>'Lack of Coping Capacity'!X11</f>
        <v>4</v>
      </c>
      <c r="AE12" s="225">
        <f>'Lack of Coping Capacity'!AB11</f>
        <v>3.9</v>
      </c>
      <c r="AF12" s="225">
        <f>'Lack of Coping Capacity'!AI11</f>
        <v>4.9000000000000004</v>
      </c>
      <c r="AG12" s="24">
        <f>'Lack of Coping Capacity'!AJ11</f>
        <v>4.3</v>
      </c>
      <c r="AH12" s="25">
        <f t="shared" si="2"/>
        <v>4.4000000000000004</v>
      </c>
      <c r="AI12" s="61">
        <f t="shared" si="3"/>
        <v>4.2</v>
      </c>
      <c r="AJ12" s="25" t="str">
        <f t="shared" si="4"/>
        <v>Very Low</v>
      </c>
      <c r="AK12" s="95">
        <f t="shared" si="5"/>
        <v>35</v>
      </c>
      <c r="AL12" s="96">
        <f>VLOOKUP($C12,'Lack of Reliability Index'!$A$2:$H$37,8,FALSE)</f>
        <v>4.2</v>
      </c>
      <c r="AM12" s="97">
        <f>'Imputed and missing data hidden'!BO10</f>
        <v>1</v>
      </c>
      <c r="AN12" s="98">
        <f t="shared" si="6"/>
        <v>1.5384615384615385E-2</v>
      </c>
      <c r="AO12" s="99">
        <f>'Indicator Date hidden2'!BM11</f>
        <v>0.50819672131147542</v>
      </c>
      <c r="AP12" s="99">
        <f>'Indicator Geographical level'!BT13</f>
        <v>1.56</v>
      </c>
    </row>
    <row r="13" spans="1:42" x14ac:dyDescent="0.25">
      <c r="A13" s="100" t="s">
        <v>658</v>
      </c>
      <c r="B13" s="297" t="s">
        <v>596</v>
      </c>
      <c r="C13" s="298" t="s">
        <v>632</v>
      </c>
      <c r="D13" s="293">
        <f>'Hazard &amp; Exposure'!AF12</f>
        <v>5.6</v>
      </c>
      <c r="E13" s="210">
        <f>'Hazard &amp; Exposure'!AG12</f>
        <v>4.9000000000000004</v>
      </c>
      <c r="F13" s="210">
        <f>'Hazard &amp; Exposure'!AH12</f>
        <v>0</v>
      </c>
      <c r="G13" s="210">
        <f>'Hazard &amp; Exposure'!AJ12</f>
        <v>0</v>
      </c>
      <c r="H13" s="24">
        <f>'Hazard &amp; Exposure'!AK12</f>
        <v>3</v>
      </c>
      <c r="I13" s="210">
        <f>'Hazard &amp; Exposure'!AN12</f>
        <v>5.8</v>
      </c>
      <c r="J13" s="210">
        <f>'Hazard &amp; Exposure'!AQ12</f>
        <v>3.6</v>
      </c>
      <c r="K13" s="24">
        <f>'Hazard &amp; Exposure'!AR12</f>
        <v>4.8</v>
      </c>
      <c r="L13" s="25">
        <f t="shared" si="0"/>
        <v>4</v>
      </c>
      <c r="M13" s="220">
        <f>Vulnerability!G12</f>
        <v>2</v>
      </c>
      <c r="N13" s="220">
        <f>Vulnerability!K12</f>
        <v>6.3</v>
      </c>
      <c r="O13" s="220">
        <f>Vulnerability!R12</f>
        <v>5</v>
      </c>
      <c r="P13" s="24">
        <f>Vulnerability!S12</f>
        <v>3.8</v>
      </c>
      <c r="Q13" s="220">
        <f>Vulnerability!W12</f>
        <v>2.9</v>
      </c>
      <c r="R13" s="220">
        <f>Vulnerability!AC12</f>
        <v>4.2</v>
      </c>
      <c r="S13" s="220">
        <f>Vulnerability!AE12</f>
        <v>1.3</v>
      </c>
      <c r="T13" s="220">
        <f>Vulnerability!AG12</f>
        <v>10</v>
      </c>
      <c r="U13" s="220">
        <f>Vulnerability!AL12</f>
        <v>4.3</v>
      </c>
      <c r="V13" s="220">
        <f>Vulnerability!AN12</f>
        <v>10</v>
      </c>
      <c r="W13" s="24">
        <f>Vulnerability!AO12</f>
        <v>7</v>
      </c>
      <c r="X13" s="25">
        <f t="shared" si="1"/>
        <v>5.6</v>
      </c>
      <c r="Y13" s="225">
        <f>'Lack of Coping Capacity'!E12</f>
        <v>5.5</v>
      </c>
      <c r="Z13" s="225">
        <f>'Lack of Coping Capacity'!H12</f>
        <v>2</v>
      </c>
      <c r="AA13" s="225">
        <f>'Lack of Coping Capacity'!N12</f>
        <v>4.7</v>
      </c>
      <c r="AB13" s="225">
        <f>'Lack of Coping Capacity'!T12</f>
        <v>5.5</v>
      </c>
      <c r="AC13" s="24">
        <f>'Lack of Coping Capacity'!U12</f>
        <v>4.4000000000000004</v>
      </c>
      <c r="AD13" s="225">
        <f>'Lack of Coping Capacity'!X12</f>
        <v>3.8</v>
      </c>
      <c r="AE13" s="225">
        <f>'Lack of Coping Capacity'!AB12</f>
        <v>4.0999999999999996</v>
      </c>
      <c r="AF13" s="225">
        <f>'Lack of Coping Capacity'!AI12</f>
        <v>4.9000000000000004</v>
      </c>
      <c r="AG13" s="24">
        <f>'Lack of Coping Capacity'!AJ12</f>
        <v>4.3</v>
      </c>
      <c r="AH13" s="25">
        <f t="shared" si="2"/>
        <v>4.4000000000000004</v>
      </c>
      <c r="AI13" s="61">
        <f t="shared" si="3"/>
        <v>4.5999999999999996</v>
      </c>
      <c r="AJ13" s="25" t="str">
        <f t="shared" si="4"/>
        <v>Low</v>
      </c>
      <c r="AK13" s="95">
        <f t="shared" si="5"/>
        <v>31</v>
      </c>
      <c r="AL13" s="96">
        <f>VLOOKUP($C13,'Lack of Reliability Index'!$A$2:$H$37,8,FALSE)</f>
        <v>5.3</v>
      </c>
      <c r="AM13" s="97">
        <f>'Imputed and missing data hidden'!BO11</f>
        <v>3</v>
      </c>
      <c r="AN13" s="98">
        <f t="shared" si="6"/>
        <v>4.6153846153846156E-2</v>
      </c>
      <c r="AO13" s="99">
        <f>'Indicator Date hidden2'!BM12</f>
        <v>0.52542372881355937</v>
      </c>
      <c r="AP13" s="99">
        <f>'Indicator Geographical level'!BT14</f>
        <v>1.48</v>
      </c>
    </row>
    <row r="14" spans="1:42" x14ac:dyDescent="0.25">
      <c r="A14" s="308" t="s">
        <v>658</v>
      </c>
      <c r="B14" s="297" t="s">
        <v>597</v>
      </c>
      <c r="C14" s="307" t="s">
        <v>633</v>
      </c>
      <c r="D14" s="294">
        <f>'Hazard &amp; Exposure'!AF13</f>
        <v>7</v>
      </c>
      <c r="E14" s="211">
        <f>'Hazard &amp; Exposure'!AG13</f>
        <v>7.9</v>
      </c>
      <c r="F14" s="211">
        <f>'Hazard &amp; Exposure'!AH13</f>
        <v>0</v>
      </c>
      <c r="G14" s="211">
        <f>'Hazard &amp; Exposure'!AJ13</f>
        <v>0</v>
      </c>
      <c r="H14" s="134">
        <f>'Hazard &amp; Exposure'!AK13</f>
        <v>4.8</v>
      </c>
      <c r="I14" s="211">
        <f>'Hazard &amp; Exposure'!AN13</f>
        <v>5.8</v>
      </c>
      <c r="J14" s="211">
        <f>'Hazard &amp; Exposure'!AQ13</f>
        <v>6.5</v>
      </c>
      <c r="K14" s="134">
        <f>'Hazard &amp; Exposure'!AR13</f>
        <v>6.5</v>
      </c>
      <c r="L14" s="135">
        <f t="shared" si="0"/>
        <v>5.7</v>
      </c>
      <c r="M14" s="221">
        <f>Vulnerability!G13</f>
        <v>0.8</v>
      </c>
      <c r="N14" s="221">
        <f>Vulnerability!K13</f>
        <v>3.5</v>
      </c>
      <c r="O14" s="221">
        <f>Vulnerability!R13</f>
        <v>5</v>
      </c>
      <c r="P14" s="134">
        <f>Vulnerability!S13</f>
        <v>2.5</v>
      </c>
      <c r="Q14" s="221">
        <f>Vulnerability!W13</f>
        <v>4</v>
      </c>
      <c r="R14" s="221">
        <f>Vulnerability!AC13</f>
        <v>3.9</v>
      </c>
      <c r="S14" s="221">
        <f>Vulnerability!AE13</f>
        <v>2.6</v>
      </c>
      <c r="T14" s="221">
        <f>Vulnerability!AG13</f>
        <v>0</v>
      </c>
      <c r="U14" s="221">
        <f>Vulnerability!AL13</f>
        <v>4.3</v>
      </c>
      <c r="V14" s="365">
        <f>Vulnerability!AN13</f>
        <v>4.7</v>
      </c>
      <c r="W14" s="134">
        <f>Vulnerability!AO13</f>
        <v>3.9</v>
      </c>
      <c r="X14" s="135">
        <f t="shared" si="1"/>
        <v>3.2</v>
      </c>
      <c r="Y14" s="226">
        <f>'Lack of Coping Capacity'!E13</f>
        <v>5.5</v>
      </c>
      <c r="Z14" s="226">
        <f>'Lack of Coping Capacity'!H13</f>
        <v>2</v>
      </c>
      <c r="AA14" s="226">
        <f>'Lack of Coping Capacity'!N13</f>
        <v>3.3</v>
      </c>
      <c r="AB14" s="225">
        <f>'Lack of Coping Capacity'!T13</f>
        <v>5.4</v>
      </c>
      <c r="AC14" s="134">
        <f>'Lack of Coping Capacity'!U13</f>
        <v>4.0999999999999996</v>
      </c>
      <c r="AD14" s="226">
        <f>'Lack of Coping Capacity'!X13</f>
        <v>2.2999999999999998</v>
      </c>
      <c r="AE14" s="226">
        <f>'Lack of Coping Capacity'!AB13</f>
        <v>1.5</v>
      </c>
      <c r="AF14" s="226">
        <f>'Lack of Coping Capacity'!AI13</f>
        <v>1.6</v>
      </c>
      <c r="AG14" s="134">
        <f>'Lack of Coping Capacity'!AJ13</f>
        <v>1.8</v>
      </c>
      <c r="AH14" s="135">
        <f t="shared" si="2"/>
        <v>3</v>
      </c>
      <c r="AI14" s="309">
        <f t="shared" si="3"/>
        <v>3.8</v>
      </c>
      <c r="AJ14" s="25" t="str">
        <f t="shared" si="4"/>
        <v>Very Low</v>
      </c>
      <c r="AK14" s="137">
        <f t="shared" si="5"/>
        <v>36</v>
      </c>
      <c r="AL14" s="138">
        <f>VLOOKUP($C14,'Lack of Reliability Index'!$A$2:$H$37,8,FALSE)</f>
        <v>4.2</v>
      </c>
      <c r="AM14" s="139">
        <f>'Imputed and missing data hidden'!BO12</f>
        <v>1</v>
      </c>
      <c r="AN14" s="140">
        <f t="shared" si="6"/>
        <v>1.5384615384615385E-2</v>
      </c>
      <c r="AO14" s="141">
        <f>'Indicator Date hidden2'!BM13</f>
        <v>0.50819672131147542</v>
      </c>
      <c r="AP14" s="141">
        <f>'Indicator Geographical level'!BT15</f>
        <v>1.56</v>
      </c>
    </row>
    <row r="15" spans="1:42" x14ac:dyDescent="0.25">
      <c r="A15" s="296" t="s">
        <v>659</v>
      </c>
      <c r="B15" s="377" t="s">
        <v>607</v>
      </c>
      <c r="C15" s="298" t="s">
        <v>636</v>
      </c>
      <c r="D15" s="295">
        <f>'Hazard &amp; Exposure'!AF23</f>
        <v>7.5</v>
      </c>
      <c r="E15" s="210">
        <f>'Hazard &amp; Exposure'!AG23</f>
        <v>5</v>
      </c>
      <c r="F15" s="210">
        <f>'Hazard &amp; Exposure'!AH23</f>
        <v>0</v>
      </c>
      <c r="G15" s="210">
        <f>'Hazard &amp; Exposure'!AJ23</f>
        <v>0</v>
      </c>
      <c r="H15" s="24">
        <f>'Hazard &amp; Exposure'!AK23</f>
        <v>3.9</v>
      </c>
      <c r="I15" s="210">
        <f>'Hazard &amp; Exposure'!AN23</f>
        <v>8.6</v>
      </c>
      <c r="J15" s="210">
        <f>'Hazard &amp; Exposure'!AQ23</f>
        <v>3.6</v>
      </c>
      <c r="K15" s="24">
        <f>'Hazard &amp; Exposure'!AR23</f>
        <v>6.8</v>
      </c>
      <c r="L15" s="25">
        <f t="shared" si="0"/>
        <v>5.5</v>
      </c>
      <c r="M15" s="220">
        <f>Vulnerability!G23</f>
        <v>7.5</v>
      </c>
      <c r="N15" s="220">
        <f>Vulnerability!K23</f>
        <v>7.2</v>
      </c>
      <c r="O15" s="220">
        <f>Vulnerability!R23</f>
        <v>1.2</v>
      </c>
      <c r="P15" s="24">
        <f>Vulnerability!S23</f>
        <v>5.9</v>
      </c>
      <c r="Q15" s="220">
        <f>Vulnerability!W23</f>
        <v>2.9</v>
      </c>
      <c r="R15" s="220">
        <f>Vulnerability!AC23</f>
        <v>5.6</v>
      </c>
      <c r="S15" s="220">
        <f>Vulnerability!AE23</f>
        <v>0.1</v>
      </c>
      <c r="T15" s="220" t="str">
        <f>Vulnerability!AG23</f>
        <v>x</v>
      </c>
      <c r="U15" s="220">
        <f>Vulnerability!AL23</f>
        <v>1</v>
      </c>
      <c r="V15" s="220">
        <f>Vulnerability!AN23</f>
        <v>5.8</v>
      </c>
      <c r="W15" s="24">
        <f>Vulnerability!AO23</f>
        <v>3.4</v>
      </c>
      <c r="X15" s="25">
        <f t="shared" si="1"/>
        <v>4.8</v>
      </c>
      <c r="Y15" s="225">
        <f>'Lack of Coping Capacity'!E23</f>
        <v>6.1</v>
      </c>
      <c r="Z15" s="225">
        <f>'Lack of Coping Capacity'!H23</f>
        <v>2.5</v>
      </c>
      <c r="AA15" s="225">
        <f>'Lack of Coping Capacity'!N23</f>
        <v>4.5999999999999996</v>
      </c>
      <c r="AB15" s="225">
        <f>'Lack of Coping Capacity'!T23</f>
        <v>10</v>
      </c>
      <c r="AC15" s="24">
        <f>'Lack of Coping Capacity'!U23</f>
        <v>5.8</v>
      </c>
      <c r="AD15" s="225">
        <f>'Lack of Coping Capacity'!X23</f>
        <v>7.1</v>
      </c>
      <c r="AE15" s="225">
        <f>'Lack of Coping Capacity'!AB23</f>
        <v>3.7</v>
      </c>
      <c r="AF15" s="225">
        <f>'Lack of Coping Capacity'!AI23</f>
        <v>7.1</v>
      </c>
      <c r="AG15" s="24">
        <f>'Lack of Coping Capacity'!AJ23</f>
        <v>6</v>
      </c>
      <c r="AH15" s="25">
        <f t="shared" si="2"/>
        <v>5.9</v>
      </c>
      <c r="AI15" s="136">
        <f t="shared" si="3"/>
        <v>5.4</v>
      </c>
      <c r="AJ15" s="25" t="str">
        <f t="shared" si="4"/>
        <v>High</v>
      </c>
      <c r="AK15" s="95">
        <f t="shared" si="5"/>
        <v>10</v>
      </c>
      <c r="AL15" s="96">
        <f>VLOOKUP($C15,'Lack of Reliability Index'!$A$2:$H$37,8,FALSE)</f>
        <v>6.3</v>
      </c>
      <c r="AM15" s="97">
        <f>'Imputed and missing data hidden'!BO22</f>
        <v>8</v>
      </c>
      <c r="AN15" s="98">
        <f t="shared" si="6"/>
        <v>0.12307692307692308</v>
      </c>
      <c r="AO15" s="99">
        <f>'Indicator Date hidden2'!BM23</f>
        <v>0.17543859649122806</v>
      </c>
      <c r="AP15" s="99">
        <f>'Indicator Geographical level'!BT25</f>
        <v>1.1428571428571428</v>
      </c>
    </row>
    <row r="16" spans="1:42" x14ac:dyDescent="0.25">
      <c r="A16" s="296" t="s">
        <v>659</v>
      </c>
      <c r="B16" s="297" t="s">
        <v>608</v>
      </c>
      <c r="C16" s="298" t="s">
        <v>642</v>
      </c>
      <c r="D16" s="293">
        <f>'Hazard &amp; Exposure'!AF24</f>
        <v>5.0999999999999996</v>
      </c>
      <c r="E16" s="210">
        <f>'Hazard &amp; Exposure'!AG24</f>
        <v>10</v>
      </c>
      <c r="F16" s="210">
        <f>'Hazard &amp; Exposure'!AH24</f>
        <v>0</v>
      </c>
      <c r="G16" s="210">
        <f>'Hazard &amp; Exposure'!AJ24</f>
        <v>0</v>
      </c>
      <c r="H16" s="24">
        <f>'Hazard &amp; Exposure'!AK24</f>
        <v>5.8</v>
      </c>
      <c r="I16" s="210">
        <f>'Hazard &amp; Exposure'!AN24</f>
        <v>8.6</v>
      </c>
      <c r="J16" s="210">
        <f>'Hazard &amp; Exposure'!AQ24</f>
        <v>6.5</v>
      </c>
      <c r="K16" s="24">
        <f>'Hazard &amp; Exposure'!AR24</f>
        <v>7.7</v>
      </c>
      <c r="L16" s="25">
        <f t="shared" si="0"/>
        <v>6.9</v>
      </c>
      <c r="M16" s="220">
        <f>Vulnerability!G24</f>
        <v>8.4</v>
      </c>
      <c r="N16" s="220">
        <f>Vulnerability!K24</f>
        <v>8.8000000000000007</v>
      </c>
      <c r="O16" s="220">
        <f>Vulnerability!R24</f>
        <v>1.2</v>
      </c>
      <c r="P16" s="24">
        <f>Vulnerability!S24</f>
        <v>6.7</v>
      </c>
      <c r="Q16" s="220">
        <f>Vulnerability!W24</f>
        <v>6.4</v>
      </c>
      <c r="R16" s="220">
        <f>Vulnerability!AC24</f>
        <v>6</v>
      </c>
      <c r="S16" s="220">
        <f>Vulnerability!AE24</f>
        <v>0.1</v>
      </c>
      <c r="T16" s="220" t="str">
        <f>Vulnerability!AG24</f>
        <v>x</v>
      </c>
      <c r="U16" s="220">
        <f>Vulnerability!AL24</f>
        <v>1</v>
      </c>
      <c r="V16" s="220">
        <f>Vulnerability!AN24</f>
        <v>5.8</v>
      </c>
      <c r="W16" s="24">
        <f>Vulnerability!AO24</f>
        <v>4.3</v>
      </c>
      <c r="X16" s="25">
        <f t="shared" si="1"/>
        <v>5.6</v>
      </c>
      <c r="Y16" s="225">
        <f>'Lack of Coping Capacity'!E24</f>
        <v>6.1</v>
      </c>
      <c r="Z16" s="225">
        <f>'Lack of Coping Capacity'!H24</f>
        <v>2.5</v>
      </c>
      <c r="AA16" s="225">
        <f>'Lack of Coping Capacity'!N24</f>
        <v>3.7</v>
      </c>
      <c r="AB16" s="225">
        <f>'Lack of Coping Capacity'!T24</f>
        <v>10</v>
      </c>
      <c r="AC16" s="24">
        <f>'Lack of Coping Capacity'!U24</f>
        <v>5.6</v>
      </c>
      <c r="AD16" s="225">
        <f>'Lack of Coping Capacity'!X24</f>
        <v>6.5</v>
      </c>
      <c r="AE16" s="225">
        <f>'Lack of Coping Capacity'!AB24</f>
        <v>4.5999999999999996</v>
      </c>
      <c r="AF16" s="225">
        <f>'Lack of Coping Capacity'!AI24</f>
        <v>7.6</v>
      </c>
      <c r="AG16" s="24">
        <f>'Lack of Coping Capacity'!AJ24</f>
        <v>6.2</v>
      </c>
      <c r="AH16" s="25">
        <f t="shared" si="2"/>
        <v>5.9</v>
      </c>
      <c r="AI16" s="61">
        <f t="shared" si="3"/>
        <v>6.1</v>
      </c>
      <c r="AJ16" s="25" t="str">
        <f t="shared" si="4"/>
        <v>Very High</v>
      </c>
      <c r="AK16" s="95">
        <f t="shared" si="5"/>
        <v>1</v>
      </c>
      <c r="AL16" s="96">
        <f>VLOOKUP($C16,'Lack of Reliability Index'!$A$2:$H$37,8,FALSE)</f>
        <v>5.0999999999999996</v>
      </c>
      <c r="AM16" s="97">
        <f>'Imputed and missing data hidden'!BO23</f>
        <v>5</v>
      </c>
      <c r="AN16" s="98">
        <f t="shared" si="6"/>
        <v>7.6923076923076927E-2</v>
      </c>
      <c r="AO16" s="99">
        <f>'Indicator Date hidden2'!BM24</f>
        <v>0.17543859649122806</v>
      </c>
      <c r="AP16" s="99">
        <f>'Indicator Geographical level'!BT26</f>
        <v>1.1428571428571428</v>
      </c>
    </row>
    <row r="17" spans="1:42" x14ac:dyDescent="0.25">
      <c r="A17" s="296" t="s">
        <v>659</v>
      </c>
      <c r="B17" s="297" t="s">
        <v>602</v>
      </c>
      <c r="C17" s="298" t="s">
        <v>743</v>
      </c>
      <c r="D17" s="293">
        <f>'Hazard &amp; Exposure'!AF18</f>
        <v>3.2</v>
      </c>
      <c r="E17" s="210">
        <f>'Hazard &amp; Exposure'!AG18</f>
        <v>7</v>
      </c>
      <c r="F17" s="210">
        <f>'Hazard &amp; Exposure'!AH18</f>
        <v>3.2</v>
      </c>
      <c r="G17" s="210">
        <f>'Hazard &amp; Exposure'!AJ18</f>
        <v>5</v>
      </c>
      <c r="H17" s="24">
        <f>'Hazard &amp; Exposure'!AK18</f>
        <v>4.8</v>
      </c>
      <c r="I17" s="210">
        <f>'Hazard &amp; Exposure'!AN18</f>
        <v>8.6</v>
      </c>
      <c r="J17" s="210">
        <f>'Hazard &amp; Exposure'!AQ18</f>
        <v>6.5</v>
      </c>
      <c r="K17" s="24">
        <f>'Hazard &amp; Exposure'!AR18</f>
        <v>7.7</v>
      </c>
      <c r="L17" s="25">
        <f t="shared" si="0"/>
        <v>6.5</v>
      </c>
      <c r="M17" s="220">
        <f>Vulnerability!G18</f>
        <v>7.8</v>
      </c>
      <c r="N17" s="220">
        <f>Vulnerability!K18</f>
        <v>3.1</v>
      </c>
      <c r="O17" s="220">
        <f>Vulnerability!R18</f>
        <v>1.2</v>
      </c>
      <c r="P17" s="24">
        <f>Vulnerability!S18</f>
        <v>5</v>
      </c>
      <c r="Q17" s="220">
        <f>Vulnerability!W18</f>
        <v>0.2</v>
      </c>
      <c r="R17" s="220">
        <f>Vulnerability!AC18</f>
        <v>4</v>
      </c>
      <c r="S17" s="220">
        <f>Vulnerability!AE18</f>
        <v>0.1</v>
      </c>
      <c r="T17" s="220" t="str">
        <f>Vulnerability!AG18</f>
        <v>x</v>
      </c>
      <c r="U17" s="220">
        <f>Vulnerability!AL18</f>
        <v>1</v>
      </c>
      <c r="V17" s="220">
        <f>Vulnerability!AN18</f>
        <v>5.8</v>
      </c>
      <c r="W17" s="24">
        <f>Vulnerability!AO18</f>
        <v>2.6</v>
      </c>
      <c r="X17" s="25">
        <f t="shared" si="1"/>
        <v>3.9</v>
      </c>
      <c r="Y17" s="225">
        <f>'Lack of Coping Capacity'!E18</f>
        <v>6.1</v>
      </c>
      <c r="Z17" s="225">
        <f>'Lack of Coping Capacity'!H18</f>
        <v>2.5</v>
      </c>
      <c r="AA17" s="225">
        <f>'Lack of Coping Capacity'!N18</f>
        <v>8.1999999999999993</v>
      </c>
      <c r="AB17" s="225">
        <f>'Lack of Coping Capacity'!T18</f>
        <v>10</v>
      </c>
      <c r="AC17" s="24">
        <f>'Lack of Coping Capacity'!U18</f>
        <v>6.7</v>
      </c>
      <c r="AD17" s="225" t="str">
        <f>'Lack of Coping Capacity'!X18</f>
        <v>x</v>
      </c>
      <c r="AE17" s="225">
        <f>'Lack of Coping Capacity'!AB18</f>
        <v>3.3</v>
      </c>
      <c r="AF17" s="225">
        <f>'Lack of Coping Capacity'!AI18</f>
        <v>5.8</v>
      </c>
      <c r="AG17" s="24">
        <f>'Lack of Coping Capacity'!AJ18</f>
        <v>4.5999999999999996</v>
      </c>
      <c r="AH17" s="25">
        <f t="shared" si="2"/>
        <v>5.8</v>
      </c>
      <c r="AI17" s="61">
        <f t="shared" si="3"/>
        <v>5.3</v>
      </c>
      <c r="AJ17" s="25" t="str">
        <f t="shared" si="4"/>
        <v>High</v>
      </c>
      <c r="AK17" s="95">
        <f t="shared" si="5"/>
        <v>15</v>
      </c>
      <c r="AL17" s="96">
        <f>VLOOKUP($C17,'Lack of Reliability Index'!$A$2:$H$37,8,FALSE)</f>
        <v>7.7</v>
      </c>
      <c r="AM17" s="97">
        <f>'Imputed and missing data hidden'!BO17</f>
        <v>9</v>
      </c>
      <c r="AN17" s="98">
        <f t="shared" si="6"/>
        <v>0.13846153846153847</v>
      </c>
      <c r="AO17" s="99">
        <f>'Indicator Date hidden2'!BM18</f>
        <v>0.12962962962962962</v>
      </c>
      <c r="AP17" s="99">
        <f>'Indicator Geographical level'!BT20</f>
        <v>1.0357142857142858</v>
      </c>
    </row>
    <row r="18" spans="1:42" x14ac:dyDescent="0.25">
      <c r="A18" s="296" t="s">
        <v>659</v>
      </c>
      <c r="B18" s="297" t="s">
        <v>605</v>
      </c>
      <c r="C18" s="298" t="s">
        <v>641</v>
      </c>
      <c r="D18" s="293">
        <f>'Hazard &amp; Exposure'!AF21</f>
        <v>4.2</v>
      </c>
      <c r="E18" s="210">
        <f>'Hazard &amp; Exposure'!AG21</f>
        <v>3.4</v>
      </c>
      <c r="F18" s="210">
        <f>'Hazard &amp; Exposure'!AH21</f>
        <v>0</v>
      </c>
      <c r="G18" s="210">
        <f>'Hazard &amp; Exposure'!AJ21</f>
        <v>5</v>
      </c>
      <c r="H18" s="24">
        <f>'Hazard &amp; Exposure'!AK21</f>
        <v>3.4</v>
      </c>
      <c r="I18" s="210">
        <f>'Hazard &amp; Exposure'!AN21</f>
        <v>8.6</v>
      </c>
      <c r="J18" s="210">
        <f>'Hazard &amp; Exposure'!AQ21</f>
        <v>3.6</v>
      </c>
      <c r="K18" s="24">
        <f>'Hazard &amp; Exposure'!AR21</f>
        <v>6.8</v>
      </c>
      <c r="L18" s="25">
        <f t="shared" si="0"/>
        <v>5.3</v>
      </c>
      <c r="M18" s="220">
        <f>Vulnerability!G21</f>
        <v>8</v>
      </c>
      <c r="N18" s="220">
        <f>Vulnerability!K21</f>
        <v>4.2</v>
      </c>
      <c r="O18" s="220">
        <f>Vulnerability!R21</f>
        <v>1.2</v>
      </c>
      <c r="P18" s="24">
        <f>Vulnerability!S21</f>
        <v>5.4</v>
      </c>
      <c r="Q18" s="220">
        <f>Vulnerability!W21</f>
        <v>2.9</v>
      </c>
      <c r="R18" s="220">
        <f>Vulnerability!AC21</f>
        <v>7.3</v>
      </c>
      <c r="S18" s="220">
        <f>Vulnerability!AE21</f>
        <v>0.1</v>
      </c>
      <c r="T18" s="220" t="str">
        <f>Vulnerability!AG21</f>
        <v>x</v>
      </c>
      <c r="U18" s="220">
        <f>Vulnerability!AL21</f>
        <v>1</v>
      </c>
      <c r="V18" s="220">
        <f>Vulnerability!AN21</f>
        <v>5.8</v>
      </c>
      <c r="W18" s="24">
        <f>Vulnerability!AO21</f>
        <v>4</v>
      </c>
      <c r="X18" s="25">
        <f t="shared" si="1"/>
        <v>4.7</v>
      </c>
      <c r="Y18" s="225">
        <f>'Lack of Coping Capacity'!E21</f>
        <v>6.1</v>
      </c>
      <c r="Z18" s="225">
        <f>'Lack of Coping Capacity'!H21</f>
        <v>2.5</v>
      </c>
      <c r="AA18" s="225">
        <f>'Lack of Coping Capacity'!N21</f>
        <v>4.2</v>
      </c>
      <c r="AB18" s="225">
        <f>'Lack of Coping Capacity'!T21</f>
        <v>10</v>
      </c>
      <c r="AC18" s="24">
        <f>'Lack of Coping Capacity'!U21</f>
        <v>5.7</v>
      </c>
      <c r="AD18" s="225">
        <f>'Lack of Coping Capacity'!X21</f>
        <v>6.8</v>
      </c>
      <c r="AE18" s="225">
        <f>'Lack of Coping Capacity'!AB21</f>
        <v>4.0999999999999996</v>
      </c>
      <c r="AF18" s="225">
        <f>'Lack of Coping Capacity'!AI21</f>
        <v>5.7</v>
      </c>
      <c r="AG18" s="24">
        <f>'Lack of Coping Capacity'!AJ21</f>
        <v>5.5</v>
      </c>
      <c r="AH18" s="25">
        <f t="shared" si="2"/>
        <v>5.6</v>
      </c>
      <c r="AI18" s="61">
        <f t="shared" si="3"/>
        <v>5.2</v>
      </c>
      <c r="AJ18" s="25" t="str">
        <f t="shared" si="4"/>
        <v>Medium</v>
      </c>
      <c r="AK18" s="95">
        <f t="shared" si="5"/>
        <v>19</v>
      </c>
      <c r="AL18" s="96">
        <f>VLOOKUP($C18,'Lack of Reliability Index'!$A$2:$H$37,8,FALSE)</f>
        <v>5.5</v>
      </c>
      <c r="AM18" s="97">
        <f>'Imputed and missing data hidden'!BO20</f>
        <v>6</v>
      </c>
      <c r="AN18" s="98">
        <f t="shared" si="6"/>
        <v>9.2307692307692313E-2</v>
      </c>
      <c r="AO18" s="99">
        <f>'Indicator Date hidden2'!BM21</f>
        <v>0.17543859649122806</v>
      </c>
      <c r="AP18" s="99">
        <f>'Indicator Geographical level'!BT23</f>
        <v>1.1428571428571428</v>
      </c>
    </row>
    <row r="19" spans="1:42" x14ac:dyDescent="0.25">
      <c r="A19" s="296" t="s">
        <v>659</v>
      </c>
      <c r="B19" s="297" t="s">
        <v>606</v>
      </c>
      <c r="C19" s="298" t="s">
        <v>643</v>
      </c>
      <c r="D19" s="293">
        <f>'Hazard &amp; Exposure'!AF22</f>
        <v>6.7</v>
      </c>
      <c r="E19" s="293">
        <f>'Hazard &amp; Exposure'!AG22</f>
        <v>5.2</v>
      </c>
      <c r="F19" s="293">
        <f>'Hazard &amp; Exposure'!AH22</f>
        <v>0</v>
      </c>
      <c r="G19" s="293">
        <f>'Hazard &amp; Exposure'!AJ22</f>
        <v>2.5</v>
      </c>
      <c r="H19" s="24">
        <f>'Hazard &amp; Exposure'!AK22</f>
        <v>4</v>
      </c>
      <c r="I19" s="210">
        <f>'Hazard &amp; Exposure'!AN22</f>
        <v>8.6</v>
      </c>
      <c r="J19" s="210">
        <f>'Hazard &amp; Exposure'!AQ22</f>
        <v>6.5</v>
      </c>
      <c r="K19" s="24">
        <f>'Hazard &amp; Exposure'!AR22</f>
        <v>7.7</v>
      </c>
      <c r="L19" s="25">
        <f t="shared" si="0"/>
        <v>6.2</v>
      </c>
      <c r="M19" s="220">
        <f>Vulnerability!G22</f>
        <v>8.3000000000000007</v>
      </c>
      <c r="N19" s="220">
        <f>Vulnerability!K22</f>
        <v>3.4</v>
      </c>
      <c r="O19" s="220">
        <f>Vulnerability!R22</f>
        <v>1.2</v>
      </c>
      <c r="P19" s="24">
        <f>Vulnerability!S22</f>
        <v>5.3</v>
      </c>
      <c r="Q19" s="220">
        <f>Vulnerability!W22</f>
        <v>8.5</v>
      </c>
      <c r="R19" s="220">
        <f>Vulnerability!AC22</f>
        <v>5.8</v>
      </c>
      <c r="S19" s="220">
        <f>Vulnerability!AE22</f>
        <v>0.1</v>
      </c>
      <c r="T19" s="220" t="str">
        <f>Vulnerability!AG22</f>
        <v>x</v>
      </c>
      <c r="U19" s="220">
        <f>Vulnerability!AL22</f>
        <v>1</v>
      </c>
      <c r="V19" s="220">
        <f>Vulnerability!AN22</f>
        <v>5.8</v>
      </c>
      <c r="W19" s="24">
        <f>Vulnerability!AO22</f>
        <v>5</v>
      </c>
      <c r="X19" s="25">
        <f t="shared" si="1"/>
        <v>5.2</v>
      </c>
      <c r="Y19" s="225">
        <f>'Lack of Coping Capacity'!E22</f>
        <v>6.1</v>
      </c>
      <c r="Z19" s="225">
        <f>'Lack of Coping Capacity'!H22</f>
        <v>2.5</v>
      </c>
      <c r="AA19" s="225">
        <f>'Lack of Coping Capacity'!N22</f>
        <v>5.0999999999999996</v>
      </c>
      <c r="AB19" s="225">
        <f>'Lack of Coping Capacity'!T22</f>
        <v>10</v>
      </c>
      <c r="AC19" s="24">
        <f>'Lack of Coping Capacity'!U22</f>
        <v>5.9</v>
      </c>
      <c r="AD19" s="225">
        <f>'Lack of Coping Capacity'!X22</f>
        <v>7.5</v>
      </c>
      <c r="AE19" s="225">
        <f>'Lack of Coping Capacity'!AB22</f>
        <v>2.8</v>
      </c>
      <c r="AF19" s="225">
        <f>'Lack of Coping Capacity'!AI22</f>
        <v>5.7</v>
      </c>
      <c r="AG19" s="24">
        <f>'Lack of Coping Capacity'!AJ22</f>
        <v>5.3</v>
      </c>
      <c r="AH19" s="25">
        <f t="shared" si="2"/>
        <v>5.6</v>
      </c>
      <c r="AI19" s="61">
        <f t="shared" si="3"/>
        <v>5.7</v>
      </c>
      <c r="AJ19" s="25" t="str">
        <f t="shared" si="4"/>
        <v>Very High</v>
      </c>
      <c r="AK19" s="95">
        <f t="shared" si="5"/>
        <v>3</v>
      </c>
      <c r="AL19" s="96">
        <f>VLOOKUP($C19,'Lack of Reliability Index'!$A$2:$H$37,8,FALSE)</f>
        <v>5.0999999999999996</v>
      </c>
      <c r="AM19" s="97">
        <f>'Imputed and missing data hidden'!BO21</f>
        <v>5</v>
      </c>
      <c r="AN19" s="98">
        <f t="shared" si="6"/>
        <v>7.6923076923076927E-2</v>
      </c>
      <c r="AO19" s="99">
        <f>'Indicator Date hidden2'!BM22</f>
        <v>0.17543859649122806</v>
      </c>
      <c r="AP19" s="99">
        <f>'Indicator Geographical level'!BT24</f>
        <v>1.1428571428571428</v>
      </c>
    </row>
    <row r="20" spans="1:42" x14ac:dyDescent="0.25">
      <c r="A20" s="296" t="s">
        <v>659</v>
      </c>
      <c r="B20" s="297" t="s">
        <v>610</v>
      </c>
      <c r="C20" s="298" t="s">
        <v>640</v>
      </c>
      <c r="D20" s="293">
        <f>'Hazard &amp; Exposure'!AF26</f>
        <v>7.3</v>
      </c>
      <c r="E20" s="293">
        <f>'Hazard &amp; Exposure'!AG26</f>
        <v>1.5</v>
      </c>
      <c r="F20" s="293">
        <f>'Hazard &amp; Exposure'!AH26</f>
        <v>3.6</v>
      </c>
      <c r="G20" s="293">
        <f>'Hazard &amp; Exposure'!AJ26</f>
        <v>2.5</v>
      </c>
      <c r="H20" s="24">
        <f>'Hazard &amp; Exposure'!AK26</f>
        <v>4.0999999999999996</v>
      </c>
      <c r="I20" s="210">
        <f>'Hazard &amp; Exposure'!AN26</f>
        <v>8.6</v>
      </c>
      <c r="J20" s="210">
        <f>'Hazard &amp; Exposure'!AQ26</f>
        <v>3.6</v>
      </c>
      <c r="K20" s="24">
        <f>'Hazard &amp; Exposure'!AR26</f>
        <v>6.8</v>
      </c>
      <c r="L20" s="25">
        <f t="shared" si="0"/>
        <v>5.6</v>
      </c>
      <c r="M20" s="220">
        <f>Vulnerability!G26</f>
        <v>8.4</v>
      </c>
      <c r="N20" s="220">
        <f>Vulnerability!K26</f>
        <v>3.3</v>
      </c>
      <c r="O20" s="220">
        <f>Vulnerability!R26</f>
        <v>1.2</v>
      </c>
      <c r="P20" s="134">
        <f>Vulnerability!S26</f>
        <v>5.3</v>
      </c>
      <c r="Q20" s="220">
        <f>Vulnerability!W26</f>
        <v>3.5</v>
      </c>
      <c r="R20" s="220">
        <f>Vulnerability!AC26</f>
        <v>7</v>
      </c>
      <c r="S20" s="220">
        <f>Vulnerability!AE26</f>
        <v>0.1</v>
      </c>
      <c r="T20" s="220" t="str">
        <f>Vulnerability!AG26</f>
        <v>x</v>
      </c>
      <c r="U20" s="220">
        <f>Vulnerability!AL26</f>
        <v>1</v>
      </c>
      <c r="V20" s="220">
        <f>Vulnerability!AN26</f>
        <v>5.8</v>
      </c>
      <c r="W20" s="24">
        <f>Vulnerability!AO26</f>
        <v>4</v>
      </c>
      <c r="X20" s="25">
        <f t="shared" si="1"/>
        <v>4.7</v>
      </c>
      <c r="Y20" s="225">
        <f>'Lack of Coping Capacity'!E26</f>
        <v>6.1</v>
      </c>
      <c r="Z20" s="225">
        <f>'Lack of Coping Capacity'!H26</f>
        <v>2.5</v>
      </c>
      <c r="AA20" s="225">
        <f>'Lack of Coping Capacity'!N26</f>
        <v>3.8</v>
      </c>
      <c r="AB20" s="225">
        <f>'Lack of Coping Capacity'!T26</f>
        <v>10</v>
      </c>
      <c r="AC20" s="24">
        <f>'Lack of Coping Capacity'!U26</f>
        <v>5.6</v>
      </c>
      <c r="AD20" s="225">
        <f>'Lack of Coping Capacity'!X26</f>
        <v>6.7</v>
      </c>
      <c r="AE20" s="225">
        <f>'Lack of Coping Capacity'!AB26</f>
        <v>5.5</v>
      </c>
      <c r="AF20" s="225">
        <f>'Lack of Coping Capacity'!AI26</f>
        <v>4.5999999999999996</v>
      </c>
      <c r="AG20" s="24">
        <f>'Lack of Coping Capacity'!AJ26</f>
        <v>5.6</v>
      </c>
      <c r="AH20" s="25">
        <f t="shared" si="2"/>
        <v>5.6</v>
      </c>
      <c r="AI20" s="61">
        <f t="shared" si="3"/>
        <v>5.3</v>
      </c>
      <c r="AJ20" s="25" t="str">
        <f t="shared" si="4"/>
        <v>High</v>
      </c>
      <c r="AK20" s="95">
        <f t="shared" si="5"/>
        <v>15</v>
      </c>
      <c r="AL20" s="96">
        <f>VLOOKUP($C20,'Lack of Reliability Index'!$A$2:$H$37,8,FALSE)</f>
        <v>6.3</v>
      </c>
      <c r="AM20" s="97">
        <f>'Imputed and missing data hidden'!BO25</f>
        <v>8</v>
      </c>
      <c r="AN20" s="98">
        <f t="shared" si="6"/>
        <v>0.12307692307692308</v>
      </c>
      <c r="AO20" s="99">
        <f>'Indicator Date hidden2'!BM26</f>
        <v>0.17543859649122806</v>
      </c>
      <c r="AP20" s="99">
        <f>'Indicator Geographical level'!BT28</f>
        <v>1.1428571428571428</v>
      </c>
    </row>
    <row r="21" spans="1:42" x14ac:dyDescent="0.25">
      <c r="A21" s="296" t="s">
        <v>659</v>
      </c>
      <c r="B21" s="297" t="s">
        <v>601</v>
      </c>
      <c r="C21" s="298" t="s">
        <v>638</v>
      </c>
      <c r="D21" s="293">
        <f>'Hazard &amp; Exposure'!AF17</f>
        <v>6.6</v>
      </c>
      <c r="E21" s="293">
        <f>'Hazard &amp; Exposure'!AG17</f>
        <v>0</v>
      </c>
      <c r="F21" s="293">
        <f>'Hazard &amp; Exposure'!AH17</f>
        <v>0</v>
      </c>
      <c r="G21" s="293">
        <f>'Hazard &amp; Exposure'!AJ17</f>
        <v>2.5</v>
      </c>
      <c r="H21" s="24">
        <f>'Hazard &amp; Exposure'!AK17</f>
        <v>2.8</v>
      </c>
      <c r="I21" s="210">
        <f>'Hazard &amp; Exposure'!AN17</f>
        <v>8.6</v>
      </c>
      <c r="J21" s="210">
        <f>'Hazard &amp; Exposure'!AQ17</f>
        <v>3.6</v>
      </c>
      <c r="K21" s="24">
        <f>'Hazard &amp; Exposure'!AR17</f>
        <v>6.8</v>
      </c>
      <c r="L21" s="25">
        <f t="shared" si="0"/>
        <v>5.0999999999999996</v>
      </c>
      <c r="M21" s="220">
        <f>Vulnerability!G17</f>
        <v>9.1</v>
      </c>
      <c r="N21" s="220">
        <f>Vulnerability!K17</f>
        <v>4.5999999999999996</v>
      </c>
      <c r="O21" s="220">
        <f>Vulnerability!R17</f>
        <v>1.2</v>
      </c>
      <c r="P21" s="134">
        <f>Vulnerability!S17</f>
        <v>6</v>
      </c>
      <c r="Q21" s="220">
        <f>Vulnerability!W17</f>
        <v>3.4</v>
      </c>
      <c r="R21" s="220">
        <f>Vulnerability!AC17</f>
        <v>5.6</v>
      </c>
      <c r="S21" s="220">
        <f>Vulnerability!AE17</f>
        <v>0.1</v>
      </c>
      <c r="T21" s="220" t="str">
        <f>Vulnerability!AG17</f>
        <v>x</v>
      </c>
      <c r="U21" s="220">
        <f>Vulnerability!AL17</f>
        <v>1</v>
      </c>
      <c r="V21" s="220">
        <f>Vulnerability!AN17</f>
        <v>5.8</v>
      </c>
      <c r="W21" s="24">
        <f>Vulnerability!AO17</f>
        <v>3.5</v>
      </c>
      <c r="X21" s="25">
        <f t="shared" si="1"/>
        <v>4.9000000000000004</v>
      </c>
      <c r="Y21" s="225">
        <f>'Lack of Coping Capacity'!E17</f>
        <v>6.1</v>
      </c>
      <c r="Z21" s="225">
        <f>'Lack of Coping Capacity'!H17</f>
        <v>2.5</v>
      </c>
      <c r="AA21" s="225">
        <f>'Lack of Coping Capacity'!N17</f>
        <v>1.9</v>
      </c>
      <c r="AB21" s="225">
        <f>'Lack of Coping Capacity'!T17</f>
        <v>10</v>
      </c>
      <c r="AC21" s="24">
        <f>'Lack of Coping Capacity'!U17</f>
        <v>5.0999999999999996</v>
      </c>
      <c r="AD21" s="225">
        <f>'Lack of Coping Capacity'!X17</f>
        <v>6.9</v>
      </c>
      <c r="AE21" s="225">
        <f>'Lack of Coping Capacity'!AB17</f>
        <v>5.0999999999999996</v>
      </c>
      <c r="AF21" s="225">
        <f>'Lack of Coping Capacity'!AI17</f>
        <v>5.4</v>
      </c>
      <c r="AG21" s="24">
        <f>'Lack of Coping Capacity'!AJ17</f>
        <v>5.8</v>
      </c>
      <c r="AH21" s="25">
        <f t="shared" si="2"/>
        <v>5.5</v>
      </c>
      <c r="AI21" s="61">
        <f t="shared" si="3"/>
        <v>5.2</v>
      </c>
      <c r="AJ21" s="25" t="str">
        <f t="shared" si="4"/>
        <v>Medium</v>
      </c>
      <c r="AK21" s="95">
        <f t="shared" si="5"/>
        <v>19</v>
      </c>
      <c r="AL21" s="96">
        <f>VLOOKUP($C21,'Lack of Reliability Index'!$A$2:$H$37,8,FALSE)</f>
        <v>5.5</v>
      </c>
      <c r="AM21" s="97">
        <f>'Imputed and missing data hidden'!BO16</f>
        <v>6</v>
      </c>
      <c r="AN21" s="98">
        <f t="shared" si="6"/>
        <v>9.2307692307692313E-2</v>
      </c>
      <c r="AO21" s="99">
        <f>'Indicator Date hidden2'!BM17</f>
        <v>0.17543859649122806</v>
      </c>
      <c r="AP21" s="99">
        <f>'Indicator Geographical level'!BT19</f>
        <v>1.1428571428571428</v>
      </c>
    </row>
    <row r="22" spans="1:42" x14ac:dyDescent="0.25">
      <c r="A22" s="296" t="s">
        <v>659</v>
      </c>
      <c r="B22" s="297" t="s">
        <v>604</v>
      </c>
      <c r="C22" s="298" t="s">
        <v>644</v>
      </c>
      <c r="D22" s="293">
        <f>'Hazard &amp; Exposure'!AF20</f>
        <v>7.1</v>
      </c>
      <c r="E22" s="293">
        <f>'Hazard &amp; Exposure'!AG20</f>
        <v>4.5</v>
      </c>
      <c r="F22" s="293">
        <f>'Hazard &amp; Exposure'!AH20</f>
        <v>0</v>
      </c>
      <c r="G22" s="293">
        <f>'Hazard &amp; Exposure'!AJ20</f>
        <v>7.5</v>
      </c>
      <c r="H22" s="24">
        <f>'Hazard &amp; Exposure'!AK20</f>
        <v>5.4</v>
      </c>
      <c r="I22" s="210">
        <f>'Hazard &amp; Exposure'!AN20</f>
        <v>8.6</v>
      </c>
      <c r="J22" s="210">
        <f>'Hazard &amp; Exposure'!AQ20</f>
        <v>6.5</v>
      </c>
      <c r="K22" s="24">
        <f>'Hazard &amp; Exposure'!AR20</f>
        <v>7.7</v>
      </c>
      <c r="L22" s="25">
        <f t="shared" si="0"/>
        <v>6.7</v>
      </c>
      <c r="M22" s="220">
        <f>Vulnerability!G20</f>
        <v>7.3</v>
      </c>
      <c r="N22" s="220">
        <f>Vulnerability!K20</f>
        <v>4.7</v>
      </c>
      <c r="O22" s="220">
        <f>Vulnerability!R20</f>
        <v>1.2</v>
      </c>
      <c r="P22" s="134">
        <f>Vulnerability!S20</f>
        <v>5.0999999999999996</v>
      </c>
      <c r="Q22" s="220">
        <f>Vulnerability!W20</f>
        <v>6.4</v>
      </c>
      <c r="R22" s="220">
        <f>Vulnerability!AC20</f>
        <v>6.4</v>
      </c>
      <c r="S22" s="220">
        <f>Vulnerability!AE20</f>
        <v>0.1</v>
      </c>
      <c r="T22" s="220" t="str">
        <f>Vulnerability!AG20</f>
        <v>x</v>
      </c>
      <c r="U22" s="220">
        <f>Vulnerability!AL20</f>
        <v>1</v>
      </c>
      <c r="V22" s="220">
        <f>Vulnerability!AN20</f>
        <v>5.8</v>
      </c>
      <c r="W22" s="24">
        <f>Vulnerability!AO20</f>
        <v>4.4000000000000004</v>
      </c>
      <c r="X22" s="25">
        <f t="shared" si="1"/>
        <v>4.8</v>
      </c>
      <c r="Y22" s="225">
        <f>'Lack of Coping Capacity'!E20</f>
        <v>6.1</v>
      </c>
      <c r="Z22" s="225">
        <f>'Lack of Coping Capacity'!H20</f>
        <v>2.5</v>
      </c>
      <c r="AA22" s="225">
        <f>'Lack of Coping Capacity'!N20</f>
        <v>4.2</v>
      </c>
      <c r="AB22" s="225">
        <f>'Lack of Coping Capacity'!T20</f>
        <v>10</v>
      </c>
      <c r="AC22" s="24">
        <f>'Lack of Coping Capacity'!U20</f>
        <v>5.7</v>
      </c>
      <c r="AD22" s="225">
        <f>'Lack of Coping Capacity'!X20</f>
        <v>6</v>
      </c>
      <c r="AE22" s="225">
        <f>'Lack of Coping Capacity'!AB20</f>
        <v>4.7</v>
      </c>
      <c r="AF22" s="225">
        <f>'Lack of Coping Capacity'!AI20</f>
        <v>5.2</v>
      </c>
      <c r="AG22" s="24">
        <f>'Lack of Coping Capacity'!AJ20</f>
        <v>5.3</v>
      </c>
      <c r="AH22" s="25">
        <f t="shared" si="2"/>
        <v>5.5</v>
      </c>
      <c r="AI22" s="61">
        <f t="shared" si="3"/>
        <v>5.6</v>
      </c>
      <c r="AJ22" s="25" t="str">
        <f t="shared" si="4"/>
        <v>Very High</v>
      </c>
      <c r="AK22" s="95">
        <f t="shared" si="5"/>
        <v>7</v>
      </c>
      <c r="AL22" s="96">
        <f>VLOOKUP($C22,'Lack of Reliability Index'!$A$2:$H$37,8,FALSE)</f>
        <v>5.8</v>
      </c>
      <c r="AM22" s="97">
        <f>'Imputed and missing data hidden'!BO19</f>
        <v>7</v>
      </c>
      <c r="AN22" s="98">
        <f t="shared" si="6"/>
        <v>0.1076923076923077</v>
      </c>
      <c r="AO22" s="99">
        <f>'Indicator Date hidden2'!BM20</f>
        <v>0.17543859649122806</v>
      </c>
      <c r="AP22" s="99">
        <f>'Indicator Geographical level'!BT22</f>
        <v>1.1428571428571428</v>
      </c>
    </row>
    <row r="23" spans="1:42" x14ac:dyDescent="0.25">
      <c r="A23" s="296" t="s">
        <v>659</v>
      </c>
      <c r="B23" s="297" t="s">
        <v>600</v>
      </c>
      <c r="C23" s="298" t="s">
        <v>646</v>
      </c>
      <c r="D23" s="293">
        <f>'Hazard &amp; Exposure'!AF16</f>
        <v>6.9</v>
      </c>
      <c r="E23" s="210">
        <f>'Hazard &amp; Exposure'!AG16</f>
        <v>9.3000000000000007</v>
      </c>
      <c r="F23" s="210">
        <f>'Hazard &amp; Exposure'!AH16</f>
        <v>0</v>
      </c>
      <c r="G23" s="210">
        <f>'Hazard &amp; Exposure'!AJ16</f>
        <v>0</v>
      </c>
      <c r="H23" s="24">
        <f>'Hazard &amp; Exposure'!AK16</f>
        <v>5.6</v>
      </c>
      <c r="I23" s="210">
        <f>'Hazard &amp; Exposure'!AN16</f>
        <v>8.6</v>
      </c>
      <c r="J23" s="210">
        <f>'Hazard &amp; Exposure'!AQ16</f>
        <v>6.5</v>
      </c>
      <c r="K23" s="24">
        <f>'Hazard &amp; Exposure'!AR16</f>
        <v>7.7</v>
      </c>
      <c r="L23" s="25">
        <f t="shared" si="0"/>
        <v>6.8</v>
      </c>
      <c r="M23" s="220">
        <f>Vulnerability!G16</f>
        <v>8.5</v>
      </c>
      <c r="N23" s="220">
        <f>Vulnerability!K16</f>
        <v>4.0999999999999996</v>
      </c>
      <c r="O23" s="220">
        <f>Vulnerability!R16</f>
        <v>1.2</v>
      </c>
      <c r="P23" s="134">
        <f>Vulnerability!S16</f>
        <v>5.6</v>
      </c>
      <c r="Q23" s="220">
        <f>Vulnerability!W16</f>
        <v>9.6</v>
      </c>
      <c r="R23" s="220">
        <f>Vulnerability!AC16</f>
        <v>6.9</v>
      </c>
      <c r="S23" s="220">
        <f>Vulnerability!AE16</f>
        <v>0.1</v>
      </c>
      <c r="T23" s="220">
        <f>Vulnerability!AG16</f>
        <v>0</v>
      </c>
      <c r="U23" s="220">
        <f>Vulnerability!AL16</f>
        <v>1</v>
      </c>
      <c r="V23" s="220">
        <f>Vulnerability!AN16</f>
        <v>5.8</v>
      </c>
      <c r="W23" s="24">
        <f>Vulnerability!AO16</f>
        <v>5.9</v>
      </c>
      <c r="X23" s="25">
        <f t="shared" si="1"/>
        <v>5.8</v>
      </c>
      <c r="Y23" s="225">
        <f>'Lack of Coping Capacity'!E16</f>
        <v>6.1</v>
      </c>
      <c r="Z23" s="225">
        <f>'Lack of Coping Capacity'!H16</f>
        <v>2.5</v>
      </c>
      <c r="AA23" s="225">
        <f>'Lack of Coping Capacity'!N16</f>
        <v>4.9000000000000004</v>
      </c>
      <c r="AB23" s="225">
        <f>'Lack of Coping Capacity'!T16</f>
        <v>10</v>
      </c>
      <c r="AC23" s="24">
        <f>'Lack of Coping Capacity'!U16</f>
        <v>5.9</v>
      </c>
      <c r="AD23" s="225">
        <f>'Lack of Coping Capacity'!X16</f>
        <v>5.7</v>
      </c>
      <c r="AE23" s="225">
        <f>'Lack of Coping Capacity'!AB16</f>
        <v>3.5</v>
      </c>
      <c r="AF23" s="225">
        <f>'Lack of Coping Capacity'!AI16</f>
        <v>5.3</v>
      </c>
      <c r="AG23" s="24">
        <f>'Lack of Coping Capacity'!AJ16</f>
        <v>4.8</v>
      </c>
      <c r="AH23" s="25">
        <f t="shared" si="2"/>
        <v>5.4</v>
      </c>
      <c r="AI23" s="61">
        <f t="shared" si="3"/>
        <v>6</v>
      </c>
      <c r="AJ23" s="25" t="str">
        <f t="shared" si="4"/>
        <v>Very High</v>
      </c>
      <c r="AK23" s="95">
        <f t="shared" si="5"/>
        <v>2</v>
      </c>
      <c r="AL23" s="96">
        <f>VLOOKUP($C23,'Lack of Reliability Index'!$A$2:$H$37,8,FALSE)</f>
        <v>4.8</v>
      </c>
      <c r="AM23" s="97">
        <f>'Imputed and missing data hidden'!BO15</f>
        <v>4</v>
      </c>
      <c r="AN23" s="98">
        <f t="shared" si="6"/>
        <v>6.1538461538461542E-2</v>
      </c>
      <c r="AO23" s="99">
        <f>'Indicator Date hidden2'!BM16</f>
        <v>0.17543859649122806</v>
      </c>
      <c r="AP23" s="99">
        <f>'Indicator Geographical level'!BT18</f>
        <v>1.1428571428571428</v>
      </c>
    </row>
    <row r="24" spans="1:42" x14ac:dyDescent="0.25">
      <c r="A24" s="296" t="s">
        <v>659</v>
      </c>
      <c r="B24" s="297" t="s">
        <v>611</v>
      </c>
      <c r="C24" s="298" t="s">
        <v>637</v>
      </c>
      <c r="D24" s="293">
        <f>'Hazard &amp; Exposure'!AF27</f>
        <v>4.3</v>
      </c>
      <c r="E24" s="210">
        <f>'Hazard &amp; Exposure'!AG27</f>
        <v>10</v>
      </c>
      <c r="F24" s="210">
        <f>'Hazard &amp; Exposure'!AH27</f>
        <v>0</v>
      </c>
      <c r="G24" s="210">
        <f>'Hazard &amp; Exposure'!AJ27</f>
        <v>0</v>
      </c>
      <c r="H24" s="24">
        <f>'Hazard &amp; Exposure'!AK27</f>
        <v>5.6</v>
      </c>
      <c r="I24" s="210">
        <f>'Hazard &amp; Exposure'!AN27</f>
        <v>8.6</v>
      </c>
      <c r="J24" s="210">
        <f>'Hazard &amp; Exposure'!AQ27</f>
        <v>3.6</v>
      </c>
      <c r="K24" s="24">
        <f>'Hazard &amp; Exposure'!AR27</f>
        <v>6.8</v>
      </c>
      <c r="L24" s="25">
        <f t="shared" si="0"/>
        <v>6.2</v>
      </c>
      <c r="M24" s="220">
        <f>Vulnerability!G27</f>
        <v>8.3000000000000007</v>
      </c>
      <c r="N24" s="220">
        <f>Vulnerability!K27</f>
        <v>8.5</v>
      </c>
      <c r="O24" s="220">
        <f>Vulnerability!R27</f>
        <v>1.2</v>
      </c>
      <c r="P24" s="134">
        <f>Vulnerability!S27</f>
        <v>6.6</v>
      </c>
      <c r="Q24" s="220">
        <f>Vulnerability!W27</f>
        <v>7.3</v>
      </c>
      <c r="R24" s="220">
        <f>Vulnerability!AC27</f>
        <v>6.1</v>
      </c>
      <c r="S24" s="220">
        <f>Vulnerability!AE27</f>
        <v>0.1</v>
      </c>
      <c r="T24" s="220" t="str">
        <f>Vulnerability!AG27</f>
        <v>x</v>
      </c>
      <c r="U24" s="220">
        <f>Vulnerability!AL27</f>
        <v>1</v>
      </c>
      <c r="V24" s="220">
        <f>Vulnerability!AN27</f>
        <v>5.8</v>
      </c>
      <c r="W24" s="24">
        <f>Vulnerability!AO27</f>
        <v>4.5999999999999996</v>
      </c>
      <c r="X24" s="25">
        <f t="shared" si="1"/>
        <v>5.7</v>
      </c>
      <c r="Y24" s="225">
        <f>'Lack of Coping Capacity'!E27</f>
        <v>6.1</v>
      </c>
      <c r="Z24" s="225">
        <f>'Lack of Coping Capacity'!H27</f>
        <v>2.5</v>
      </c>
      <c r="AA24" s="225">
        <f>'Lack of Coping Capacity'!N27</f>
        <v>2</v>
      </c>
      <c r="AB24" s="225">
        <f>'Lack of Coping Capacity'!T27</f>
        <v>10</v>
      </c>
      <c r="AC24" s="24">
        <f>'Lack of Coping Capacity'!U27</f>
        <v>5.2</v>
      </c>
      <c r="AD24" s="225">
        <f>'Lack of Coping Capacity'!X27</f>
        <v>5.3</v>
      </c>
      <c r="AE24" s="225">
        <f>'Lack of Coping Capacity'!AB27</f>
        <v>5.4</v>
      </c>
      <c r="AF24" s="225">
        <f>'Lack of Coping Capacity'!AI27</f>
        <v>4.5</v>
      </c>
      <c r="AG24" s="24">
        <f>'Lack of Coping Capacity'!AJ27</f>
        <v>5.0999999999999996</v>
      </c>
      <c r="AH24" s="25">
        <f t="shared" si="2"/>
        <v>5.2</v>
      </c>
      <c r="AI24" s="61">
        <f t="shared" si="3"/>
        <v>5.7</v>
      </c>
      <c r="AJ24" s="25" t="str">
        <f t="shared" si="4"/>
        <v>Very High</v>
      </c>
      <c r="AK24" s="95">
        <f t="shared" si="5"/>
        <v>3</v>
      </c>
      <c r="AL24" s="96">
        <f>VLOOKUP($C24,'Lack of Reliability Index'!$A$2:$H$37,8,FALSE)</f>
        <v>5.0999999999999996</v>
      </c>
      <c r="AM24" s="97">
        <f>'Imputed and missing data hidden'!BO26</f>
        <v>5</v>
      </c>
      <c r="AN24" s="98">
        <f t="shared" si="6"/>
        <v>7.6923076923076927E-2</v>
      </c>
      <c r="AO24" s="99">
        <f>'Indicator Date hidden2'!BM27</f>
        <v>0.17543859649122806</v>
      </c>
      <c r="AP24" s="99">
        <f>'Indicator Geographical level'!BT29</f>
        <v>1.1428571428571428</v>
      </c>
    </row>
    <row r="25" spans="1:42" x14ac:dyDescent="0.25">
      <c r="A25" s="296" t="s">
        <v>659</v>
      </c>
      <c r="B25" s="297" t="s">
        <v>598</v>
      </c>
      <c r="C25" s="298" t="s">
        <v>634</v>
      </c>
      <c r="D25" s="293">
        <f>'Hazard &amp; Exposure'!AF14</f>
        <v>3.6</v>
      </c>
      <c r="E25" s="210">
        <f>'Hazard &amp; Exposure'!AG14</f>
        <v>3.5</v>
      </c>
      <c r="F25" s="210">
        <f>'Hazard &amp; Exposure'!AH14</f>
        <v>0</v>
      </c>
      <c r="G25" s="210">
        <f>'Hazard &amp; Exposure'!AJ14</f>
        <v>7.5</v>
      </c>
      <c r="H25" s="24">
        <f>'Hazard &amp; Exposure'!AK14</f>
        <v>4.2</v>
      </c>
      <c r="I25" s="210">
        <f>'Hazard &amp; Exposure'!AN14</f>
        <v>8.6</v>
      </c>
      <c r="J25" s="210">
        <f>'Hazard &amp; Exposure'!AQ14</f>
        <v>3.6</v>
      </c>
      <c r="K25" s="24">
        <f>'Hazard &amp; Exposure'!AR14</f>
        <v>6.8</v>
      </c>
      <c r="L25" s="25">
        <f t="shared" si="0"/>
        <v>5.7</v>
      </c>
      <c r="M25" s="220">
        <f>Vulnerability!G14</f>
        <v>8.1999999999999993</v>
      </c>
      <c r="N25" s="220">
        <f>Vulnerability!K14</f>
        <v>1.8</v>
      </c>
      <c r="O25" s="220">
        <f>Vulnerability!R14</f>
        <v>1.2</v>
      </c>
      <c r="P25" s="134">
        <f>Vulnerability!S14</f>
        <v>4.9000000000000004</v>
      </c>
      <c r="Q25" s="220">
        <f>Vulnerability!W14</f>
        <v>8.5</v>
      </c>
      <c r="R25" s="220">
        <f>Vulnerability!AC14</f>
        <v>5.6</v>
      </c>
      <c r="S25" s="220">
        <f>Vulnerability!AE14</f>
        <v>0.1</v>
      </c>
      <c r="T25" s="220">
        <f>Vulnerability!AG14</f>
        <v>0</v>
      </c>
      <c r="U25" s="220">
        <f>Vulnerability!AL14</f>
        <v>1</v>
      </c>
      <c r="V25" s="220">
        <f>Vulnerability!AN14</f>
        <v>5.8</v>
      </c>
      <c r="W25" s="24">
        <f>Vulnerability!AO14</f>
        <v>5</v>
      </c>
      <c r="X25" s="25">
        <f t="shared" si="1"/>
        <v>5</v>
      </c>
      <c r="Y25" s="225">
        <f>'Lack of Coping Capacity'!E14</f>
        <v>6.1</v>
      </c>
      <c r="Z25" s="225">
        <f>'Lack of Coping Capacity'!H14</f>
        <v>2.5</v>
      </c>
      <c r="AA25" s="225">
        <f>'Lack of Coping Capacity'!N14</f>
        <v>6.7</v>
      </c>
      <c r="AB25" s="225">
        <f>'Lack of Coping Capacity'!T14</f>
        <v>10</v>
      </c>
      <c r="AC25" s="24">
        <f>'Lack of Coping Capacity'!U14</f>
        <v>6.3</v>
      </c>
      <c r="AD25" s="225">
        <f>'Lack of Coping Capacity'!X14</f>
        <v>1.4</v>
      </c>
      <c r="AE25" s="225">
        <f>'Lack of Coping Capacity'!AB14</f>
        <v>5.9</v>
      </c>
      <c r="AF25" s="225">
        <f>'Lack of Coping Capacity'!AI14</f>
        <v>3.1</v>
      </c>
      <c r="AG25" s="24">
        <f>'Lack of Coping Capacity'!AJ14</f>
        <v>3.5</v>
      </c>
      <c r="AH25" s="25">
        <f t="shared" si="2"/>
        <v>5.0999999999999996</v>
      </c>
      <c r="AI25" s="61">
        <f t="shared" si="3"/>
        <v>5.3</v>
      </c>
      <c r="AJ25" s="25" t="str">
        <f t="shared" si="4"/>
        <v>High</v>
      </c>
      <c r="AK25" s="95">
        <f t="shared" si="5"/>
        <v>15</v>
      </c>
      <c r="AL25" s="96">
        <f>VLOOKUP($C25,'Lack of Reliability Index'!$A$2:$H$37,8,FALSE)</f>
        <v>4.8</v>
      </c>
      <c r="AM25" s="97">
        <f>'Imputed and missing data hidden'!BO13</f>
        <v>4</v>
      </c>
      <c r="AN25" s="98">
        <f t="shared" si="6"/>
        <v>6.1538461538461542E-2</v>
      </c>
      <c r="AO25" s="99">
        <f>'Indicator Date hidden2'!BM14</f>
        <v>0.17543859649122806</v>
      </c>
      <c r="AP25" s="99">
        <f>'Indicator Geographical level'!BT16</f>
        <v>1.1428571428571428</v>
      </c>
    </row>
    <row r="26" spans="1:42" x14ac:dyDescent="0.25">
      <c r="A26" s="296" t="s">
        <v>659</v>
      </c>
      <c r="B26" s="297" t="s">
        <v>609</v>
      </c>
      <c r="C26" s="298" t="s">
        <v>645</v>
      </c>
      <c r="D26" s="293">
        <f>'Hazard &amp; Exposure'!AF25</f>
        <v>3.5</v>
      </c>
      <c r="E26" s="210">
        <f>'Hazard &amp; Exposure'!AG25</f>
        <v>4.4000000000000004</v>
      </c>
      <c r="F26" s="210">
        <f>'Hazard &amp; Exposure'!AH25</f>
        <v>0.2</v>
      </c>
      <c r="G26" s="210">
        <f>'Hazard &amp; Exposure'!AJ25</f>
        <v>0</v>
      </c>
      <c r="H26" s="24">
        <f>'Hazard &amp; Exposure'!AK25</f>
        <v>2.2000000000000002</v>
      </c>
      <c r="I26" s="210">
        <f>'Hazard &amp; Exposure'!AN25</f>
        <v>8.6</v>
      </c>
      <c r="J26" s="210">
        <f>'Hazard &amp; Exposure'!AQ25</f>
        <v>3.6</v>
      </c>
      <c r="K26" s="24">
        <f>'Hazard &amp; Exposure'!AR25</f>
        <v>6.8</v>
      </c>
      <c r="L26" s="25">
        <f t="shared" si="0"/>
        <v>4.9000000000000004</v>
      </c>
      <c r="M26" s="220">
        <f>Vulnerability!G25</f>
        <v>8</v>
      </c>
      <c r="N26" s="220">
        <f>Vulnerability!K25</f>
        <v>2.1</v>
      </c>
      <c r="O26" s="220">
        <f>Vulnerability!R25</f>
        <v>1.2</v>
      </c>
      <c r="P26" s="134">
        <f>Vulnerability!S25</f>
        <v>4.8</v>
      </c>
      <c r="Q26" s="220">
        <f>Vulnerability!W25</f>
        <v>2.9</v>
      </c>
      <c r="R26" s="220">
        <f>Vulnerability!AC25</f>
        <v>4.3</v>
      </c>
      <c r="S26" s="220">
        <f>Vulnerability!AE25</f>
        <v>0.1</v>
      </c>
      <c r="T26" s="220" t="str">
        <f>Vulnerability!AG25</f>
        <v>x</v>
      </c>
      <c r="U26" s="220">
        <f>Vulnerability!AL25</f>
        <v>1</v>
      </c>
      <c r="V26" s="220">
        <f>Vulnerability!AN25</f>
        <v>5.8</v>
      </c>
      <c r="W26" s="24">
        <f>Vulnerability!AO25</f>
        <v>3.1</v>
      </c>
      <c r="X26" s="25">
        <f t="shared" si="1"/>
        <v>4</v>
      </c>
      <c r="Y26" s="225">
        <f>'Lack of Coping Capacity'!E25</f>
        <v>6.1</v>
      </c>
      <c r="Z26" s="225">
        <f>'Lack of Coping Capacity'!H25</f>
        <v>4.9000000000000004</v>
      </c>
      <c r="AA26" s="225">
        <f>'Lack of Coping Capacity'!N25</f>
        <v>3.7</v>
      </c>
      <c r="AB26" s="225">
        <f>'Lack of Coping Capacity'!T25</f>
        <v>10</v>
      </c>
      <c r="AC26" s="24">
        <f>'Lack of Coping Capacity'!U25</f>
        <v>6.2</v>
      </c>
      <c r="AD26" s="225">
        <f>'Lack of Coping Capacity'!X25</f>
        <v>3.3</v>
      </c>
      <c r="AE26" s="225">
        <f>'Lack of Coping Capacity'!AB25</f>
        <v>4.7</v>
      </c>
      <c r="AF26" s="225">
        <f>'Lack of Coping Capacity'!AI25</f>
        <v>3.4</v>
      </c>
      <c r="AG26" s="24">
        <f>'Lack of Coping Capacity'!AJ25</f>
        <v>3.8</v>
      </c>
      <c r="AH26" s="25">
        <f t="shared" si="2"/>
        <v>5.0999999999999996</v>
      </c>
      <c r="AI26" s="61">
        <f t="shared" si="3"/>
        <v>4.5999999999999996</v>
      </c>
      <c r="AJ26" s="25" t="str">
        <f t="shared" si="4"/>
        <v>Low</v>
      </c>
      <c r="AK26" s="95">
        <f t="shared" si="5"/>
        <v>31</v>
      </c>
      <c r="AL26" s="96">
        <f>VLOOKUP($C26,'Lack of Reliability Index'!$A$2:$H$37,8,FALSE)</f>
        <v>5.2</v>
      </c>
      <c r="AM26" s="97">
        <f>'Imputed and missing data hidden'!BO24</f>
        <v>6</v>
      </c>
      <c r="AN26" s="98">
        <f t="shared" si="6"/>
        <v>9.2307692307692313E-2</v>
      </c>
      <c r="AO26" s="99">
        <f>'Indicator Date hidden2'!BM25</f>
        <v>0.19642857142857142</v>
      </c>
      <c r="AP26" s="99">
        <f>'Indicator Geographical level'!BT27</f>
        <v>1.1851851851851851</v>
      </c>
    </row>
    <row r="27" spans="1:42" x14ac:dyDescent="0.25">
      <c r="A27" s="296" t="s">
        <v>659</v>
      </c>
      <c r="B27" s="297" t="s">
        <v>603</v>
      </c>
      <c r="C27" s="298" t="s">
        <v>639</v>
      </c>
      <c r="D27" s="210">
        <f>'Hazard &amp; Exposure'!AF19</f>
        <v>8.9</v>
      </c>
      <c r="E27" s="210">
        <f>'Hazard &amp; Exposure'!AG19</f>
        <v>0</v>
      </c>
      <c r="F27" s="210">
        <f>'Hazard &amp; Exposure'!AH19</f>
        <v>0</v>
      </c>
      <c r="G27" s="210">
        <f>'Hazard &amp; Exposure'!AJ19</f>
        <v>7.5</v>
      </c>
      <c r="H27" s="24">
        <f>'Hazard &amp; Exposure'!AK19</f>
        <v>5.5</v>
      </c>
      <c r="I27" s="210">
        <f>'Hazard &amp; Exposure'!AN19</f>
        <v>8.6</v>
      </c>
      <c r="J27" s="210">
        <f>'Hazard &amp; Exposure'!AQ19</f>
        <v>6.5</v>
      </c>
      <c r="K27" s="24">
        <f>'Hazard &amp; Exposure'!AR19</f>
        <v>7.7</v>
      </c>
      <c r="L27" s="25">
        <f t="shared" si="0"/>
        <v>6.7</v>
      </c>
      <c r="M27" s="220">
        <f>Vulnerability!G19</f>
        <v>8.5</v>
      </c>
      <c r="N27" s="220">
        <f>Vulnerability!K19</f>
        <v>6.3</v>
      </c>
      <c r="O27" s="220">
        <f>Vulnerability!R19</f>
        <v>1.2</v>
      </c>
      <c r="P27" s="134">
        <f>Vulnerability!S19</f>
        <v>6.1</v>
      </c>
      <c r="Q27" s="220">
        <f>Vulnerability!W19</f>
        <v>8.1999999999999993</v>
      </c>
      <c r="R27" s="220">
        <f>Vulnerability!AC19</f>
        <v>5.3</v>
      </c>
      <c r="S27" s="220">
        <f>Vulnerability!AE19</f>
        <v>0.1</v>
      </c>
      <c r="T27" s="220" t="str">
        <f>Vulnerability!AG19</f>
        <v>x</v>
      </c>
      <c r="U27" s="220">
        <f>Vulnerability!AL19</f>
        <v>1</v>
      </c>
      <c r="V27" s="220">
        <f>Vulnerability!AN19</f>
        <v>5.8</v>
      </c>
      <c r="W27" s="24">
        <f>Vulnerability!AO19</f>
        <v>4.8</v>
      </c>
      <c r="X27" s="25">
        <f t="shared" si="1"/>
        <v>5.5</v>
      </c>
      <c r="Y27" s="225">
        <f>'Lack of Coping Capacity'!E19</f>
        <v>6.1</v>
      </c>
      <c r="Z27" s="225">
        <f>'Lack of Coping Capacity'!H19</f>
        <v>2.5</v>
      </c>
      <c r="AA27" s="225">
        <f>'Lack of Coping Capacity'!N19</f>
        <v>3.8</v>
      </c>
      <c r="AB27" s="225">
        <f>'Lack of Coping Capacity'!T19</f>
        <v>10</v>
      </c>
      <c r="AC27" s="24">
        <f>'Lack of Coping Capacity'!U19</f>
        <v>5.6</v>
      </c>
      <c r="AD27" s="225">
        <f>'Lack of Coping Capacity'!X19</f>
        <v>3.8</v>
      </c>
      <c r="AE27" s="225">
        <f>'Lack of Coping Capacity'!AB19</f>
        <v>3.5</v>
      </c>
      <c r="AF27" s="225">
        <f>'Lack of Coping Capacity'!AI19</f>
        <v>3.6</v>
      </c>
      <c r="AG27" s="24">
        <f>'Lack of Coping Capacity'!AJ19</f>
        <v>3.6</v>
      </c>
      <c r="AH27" s="25">
        <f t="shared" si="2"/>
        <v>4.7</v>
      </c>
      <c r="AI27" s="61">
        <f t="shared" si="3"/>
        <v>5.6</v>
      </c>
      <c r="AJ27" s="25" t="str">
        <f t="shared" si="4"/>
        <v>Very High</v>
      </c>
      <c r="AK27" s="95">
        <f t="shared" si="5"/>
        <v>7</v>
      </c>
      <c r="AL27" s="96">
        <f>VLOOKUP($C27,'Lack of Reliability Index'!$A$2:$H$37,8,FALSE)</f>
        <v>5.0999999999999996</v>
      </c>
      <c r="AM27" s="97">
        <f>'Imputed and missing data hidden'!BO18</f>
        <v>5</v>
      </c>
      <c r="AN27" s="98">
        <f t="shared" si="6"/>
        <v>7.6923076923076927E-2</v>
      </c>
      <c r="AO27" s="99">
        <f>'Indicator Date hidden2'!BM19</f>
        <v>0.17543859649122806</v>
      </c>
      <c r="AP27" s="99">
        <f>'Indicator Geographical level'!BT21</f>
        <v>1.1428571428571428</v>
      </c>
    </row>
    <row r="28" spans="1:42" x14ac:dyDescent="0.25">
      <c r="A28" s="308" t="s">
        <v>659</v>
      </c>
      <c r="B28" s="154" t="s">
        <v>599</v>
      </c>
      <c r="C28" s="307" t="s">
        <v>635</v>
      </c>
      <c r="D28" s="211">
        <f>'Hazard &amp; Exposure'!AF15</f>
        <v>7.5</v>
      </c>
      <c r="E28" s="211">
        <f>'Hazard &amp; Exposure'!AG15</f>
        <v>0</v>
      </c>
      <c r="F28" s="211">
        <f>'Hazard &amp; Exposure'!AH15</f>
        <v>0</v>
      </c>
      <c r="G28" s="211">
        <f>'Hazard &amp; Exposure'!AJ15</f>
        <v>7.5</v>
      </c>
      <c r="H28" s="134">
        <f>'Hazard &amp; Exposure'!AK15</f>
        <v>4.8</v>
      </c>
      <c r="I28" s="211">
        <f>'Hazard &amp; Exposure'!AN15</f>
        <v>8.6</v>
      </c>
      <c r="J28" s="211">
        <f>'Hazard &amp; Exposure'!AQ15</f>
        <v>7.1</v>
      </c>
      <c r="K28" s="134">
        <f>'Hazard &amp; Exposure'!AR15</f>
        <v>7.9</v>
      </c>
      <c r="L28" s="135">
        <f t="shared" si="0"/>
        <v>6.6</v>
      </c>
      <c r="M28" s="221">
        <f>Vulnerability!G15</f>
        <v>8</v>
      </c>
      <c r="N28" s="221">
        <f>Vulnerability!K15</f>
        <v>1.1000000000000001</v>
      </c>
      <c r="O28" s="221">
        <f>Vulnerability!R15</f>
        <v>1.2</v>
      </c>
      <c r="P28" s="134">
        <f>Vulnerability!S15</f>
        <v>4.5999999999999996</v>
      </c>
      <c r="Q28" s="221">
        <f>Vulnerability!W15</f>
        <v>8.5</v>
      </c>
      <c r="R28" s="221">
        <f>Vulnerability!AC15</f>
        <v>5.8</v>
      </c>
      <c r="S28" s="221">
        <f>Vulnerability!AE15</f>
        <v>0.1</v>
      </c>
      <c r="T28" s="221">
        <f>Vulnerability!AG15</f>
        <v>0</v>
      </c>
      <c r="U28" s="221">
        <f>Vulnerability!AL15</f>
        <v>1</v>
      </c>
      <c r="V28" s="365">
        <f>Vulnerability!AN15</f>
        <v>5.8</v>
      </c>
      <c r="W28" s="134">
        <f>Vulnerability!AO15</f>
        <v>5</v>
      </c>
      <c r="X28" s="135">
        <f t="shared" si="1"/>
        <v>4.8</v>
      </c>
      <c r="Y28" s="226">
        <f>'Lack of Coping Capacity'!E15</f>
        <v>6.1</v>
      </c>
      <c r="Z28" s="226">
        <f>'Lack of Coping Capacity'!H15</f>
        <v>1.8</v>
      </c>
      <c r="AA28" s="226">
        <f>'Lack of Coping Capacity'!N15</f>
        <v>3.1</v>
      </c>
      <c r="AB28" s="225">
        <f>'Lack of Coping Capacity'!T15</f>
        <v>10</v>
      </c>
      <c r="AC28" s="134">
        <f>'Lack of Coping Capacity'!U15</f>
        <v>5.3</v>
      </c>
      <c r="AD28" s="226">
        <f>'Lack of Coping Capacity'!X15</f>
        <v>1</v>
      </c>
      <c r="AE28" s="226">
        <f>'Lack of Coping Capacity'!AB15</f>
        <v>1</v>
      </c>
      <c r="AF28" s="226">
        <f>'Lack of Coping Capacity'!AI15</f>
        <v>1.8</v>
      </c>
      <c r="AG28" s="134">
        <f>'Lack of Coping Capacity'!AJ15</f>
        <v>1.3</v>
      </c>
      <c r="AH28" s="135">
        <f t="shared" si="2"/>
        <v>3.6</v>
      </c>
      <c r="AI28" s="309">
        <f t="shared" si="3"/>
        <v>4.8</v>
      </c>
      <c r="AJ28" s="25" t="str">
        <f t="shared" si="4"/>
        <v>Low</v>
      </c>
      <c r="AK28" s="137">
        <f t="shared" si="5"/>
        <v>27</v>
      </c>
      <c r="AL28" s="138">
        <f>VLOOKUP($C28,'Lack of Reliability Index'!$A$2:$H$37,8,FALSE)</f>
        <v>4.2</v>
      </c>
      <c r="AM28" s="139">
        <f>'Imputed and missing data hidden'!BO14</f>
        <v>4</v>
      </c>
      <c r="AN28" s="140">
        <f t="shared" si="6"/>
        <v>6.1538461538461542E-2</v>
      </c>
      <c r="AO28" s="141">
        <f>'Indicator Date hidden2'!BM15</f>
        <v>0.19298245614035087</v>
      </c>
      <c r="AP28" s="141">
        <f>'Indicator Geographical level'!BT17</f>
        <v>1.2222222222222223</v>
      </c>
    </row>
    <row r="29" spans="1:42" x14ac:dyDescent="0.25">
      <c r="A29" s="296" t="s">
        <v>660</v>
      </c>
      <c r="B29" s="297" t="s">
        <v>612</v>
      </c>
      <c r="C29" s="298" t="s">
        <v>647</v>
      </c>
      <c r="D29" s="210">
        <f>'Hazard &amp; Exposure'!AF28</f>
        <v>2.2999999999999998</v>
      </c>
      <c r="E29" s="210">
        <f>'Hazard &amp; Exposure'!AG28</f>
        <v>2</v>
      </c>
      <c r="F29" s="210">
        <f>'Hazard &amp; Exposure'!AH28</f>
        <v>8.1</v>
      </c>
      <c r="G29" s="210">
        <f>'Hazard &amp; Exposure'!AJ28</f>
        <v>0</v>
      </c>
      <c r="H29" s="24">
        <f>'Hazard &amp; Exposure'!AK28</f>
        <v>3.9</v>
      </c>
      <c r="I29" s="210">
        <f>'Hazard &amp; Exposure'!AN28</f>
        <v>4.4000000000000004</v>
      </c>
      <c r="J29" s="210">
        <f>'Hazard &amp; Exposure'!AQ28</f>
        <v>1.6</v>
      </c>
      <c r="K29" s="24">
        <f>'Hazard &amp; Exposure'!AR28</f>
        <v>3.1</v>
      </c>
      <c r="L29" s="25">
        <f t="shared" si="0"/>
        <v>3.5</v>
      </c>
      <c r="M29" s="220">
        <f>Vulnerability!G28</f>
        <v>2.7</v>
      </c>
      <c r="N29" s="220">
        <f>Vulnerability!K28</f>
        <v>7.6</v>
      </c>
      <c r="O29" s="220">
        <f>Vulnerability!R28</f>
        <v>9.6</v>
      </c>
      <c r="P29" s="134">
        <f>Vulnerability!S28</f>
        <v>5.7</v>
      </c>
      <c r="Q29" s="220">
        <f>Vulnerability!W28</f>
        <v>6.2</v>
      </c>
      <c r="R29" s="220">
        <f>Vulnerability!AC28</f>
        <v>7.7</v>
      </c>
      <c r="S29" s="220">
        <f>Vulnerability!AE28</f>
        <v>10</v>
      </c>
      <c r="T29" s="220" t="str">
        <f>Vulnerability!AG28</f>
        <v>x</v>
      </c>
      <c r="U29" s="220">
        <f>Vulnerability!AL28</f>
        <v>8.5</v>
      </c>
      <c r="V29" s="220">
        <f>Vulnerability!AN28</f>
        <v>2.8</v>
      </c>
      <c r="W29" s="24">
        <f>Vulnerability!AO28</f>
        <v>7.8</v>
      </c>
      <c r="X29" s="25">
        <f t="shared" si="1"/>
        <v>6.9</v>
      </c>
      <c r="Y29" s="225">
        <f>'Lack of Coping Capacity'!E28</f>
        <v>2.7</v>
      </c>
      <c r="Z29" s="225">
        <f>'Lack of Coping Capacity'!H28</f>
        <v>5.8</v>
      </c>
      <c r="AA29" s="225">
        <f>'Lack of Coping Capacity'!N28</f>
        <v>8.8000000000000007</v>
      </c>
      <c r="AB29" s="225">
        <f>'Lack of Coping Capacity'!T28</f>
        <v>9.5</v>
      </c>
      <c r="AC29" s="24">
        <f>'Lack of Coping Capacity'!U28</f>
        <v>6.7</v>
      </c>
      <c r="AD29" s="225">
        <f>'Lack of Coping Capacity'!X28</f>
        <v>2.7</v>
      </c>
      <c r="AE29" s="225">
        <f>'Lack of Coping Capacity'!AB28</f>
        <v>5.9</v>
      </c>
      <c r="AF29" s="225">
        <f>'Lack of Coping Capacity'!AI28</f>
        <v>3.1</v>
      </c>
      <c r="AG29" s="24">
        <f>'Lack of Coping Capacity'!AJ28</f>
        <v>3.9</v>
      </c>
      <c r="AH29" s="25">
        <f t="shared" si="2"/>
        <v>5.5</v>
      </c>
      <c r="AI29" s="136">
        <f t="shared" si="3"/>
        <v>5.0999999999999996</v>
      </c>
      <c r="AJ29" s="25" t="str">
        <f t="shared" si="4"/>
        <v>Medium</v>
      </c>
      <c r="AK29" s="95">
        <f t="shared" si="5"/>
        <v>21</v>
      </c>
      <c r="AL29" s="96">
        <f>VLOOKUP($C29,'Lack of Reliability Index'!$A$2:$H$37,8,FALSE)</f>
        <v>1.5</v>
      </c>
      <c r="AM29" s="97">
        <f>'Imputed and missing data hidden'!BO27</f>
        <v>1</v>
      </c>
      <c r="AN29" s="98">
        <f t="shared" si="6"/>
        <v>1.5384615384615385E-2</v>
      </c>
      <c r="AO29" s="99">
        <f>'Indicator Date hidden2'!BM28</f>
        <v>0.20967741935483872</v>
      </c>
      <c r="AP29" s="99">
        <f>'Indicator Geographical level'!BT30</f>
        <v>1.5</v>
      </c>
    </row>
    <row r="30" spans="1:42" x14ac:dyDescent="0.25">
      <c r="A30" s="296" t="s">
        <v>660</v>
      </c>
      <c r="B30" s="129" t="s">
        <v>613</v>
      </c>
      <c r="C30" s="128" t="s">
        <v>648</v>
      </c>
      <c r="D30" s="210">
        <f>'Hazard &amp; Exposure'!AF29</f>
        <v>2.5</v>
      </c>
      <c r="E30" s="210">
        <f>'Hazard &amp; Exposure'!AG29</f>
        <v>1.5</v>
      </c>
      <c r="F30" s="210">
        <f>'Hazard &amp; Exposure'!AH29</f>
        <v>1.9</v>
      </c>
      <c r="G30" s="210">
        <f>'Hazard &amp; Exposure'!AJ29</f>
        <v>0</v>
      </c>
      <c r="H30" s="24">
        <f>'Hazard &amp; Exposure'!AK29</f>
        <v>1.5</v>
      </c>
      <c r="I30" s="210">
        <f>'Hazard &amp; Exposure'!AN29</f>
        <v>4.4000000000000004</v>
      </c>
      <c r="J30" s="210">
        <f>'Hazard &amp; Exposure'!AQ29</f>
        <v>1.6</v>
      </c>
      <c r="K30" s="24">
        <f>'Hazard &amp; Exposure'!AR29</f>
        <v>3.1</v>
      </c>
      <c r="L30" s="25">
        <f t="shared" si="0"/>
        <v>2.2999999999999998</v>
      </c>
      <c r="M30" s="220">
        <f>Vulnerability!G29</f>
        <v>3.5</v>
      </c>
      <c r="N30" s="220">
        <f>Vulnerability!K29</f>
        <v>6</v>
      </c>
      <c r="O30" s="220">
        <f>Vulnerability!R29</f>
        <v>9.6</v>
      </c>
      <c r="P30" s="134">
        <f>Vulnerability!S29</f>
        <v>5.7</v>
      </c>
      <c r="Q30" s="220">
        <f>Vulnerability!W29</f>
        <v>6.2</v>
      </c>
      <c r="R30" s="220">
        <f>Vulnerability!AC29</f>
        <v>6.7</v>
      </c>
      <c r="S30" s="220">
        <f>Vulnerability!AE29</f>
        <v>1.3</v>
      </c>
      <c r="T30" s="220" t="str">
        <f>Vulnerability!AG29</f>
        <v>x</v>
      </c>
      <c r="U30" s="220">
        <f>Vulnerability!AL29</f>
        <v>8.5</v>
      </c>
      <c r="V30" s="220">
        <f>Vulnerability!AN29</f>
        <v>1.9</v>
      </c>
      <c r="W30" s="24">
        <f>Vulnerability!AO29</f>
        <v>5.6</v>
      </c>
      <c r="X30" s="25">
        <f t="shared" si="1"/>
        <v>5.7</v>
      </c>
      <c r="Y30" s="225">
        <f>'Lack of Coping Capacity'!E29</f>
        <v>2.7</v>
      </c>
      <c r="Z30" s="225">
        <f>'Lack of Coping Capacity'!H29</f>
        <v>8.6</v>
      </c>
      <c r="AA30" s="225">
        <f>'Lack of Coping Capacity'!N29</f>
        <v>8.1999999999999993</v>
      </c>
      <c r="AB30" s="225">
        <f>'Lack of Coping Capacity'!T29</f>
        <v>9.5</v>
      </c>
      <c r="AC30" s="24">
        <f>'Lack of Coping Capacity'!U29</f>
        <v>7.3</v>
      </c>
      <c r="AD30" s="225">
        <f>'Lack of Coping Capacity'!X29</f>
        <v>4.5999999999999996</v>
      </c>
      <c r="AE30" s="225">
        <f>'Lack of Coping Capacity'!AB29</f>
        <v>3.9</v>
      </c>
      <c r="AF30" s="225">
        <f>'Lack of Coping Capacity'!AI29</f>
        <v>6.6</v>
      </c>
      <c r="AG30" s="24">
        <f>'Lack of Coping Capacity'!AJ29</f>
        <v>5</v>
      </c>
      <c r="AH30" s="25">
        <f t="shared" si="2"/>
        <v>6.3</v>
      </c>
      <c r="AI30" s="61">
        <f t="shared" si="3"/>
        <v>4.4000000000000004</v>
      </c>
      <c r="AJ30" s="25" t="str">
        <f t="shared" si="4"/>
        <v>Low</v>
      </c>
      <c r="AK30" s="95">
        <f t="shared" si="5"/>
        <v>34</v>
      </c>
      <c r="AL30" s="96">
        <f>VLOOKUP($C30,'Lack of Reliability Index'!$A$2:$H$37,8,FALSE)</f>
        <v>2.2999999999999998</v>
      </c>
      <c r="AM30" s="97">
        <f>'Imputed and missing data hidden'!BO28</f>
        <v>2</v>
      </c>
      <c r="AN30" s="98">
        <f t="shared" si="6"/>
        <v>3.0769230769230771E-2</v>
      </c>
      <c r="AO30" s="99">
        <f>'Indicator Date hidden2'!BM29</f>
        <v>0.20967741935483872</v>
      </c>
      <c r="AP30" s="99">
        <f>'Indicator Geographical level'!BT31</f>
        <v>1.4074074074074074</v>
      </c>
    </row>
    <row r="31" spans="1:42" x14ac:dyDescent="0.25">
      <c r="A31" s="296" t="s">
        <v>660</v>
      </c>
      <c r="B31" s="129" t="s">
        <v>614</v>
      </c>
      <c r="C31" s="128" t="s">
        <v>649</v>
      </c>
      <c r="D31" s="210">
        <f>'Hazard &amp; Exposure'!AF30</f>
        <v>5.2</v>
      </c>
      <c r="E31" s="210">
        <f>'Hazard &amp; Exposure'!AG30</f>
        <v>6.4</v>
      </c>
      <c r="F31" s="210">
        <f>'Hazard &amp; Exposure'!AH30</f>
        <v>0.2</v>
      </c>
      <c r="G31" s="210">
        <f>'Hazard &amp; Exposure'!AJ30</f>
        <v>9.9</v>
      </c>
      <c r="H31" s="24">
        <f>'Hazard &amp; Exposure'!AK30</f>
        <v>6.7</v>
      </c>
      <c r="I31" s="210">
        <f>'Hazard &amp; Exposure'!AN30</f>
        <v>4.4000000000000004</v>
      </c>
      <c r="J31" s="210">
        <f>'Hazard &amp; Exposure'!AQ30</f>
        <v>4.0999999999999996</v>
      </c>
      <c r="K31" s="24">
        <f>'Hazard &amp; Exposure'!AR30</f>
        <v>4.3</v>
      </c>
      <c r="L31" s="25">
        <f t="shared" si="0"/>
        <v>5.6</v>
      </c>
      <c r="M31" s="220">
        <f>Vulnerability!G30</f>
        <v>2.4</v>
      </c>
      <c r="N31" s="220">
        <f>Vulnerability!K30</f>
        <v>6.1</v>
      </c>
      <c r="O31" s="220">
        <f>Vulnerability!R30</f>
        <v>9.6</v>
      </c>
      <c r="P31" s="134">
        <f>Vulnerability!S30</f>
        <v>5.0999999999999996</v>
      </c>
      <c r="Q31" s="220">
        <f>Vulnerability!W30</f>
        <v>8.1999999999999993</v>
      </c>
      <c r="R31" s="220">
        <f>Vulnerability!AC30</f>
        <v>7.6</v>
      </c>
      <c r="S31" s="220">
        <f>Vulnerability!AE30</f>
        <v>0.3</v>
      </c>
      <c r="T31" s="220" t="str">
        <f>Vulnerability!AG30</f>
        <v>x</v>
      </c>
      <c r="U31" s="220">
        <f>Vulnerability!AL30</f>
        <v>8.5</v>
      </c>
      <c r="V31" s="220">
        <f>Vulnerability!AN30</f>
        <v>2.9</v>
      </c>
      <c r="W31" s="24">
        <f>Vulnerability!AO30</f>
        <v>6.4</v>
      </c>
      <c r="X31" s="25">
        <f t="shared" si="1"/>
        <v>5.8</v>
      </c>
      <c r="Y31" s="225">
        <f>'Lack of Coping Capacity'!E30</f>
        <v>2.7</v>
      </c>
      <c r="Z31" s="225">
        <f>'Lack of Coping Capacity'!H30</f>
        <v>7.7</v>
      </c>
      <c r="AA31" s="225">
        <f>'Lack of Coping Capacity'!N30</f>
        <v>8.6</v>
      </c>
      <c r="AB31" s="225">
        <f>'Lack of Coping Capacity'!T30</f>
        <v>9.5</v>
      </c>
      <c r="AC31" s="24">
        <f>'Lack of Coping Capacity'!U30</f>
        <v>7.1</v>
      </c>
      <c r="AD31" s="225">
        <f>'Lack of Coping Capacity'!X30</f>
        <v>4.5</v>
      </c>
      <c r="AE31" s="225">
        <f>'Lack of Coping Capacity'!AB30</f>
        <v>3.6</v>
      </c>
      <c r="AF31" s="225">
        <f>'Lack of Coping Capacity'!AI30</f>
        <v>2.8</v>
      </c>
      <c r="AG31" s="24">
        <f>'Lack of Coping Capacity'!AJ30</f>
        <v>3.6</v>
      </c>
      <c r="AH31" s="25">
        <f t="shared" si="2"/>
        <v>5.6</v>
      </c>
      <c r="AI31" s="61">
        <f t="shared" si="3"/>
        <v>5.7</v>
      </c>
      <c r="AJ31" s="25" t="str">
        <f t="shared" si="4"/>
        <v>Very High</v>
      </c>
      <c r="AK31" s="95">
        <f t="shared" si="5"/>
        <v>3</v>
      </c>
      <c r="AL31" s="96">
        <f>VLOOKUP($C31,'Lack of Reliability Index'!$A$2:$H$37,8,FALSE)</f>
        <v>2</v>
      </c>
      <c r="AM31" s="97">
        <f>'Imputed and missing data hidden'!BO29</f>
        <v>1</v>
      </c>
      <c r="AN31" s="98">
        <f t="shared" si="6"/>
        <v>1.5384615384615385E-2</v>
      </c>
      <c r="AO31" s="99">
        <f>'Indicator Date hidden2'!BM30</f>
        <v>0.20967741935483872</v>
      </c>
      <c r="AP31" s="99">
        <f>'Indicator Geographical level'!BT32</f>
        <v>1.4074074074074074</v>
      </c>
    </row>
    <row r="32" spans="1:42" x14ac:dyDescent="0.25">
      <c r="A32" s="296" t="s">
        <v>660</v>
      </c>
      <c r="B32" s="129" t="s">
        <v>615</v>
      </c>
      <c r="C32" s="128" t="s">
        <v>650</v>
      </c>
      <c r="D32" s="210">
        <f>'Hazard &amp; Exposure'!AF31</f>
        <v>4.9000000000000004</v>
      </c>
      <c r="E32" s="210">
        <f>'Hazard &amp; Exposure'!AG31</f>
        <v>0.4</v>
      </c>
      <c r="F32" s="210">
        <f>'Hazard &amp; Exposure'!AH31</f>
        <v>1.6</v>
      </c>
      <c r="G32" s="210">
        <f>'Hazard &amp; Exposure'!AJ31</f>
        <v>7.2</v>
      </c>
      <c r="H32" s="24">
        <f>'Hazard &amp; Exposure'!AK31</f>
        <v>4.0999999999999996</v>
      </c>
      <c r="I32" s="210">
        <f>'Hazard &amp; Exposure'!AN31</f>
        <v>4.4000000000000004</v>
      </c>
      <c r="J32" s="210">
        <f>'Hazard &amp; Exposure'!AQ31</f>
        <v>1.6</v>
      </c>
      <c r="K32" s="24">
        <f>'Hazard &amp; Exposure'!AR31</f>
        <v>3.1</v>
      </c>
      <c r="L32" s="25">
        <f t="shared" si="0"/>
        <v>3.6</v>
      </c>
      <c r="M32" s="220">
        <f>Vulnerability!G31</f>
        <v>3.9</v>
      </c>
      <c r="N32" s="220">
        <f>Vulnerability!K31</f>
        <v>8.8000000000000007</v>
      </c>
      <c r="O32" s="220">
        <f>Vulnerability!R31</f>
        <v>9.6</v>
      </c>
      <c r="P32" s="134">
        <f>Vulnerability!S31</f>
        <v>6.6</v>
      </c>
      <c r="Q32" s="220">
        <f>Vulnerability!W31</f>
        <v>8.1999999999999993</v>
      </c>
      <c r="R32" s="220">
        <f>Vulnerability!AC31</f>
        <v>7.4</v>
      </c>
      <c r="S32" s="220">
        <f>Vulnerability!AE31</f>
        <v>6.4</v>
      </c>
      <c r="T32" s="220">
        <f>Vulnerability!AG31</f>
        <v>0.2</v>
      </c>
      <c r="U32" s="220">
        <f>Vulnerability!AL31</f>
        <v>8.5</v>
      </c>
      <c r="V32" s="220">
        <f>Vulnerability!AN31</f>
        <v>1.5</v>
      </c>
      <c r="W32" s="24">
        <f>Vulnerability!AO31</f>
        <v>6.9</v>
      </c>
      <c r="X32" s="25">
        <f t="shared" si="1"/>
        <v>6.8</v>
      </c>
      <c r="Y32" s="225">
        <f>'Lack of Coping Capacity'!E31</f>
        <v>2.7</v>
      </c>
      <c r="Z32" s="225">
        <f>'Lack of Coping Capacity'!H31</f>
        <v>7.9</v>
      </c>
      <c r="AA32" s="225">
        <f>'Lack of Coping Capacity'!N31</f>
        <v>7.9</v>
      </c>
      <c r="AB32" s="225">
        <f>'Lack of Coping Capacity'!T31</f>
        <v>9.5</v>
      </c>
      <c r="AC32" s="24">
        <f>'Lack of Coping Capacity'!U31</f>
        <v>7</v>
      </c>
      <c r="AD32" s="225">
        <f>'Lack of Coping Capacity'!X31</f>
        <v>5.4</v>
      </c>
      <c r="AE32" s="225">
        <f>'Lack of Coping Capacity'!AB31</f>
        <v>7.7</v>
      </c>
      <c r="AF32" s="225">
        <f>'Lack of Coping Capacity'!AI31</f>
        <v>5.6</v>
      </c>
      <c r="AG32" s="24">
        <f>'Lack of Coping Capacity'!AJ31</f>
        <v>6.2</v>
      </c>
      <c r="AH32" s="25">
        <f t="shared" si="2"/>
        <v>6.6</v>
      </c>
      <c r="AI32" s="61">
        <f t="shared" si="3"/>
        <v>5.4</v>
      </c>
      <c r="AJ32" s="25" t="str">
        <f t="shared" si="4"/>
        <v>High</v>
      </c>
      <c r="AK32" s="95">
        <f t="shared" si="5"/>
        <v>10</v>
      </c>
      <c r="AL32" s="96">
        <f>VLOOKUP($C32,'Lack of Reliability Index'!$A$2:$H$37,8,FALSE)</f>
        <v>1.7</v>
      </c>
      <c r="AM32" s="97">
        <f>'Imputed and missing data hidden'!BO30</f>
        <v>0</v>
      </c>
      <c r="AN32" s="98">
        <f t="shared" si="6"/>
        <v>0</v>
      </c>
      <c r="AO32" s="99">
        <f>'Indicator Date hidden2'!BM31</f>
        <v>0.20967741935483872</v>
      </c>
      <c r="AP32" s="99">
        <f>'Indicator Geographical level'!BT33</f>
        <v>1.4074074074074074</v>
      </c>
    </row>
    <row r="33" spans="1:42" x14ac:dyDescent="0.25">
      <c r="A33" s="296" t="s">
        <v>660</v>
      </c>
      <c r="B33" s="129" t="s">
        <v>616</v>
      </c>
      <c r="C33" s="128" t="s">
        <v>651</v>
      </c>
      <c r="D33" s="210">
        <f>'Hazard &amp; Exposure'!AF32</f>
        <v>4.4000000000000004</v>
      </c>
      <c r="E33" s="210">
        <f>'Hazard &amp; Exposure'!AG32</f>
        <v>6</v>
      </c>
      <c r="F33" s="210">
        <f>'Hazard &amp; Exposure'!AH32</f>
        <v>0</v>
      </c>
      <c r="G33" s="210">
        <f>'Hazard &amp; Exposure'!AJ32</f>
        <v>8.4</v>
      </c>
      <c r="H33" s="24">
        <f>'Hazard &amp; Exposure'!AK32</f>
        <v>5.4</v>
      </c>
      <c r="I33" s="210">
        <f>'Hazard &amp; Exposure'!AN32</f>
        <v>4.4000000000000004</v>
      </c>
      <c r="J33" s="210">
        <f>'Hazard &amp; Exposure'!AQ32</f>
        <v>1.6</v>
      </c>
      <c r="K33" s="24">
        <f>'Hazard &amp; Exposure'!AR32</f>
        <v>3.1</v>
      </c>
      <c r="L33" s="25">
        <f t="shared" si="0"/>
        <v>4.3</v>
      </c>
      <c r="M33" s="220">
        <f>Vulnerability!G32</f>
        <v>3.4</v>
      </c>
      <c r="N33" s="220">
        <f>Vulnerability!K32</f>
        <v>7.6</v>
      </c>
      <c r="O33" s="220">
        <f>Vulnerability!R32</f>
        <v>9.6</v>
      </c>
      <c r="P33" s="134">
        <f>Vulnerability!S32</f>
        <v>6</v>
      </c>
      <c r="Q33" s="220">
        <f>Vulnerability!W32</f>
        <v>8.1999999999999993</v>
      </c>
      <c r="R33" s="220">
        <f>Vulnerability!AC32</f>
        <v>6.2</v>
      </c>
      <c r="S33" s="220">
        <f>Vulnerability!AE32</f>
        <v>0.6</v>
      </c>
      <c r="T33" s="220">
        <f>Vulnerability!AG32</f>
        <v>0.1</v>
      </c>
      <c r="U33" s="220">
        <f>Vulnerability!AL32</f>
        <v>8.5</v>
      </c>
      <c r="V33" s="220">
        <f>Vulnerability!AN32</f>
        <v>0</v>
      </c>
      <c r="W33" s="24">
        <f>Vulnerability!AO32</f>
        <v>5.8</v>
      </c>
      <c r="X33" s="25">
        <f t="shared" si="1"/>
        <v>5.9</v>
      </c>
      <c r="Y33" s="225">
        <f>'Lack of Coping Capacity'!E32</f>
        <v>2.7</v>
      </c>
      <c r="Z33" s="225">
        <f>'Lack of Coping Capacity'!H32</f>
        <v>7.3</v>
      </c>
      <c r="AA33" s="225">
        <f>'Lack of Coping Capacity'!N32</f>
        <v>8.6</v>
      </c>
      <c r="AB33" s="225">
        <f>'Lack of Coping Capacity'!T32</f>
        <v>9.5</v>
      </c>
      <c r="AC33" s="24">
        <f>'Lack of Coping Capacity'!U32</f>
        <v>7</v>
      </c>
      <c r="AD33" s="225">
        <f>'Lack of Coping Capacity'!X32</f>
        <v>3.5</v>
      </c>
      <c r="AE33" s="225">
        <f>'Lack of Coping Capacity'!AB32</f>
        <v>5.9</v>
      </c>
      <c r="AF33" s="225">
        <f>'Lack of Coping Capacity'!AI32</f>
        <v>5.3</v>
      </c>
      <c r="AG33" s="24">
        <f>'Lack of Coping Capacity'!AJ32</f>
        <v>4.9000000000000004</v>
      </c>
      <c r="AH33" s="25">
        <f t="shared" si="2"/>
        <v>6.1</v>
      </c>
      <c r="AI33" s="61">
        <f t="shared" si="3"/>
        <v>5.4</v>
      </c>
      <c r="AJ33" s="25" t="str">
        <f t="shared" si="4"/>
        <v>High</v>
      </c>
      <c r="AK33" s="95">
        <f t="shared" si="5"/>
        <v>10</v>
      </c>
      <c r="AL33" s="96">
        <f>VLOOKUP($C33,'Lack of Reliability Index'!$A$2:$H$37,8,FALSE)</f>
        <v>1.7</v>
      </c>
      <c r="AM33" s="97">
        <f>'Imputed and missing data hidden'!BO31</f>
        <v>0</v>
      </c>
      <c r="AN33" s="98">
        <f t="shared" si="6"/>
        <v>0</v>
      </c>
      <c r="AO33" s="99">
        <f>'Indicator Date hidden2'!BM32</f>
        <v>0.20967741935483872</v>
      </c>
      <c r="AP33" s="99">
        <f>'Indicator Geographical level'!BT34</f>
        <v>1.4074074074074074</v>
      </c>
    </row>
    <row r="34" spans="1:42" x14ac:dyDescent="0.25">
      <c r="A34" s="296" t="s">
        <v>660</v>
      </c>
      <c r="B34" s="129" t="s">
        <v>617</v>
      </c>
      <c r="C34" s="128" t="s">
        <v>652</v>
      </c>
      <c r="D34" s="210">
        <f>'Hazard &amp; Exposure'!AF33</f>
        <v>4</v>
      </c>
      <c r="E34" s="210">
        <f>'Hazard &amp; Exposure'!AG33</f>
        <v>3.1</v>
      </c>
      <c r="F34" s="210">
        <f>'Hazard &amp; Exposure'!AH33</f>
        <v>4.5</v>
      </c>
      <c r="G34" s="210">
        <f>'Hazard &amp; Exposure'!AJ33</f>
        <v>3.6</v>
      </c>
      <c r="H34" s="24">
        <f>'Hazard &amp; Exposure'!AK33</f>
        <v>3.8</v>
      </c>
      <c r="I34" s="210">
        <f>'Hazard &amp; Exposure'!AN33</f>
        <v>4.4000000000000004</v>
      </c>
      <c r="J34" s="210">
        <f>'Hazard &amp; Exposure'!AQ33</f>
        <v>4.0999999999999996</v>
      </c>
      <c r="K34" s="24">
        <f>'Hazard &amp; Exposure'!AR33</f>
        <v>4.3</v>
      </c>
      <c r="L34" s="25">
        <f t="shared" si="0"/>
        <v>4.0999999999999996</v>
      </c>
      <c r="M34" s="220">
        <f>Vulnerability!G33</f>
        <v>4.5999999999999996</v>
      </c>
      <c r="N34" s="220">
        <f>Vulnerability!K33</f>
        <v>4.4000000000000004</v>
      </c>
      <c r="O34" s="220">
        <f>Vulnerability!R33</f>
        <v>9.6</v>
      </c>
      <c r="P34" s="134">
        <f>Vulnerability!S33</f>
        <v>5.8</v>
      </c>
      <c r="Q34" s="220">
        <f>Vulnerability!W33</f>
        <v>8.1999999999999993</v>
      </c>
      <c r="R34" s="220">
        <f>Vulnerability!AC33</f>
        <v>6.9</v>
      </c>
      <c r="S34" s="220">
        <f>Vulnerability!AE33</f>
        <v>2.4</v>
      </c>
      <c r="T34" s="220">
        <f>Vulnerability!AG33</f>
        <v>1</v>
      </c>
      <c r="U34" s="220">
        <f>Vulnerability!AL33</f>
        <v>8.5</v>
      </c>
      <c r="V34" s="220">
        <f>Vulnerability!AN33</f>
        <v>0.4</v>
      </c>
      <c r="W34" s="24">
        <f>Vulnerability!AO33</f>
        <v>6.2</v>
      </c>
      <c r="X34" s="25">
        <f t="shared" si="1"/>
        <v>6</v>
      </c>
      <c r="Y34" s="225">
        <f>'Lack of Coping Capacity'!E33</f>
        <v>2.7</v>
      </c>
      <c r="Z34" s="225">
        <f>'Lack of Coping Capacity'!H33</f>
        <v>5.2</v>
      </c>
      <c r="AA34" s="225">
        <f>'Lack of Coping Capacity'!N33</f>
        <v>8.6999999999999993</v>
      </c>
      <c r="AB34" s="225">
        <f>'Lack of Coping Capacity'!T33</f>
        <v>9.5</v>
      </c>
      <c r="AC34" s="24">
        <f>'Lack of Coping Capacity'!U33</f>
        <v>6.5</v>
      </c>
      <c r="AD34" s="225">
        <f>'Lack of Coping Capacity'!X33</f>
        <v>4.9000000000000004</v>
      </c>
      <c r="AE34" s="225">
        <f>'Lack of Coping Capacity'!AB33</f>
        <v>7.1</v>
      </c>
      <c r="AF34" s="225">
        <f>'Lack of Coping Capacity'!AI33</f>
        <v>5</v>
      </c>
      <c r="AG34" s="24">
        <f>'Lack of Coping Capacity'!AJ33</f>
        <v>5.7</v>
      </c>
      <c r="AH34" s="135">
        <f t="shared" si="2"/>
        <v>6.1</v>
      </c>
      <c r="AI34" s="61">
        <f t="shared" si="3"/>
        <v>5.3</v>
      </c>
      <c r="AJ34" s="25" t="str">
        <f t="shared" si="4"/>
        <v>High</v>
      </c>
      <c r="AK34" s="95">
        <f t="shared" si="5"/>
        <v>15</v>
      </c>
      <c r="AL34" s="96">
        <f>VLOOKUP($C34,'Lack of Reliability Index'!$A$2:$H$37,8,FALSE)</f>
        <v>2.2999999999999998</v>
      </c>
      <c r="AM34" s="97">
        <f>'Imputed and missing data hidden'!BO32</f>
        <v>2</v>
      </c>
      <c r="AN34" s="98">
        <f t="shared" si="6"/>
        <v>3.0769230769230771E-2</v>
      </c>
      <c r="AO34" s="99">
        <f>'Indicator Date hidden2'!BM33</f>
        <v>0.20967741935483872</v>
      </c>
      <c r="AP34" s="99">
        <f>'Indicator Geographical level'!BT35</f>
        <v>1.4074074074074074</v>
      </c>
    </row>
    <row r="35" spans="1:42" x14ac:dyDescent="0.25">
      <c r="A35" s="296" t="s">
        <v>660</v>
      </c>
      <c r="B35" s="129" t="s">
        <v>618</v>
      </c>
      <c r="C35" s="128" t="s">
        <v>653</v>
      </c>
      <c r="D35" s="210">
        <f>'Hazard &amp; Exposure'!AF34</f>
        <v>4.9000000000000004</v>
      </c>
      <c r="E35" s="210">
        <f>'Hazard &amp; Exposure'!AG34</f>
        <v>4.2</v>
      </c>
      <c r="F35" s="210">
        <f>'Hazard &amp; Exposure'!AH34</f>
        <v>9.1</v>
      </c>
      <c r="G35" s="210">
        <f>'Hazard &amp; Exposure'!AJ34</f>
        <v>0</v>
      </c>
      <c r="H35" s="24">
        <f>'Hazard &amp; Exposure'!AK34</f>
        <v>5.5</v>
      </c>
      <c r="I35" s="210">
        <f>'Hazard &amp; Exposure'!AN34</f>
        <v>4.4000000000000004</v>
      </c>
      <c r="J35" s="210">
        <f>'Hazard &amp; Exposure'!AQ34</f>
        <v>4.0999999999999996</v>
      </c>
      <c r="K35" s="24">
        <f>'Hazard &amp; Exposure'!AR34</f>
        <v>4.3</v>
      </c>
      <c r="L35" s="25">
        <f t="shared" si="0"/>
        <v>4.9000000000000004</v>
      </c>
      <c r="M35" s="220">
        <f>Vulnerability!G34</f>
        <v>1.6</v>
      </c>
      <c r="N35" s="220">
        <f>Vulnerability!K34</f>
        <v>3.6</v>
      </c>
      <c r="O35" s="220">
        <f>Vulnerability!R34</f>
        <v>9.6</v>
      </c>
      <c r="P35" s="134">
        <f>Vulnerability!S34</f>
        <v>4.0999999999999996</v>
      </c>
      <c r="Q35" s="220">
        <f>Vulnerability!W34</f>
        <v>8.1999999999999993</v>
      </c>
      <c r="R35" s="220">
        <f>Vulnerability!AC34</f>
        <v>10</v>
      </c>
      <c r="S35" s="220">
        <f>Vulnerability!AE34</f>
        <v>0.3</v>
      </c>
      <c r="T35" s="220">
        <f>Vulnerability!AG34</f>
        <v>8.1999999999999993</v>
      </c>
      <c r="U35" s="220">
        <f>Vulnerability!AL34</f>
        <v>8.5</v>
      </c>
      <c r="V35" s="220">
        <f>Vulnerability!AN34</f>
        <v>1.2</v>
      </c>
      <c r="W35" s="24">
        <f>Vulnerability!AO34</f>
        <v>7.4</v>
      </c>
      <c r="X35" s="25">
        <f t="shared" si="1"/>
        <v>6</v>
      </c>
      <c r="Y35" s="225">
        <f>'Lack of Coping Capacity'!E34</f>
        <v>2.7</v>
      </c>
      <c r="Z35" s="225">
        <f>'Lack of Coping Capacity'!H34</f>
        <v>6.9</v>
      </c>
      <c r="AA35" s="225">
        <f>'Lack of Coping Capacity'!N34</f>
        <v>3.9</v>
      </c>
      <c r="AB35" s="225">
        <f>'Lack of Coping Capacity'!T34</f>
        <v>9.5</v>
      </c>
      <c r="AC35" s="24">
        <f>'Lack of Coping Capacity'!U34</f>
        <v>5.8</v>
      </c>
      <c r="AD35" s="225">
        <f>'Lack of Coping Capacity'!X34</f>
        <v>7</v>
      </c>
      <c r="AE35" s="225">
        <f>'Lack of Coping Capacity'!AB34</f>
        <v>7.6</v>
      </c>
      <c r="AF35" s="225">
        <f>'Lack of Coping Capacity'!AI34</f>
        <v>4.8</v>
      </c>
      <c r="AG35" s="24">
        <f>'Lack of Coping Capacity'!AJ34</f>
        <v>6.5</v>
      </c>
      <c r="AH35" s="25">
        <f t="shared" si="2"/>
        <v>6.2</v>
      </c>
      <c r="AI35" s="61">
        <f t="shared" si="3"/>
        <v>5.7</v>
      </c>
      <c r="AJ35" s="25" t="str">
        <f t="shared" si="4"/>
        <v>Very High</v>
      </c>
      <c r="AK35" s="95">
        <f t="shared" si="5"/>
        <v>3</v>
      </c>
      <c r="AL35" s="96">
        <f>VLOOKUP($C35,'Lack of Reliability Index'!$A$2:$H$37,8,FALSE)</f>
        <v>1.8</v>
      </c>
      <c r="AM35" s="97">
        <f>'Imputed and missing data hidden'!BO33</f>
        <v>1</v>
      </c>
      <c r="AN35" s="98">
        <f t="shared" si="6"/>
        <v>1.5384615384615385E-2</v>
      </c>
      <c r="AO35" s="99">
        <f>'Indicator Date hidden2'!BM34</f>
        <v>0.19672131147540983</v>
      </c>
      <c r="AP35" s="99">
        <f>'Indicator Geographical level'!BT36</f>
        <v>1.4230769230769231</v>
      </c>
    </row>
    <row r="36" spans="1:42" x14ac:dyDescent="0.25">
      <c r="A36" s="296" t="s">
        <v>660</v>
      </c>
      <c r="B36" s="129" t="s">
        <v>619</v>
      </c>
      <c r="C36" s="128" t="s">
        <v>654</v>
      </c>
      <c r="D36" s="210">
        <f>'Hazard &amp; Exposure'!AF35</f>
        <v>4.5</v>
      </c>
      <c r="E36" s="210">
        <f>'Hazard &amp; Exposure'!AG35</f>
        <v>4.5</v>
      </c>
      <c r="F36" s="210">
        <f>'Hazard &amp; Exposure'!AH35</f>
        <v>5.8</v>
      </c>
      <c r="G36" s="210">
        <f>'Hazard &amp; Exposure'!AJ35</f>
        <v>0</v>
      </c>
      <c r="H36" s="24">
        <f>'Hazard &amp; Exposure'!AK35</f>
        <v>4</v>
      </c>
      <c r="I36" s="210">
        <f>'Hazard &amp; Exposure'!AN35</f>
        <v>4.4000000000000004</v>
      </c>
      <c r="J36" s="210">
        <f>'Hazard &amp; Exposure'!AQ35</f>
        <v>1.6</v>
      </c>
      <c r="K36" s="24">
        <f>'Hazard &amp; Exposure'!AR35</f>
        <v>3.1</v>
      </c>
      <c r="L36" s="25">
        <f t="shared" si="0"/>
        <v>3.6</v>
      </c>
      <c r="M36" s="220">
        <f>Vulnerability!G35</f>
        <v>3.7</v>
      </c>
      <c r="N36" s="220">
        <f>Vulnerability!K35</f>
        <v>7.2</v>
      </c>
      <c r="O36" s="220">
        <f>Vulnerability!R35</f>
        <v>9.6</v>
      </c>
      <c r="P36" s="134">
        <f>Vulnerability!S35</f>
        <v>6.1</v>
      </c>
      <c r="Q36" s="220">
        <f>Vulnerability!W35</f>
        <v>8.1999999999999993</v>
      </c>
      <c r="R36" s="220">
        <f>Vulnerability!AC35</f>
        <v>7.5</v>
      </c>
      <c r="S36" s="220">
        <f>Vulnerability!AE35</f>
        <v>3</v>
      </c>
      <c r="T36" s="220">
        <f>Vulnerability!AG35</f>
        <v>0</v>
      </c>
      <c r="U36" s="220">
        <f>Vulnerability!AL35</f>
        <v>8.5</v>
      </c>
      <c r="V36" s="220">
        <f>Vulnerability!AN35</f>
        <v>1.8</v>
      </c>
      <c r="W36" s="24">
        <f>Vulnerability!AO35</f>
        <v>6.5</v>
      </c>
      <c r="X36" s="25">
        <f t="shared" si="1"/>
        <v>6.3</v>
      </c>
      <c r="Y36" s="225">
        <f>'Lack of Coping Capacity'!E35</f>
        <v>2.7</v>
      </c>
      <c r="Z36" s="225">
        <f>'Lack of Coping Capacity'!H35</f>
        <v>6.8</v>
      </c>
      <c r="AA36" s="225">
        <f>'Lack of Coping Capacity'!N35</f>
        <v>8.6</v>
      </c>
      <c r="AB36" s="225">
        <f>'Lack of Coping Capacity'!T35</f>
        <v>9.5</v>
      </c>
      <c r="AC36" s="24">
        <f>'Lack of Coping Capacity'!U35</f>
        <v>6.9</v>
      </c>
      <c r="AD36" s="225">
        <f>'Lack of Coping Capacity'!X35</f>
        <v>4.3</v>
      </c>
      <c r="AE36" s="225">
        <f>'Lack of Coping Capacity'!AB35</f>
        <v>5.5</v>
      </c>
      <c r="AF36" s="225">
        <f>'Lack of Coping Capacity'!AI35</f>
        <v>4.5999999999999996</v>
      </c>
      <c r="AG36" s="24">
        <f>'Lack of Coping Capacity'!AJ35</f>
        <v>4.8</v>
      </c>
      <c r="AH36" s="25">
        <f t="shared" si="2"/>
        <v>6</v>
      </c>
      <c r="AI36" s="61">
        <f t="shared" si="3"/>
        <v>5.0999999999999996</v>
      </c>
      <c r="AJ36" s="25" t="str">
        <f t="shared" si="4"/>
        <v>Medium</v>
      </c>
      <c r="AK36" s="95">
        <f t="shared" si="5"/>
        <v>21</v>
      </c>
      <c r="AL36" s="96">
        <f>VLOOKUP($C36,'Lack of Reliability Index'!$A$2:$H$37,8,FALSE)</f>
        <v>1.4</v>
      </c>
      <c r="AM36" s="97">
        <f>'Imputed and missing data hidden'!BO34</f>
        <v>0</v>
      </c>
      <c r="AN36" s="98">
        <f t="shared" si="6"/>
        <v>0</v>
      </c>
      <c r="AO36" s="99">
        <f>'Indicator Date hidden2'!BM35</f>
        <v>0.20967741935483872</v>
      </c>
      <c r="AP36" s="99">
        <f>'Indicator Geographical level'!BT37</f>
        <v>1.4615384615384615</v>
      </c>
    </row>
    <row r="37" spans="1:42" x14ac:dyDescent="0.25">
      <c r="A37" s="296" t="s">
        <v>660</v>
      </c>
      <c r="B37" s="129" t="s">
        <v>620</v>
      </c>
      <c r="C37" s="128" t="s">
        <v>655</v>
      </c>
      <c r="D37" s="210">
        <f>'Hazard &amp; Exposure'!AF36</f>
        <v>5.0999999999999996</v>
      </c>
      <c r="E37" s="210">
        <f>'Hazard &amp; Exposure'!AG36</f>
        <v>5</v>
      </c>
      <c r="F37" s="210">
        <f>'Hazard &amp; Exposure'!AH36</f>
        <v>2</v>
      </c>
      <c r="G37" s="210">
        <f>'Hazard &amp; Exposure'!AJ36</f>
        <v>6.7</v>
      </c>
      <c r="H37" s="24">
        <f>'Hazard &amp; Exposure'!AK36</f>
        <v>4.9000000000000004</v>
      </c>
      <c r="I37" s="210">
        <f>'Hazard &amp; Exposure'!AN36</f>
        <v>4.4000000000000004</v>
      </c>
      <c r="J37" s="210">
        <f>'Hazard &amp; Exposure'!AQ36</f>
        <v>1.6</v>
      </c>
      <c r="K37" s="24">
        <f>'Hazard &amp; Exposure'!AR36</f>
        <v>3.1</v>
      </c>
      <c r="L37" s="25">
        <f t="shared" si="0"/>
        <v>4.0999999999999996</v>
      </c>
      <c r="M37" s="220">
        <f>Vulnerability!G36</f>
        <v>3.7</v>
      </c>
      <c r="N37" s="220">
        <f>Vulnerability!K36</f>
        <v>7.2</v>
      </c>
      <c r="O37" s="220">
        <f>Vulnerability!R36</f>
        <v>9.6</v>
      </c>
      <c r="P37" s="134">
        <f>Vulnerability!S36</f>
        <v>6.1</v>
      </c>
      <c r="Q37" s="220">
        <f>Vulnerability!W36</f>
        <v>8.1999999999999993</v>
      </c>
      <c r="R37" s="220">
        <f>Vulnerability!AC36</f>
        <v>6.2</v>
      </c>
      <c r="S37" s="220">
        <f>Vulnerability!AE36</f>
        <v>5.3</v>
      </c>
      <c r="T37" s="220">
        <f>Vulnerability!AG36</f>
        <v>0</v>
      </c>
      <c r="U37" s="220">
        <f>Vulnerability!AL36</f>
        <v>8.5</v>
      </c>
      <c r="V37" s="220">
        <f>Vulnerability!AN36</f>
        <v>0.7</v>
      </c>
      <c r="W37" s="24">
        <f>Vulnerability!AO36</f>
        <v>6.4</v>
      </c>
      <c r="X37" s="25">
        <f t="shared" si="1"/>
        <v>6.3</v>
      </c>
      <c r="Y37" s="225">
        <f>'Lack of Coping Capacity'!E36</f>
        <v>2.7</v>
      </c>
      <c r="Z37" s="225">
        <f>'Lack of Coping Capacity'!H36</f>
        <v>6.3</v>
      </c>
      <c r="AA37" s="225">
        <f>'Lack of Coping Capacity'!N36</f>
        <v>8.1</v>
      </c>
      <c r="AB37" s="225">
        <f>'Lack of Coping Capacity'!T36</f>
        <v>9.5</v>
      </c>
      <c r="AC37" s="24">
        <f>'Lack of Coping Capacity'!U36</f>
        <v>6.7</v>
      </c>
      <c r="AD37" s="225">
        <f>'Lack of Coping Capacity'!X36</f>
        <v>3.5</v>
      </c>
      <c r="AE37" s="225">
        <f>'Lack of Coping Capacity'!AB36</f>
        <v>7.6</v>
      </c>
      <c r="AF37" s="225">
        <f>'Lack of Coping Capacity'!AI36</f>
        <v>5.9</v>
      </c>
      <c r="AG37" s="24">
        <f>'Lack of Coping Capacity'!AJ36</f>
        <v>5.7</v>
      </c>
      <c r="AH37" s="25">
        <f t="shared" si="2"/>
        <v>6.2</v>
      </c>
      <c r="AI37" s="61">
        <f t="shared" si="3"/>
        <v>5.4</v>
      </c>
      <c r="AJ37" s="25" t="str">
        <f t="shared" si="4"/>
        <v>High</v>
      </c>
      <c r="AK37" s="95">
        <f t="shared" si="5"/>
        <v>10</v>
      </c>
      <c r="AL37" s="96">
        <f>VLOOKUP($C37,'Lack of Reliability Index'!$A$2:$H$37,8,FALSE)</f>
        <v>1.4</v>
      </c>
      <c r="AM37" s="97">
        <f>'Imputed and missing data hidden'!BO35</f>
        <v>0</v>
      </c>
      <c r="AN37" s="98">
        <f t="shared" si="6"/>
        <v>0</v>
      </c>
      <c r="AO37" s="99">
        <f>'Indicator Date hidden2'!BM36</f>
        <v>0.20967741935483872</v>
      </c>
      <c r="AP37" s="99">
        <f>'Indicator Geographical level'!BT38</f>
        <v>1.4615384615384615</v>
      </c>
    </row>
    <row r="38" spans="1:42" x14ac:dyDescent="0.25">
      <c r="A38" s="296" t="s">
        <v>660</v>
      </c>
      <c r="B38" s="129" t="s">
        <v>621</v>
      </c>
      <c r="C38" s="128" t="s">
        <v>656</v>
      </c>
      <c r="D38" s="210">
        <f>'Hazard &amp; Exposure'!AF37</f>
        <v>6</v>
      </c>
      <c r="E38" s="210">
        <f>'Hazard &amp; Exposure'!AG37</f>
        <v>6.7</v>
      </c>
      <c r="F38" s="210">
        <f>'Hazard &amp; Exposure'!AH37</f>
        <v>0.3</v>
      </c>
      <c r="G38" s="210">
        <f>'Hazard &amp; Exposure'!AJ37</f>
        <v>4.5999999999999996</v>
      </c>
      <c r="H38" s="24">
        <f>'Hazard &amp; Exposure'!AK37</f>
        <v>4.8</v>
      </c>
      <c r="I38" s="210">
        <f>'Hazard &amp; Exposure'!AN37</f>
        <v>4.4000000000000004</v>
      </c>
      <c r="J38" s="210">
        <f>'Hazard &amp; Exposure'!AQ37</f>
        <v>4.0999999999999996</v>
      </c>
      <c r="K38" s="24">
        <f>'Hazard &amp; Exposure'!AR37</f>
        <v>4.3</v>
      </c>
      <c r="L38" s="25">
        <f t="shared" si="0"/>
        <v>4.5999999999999996</v>
      </c>
      <c r="M38" s="220">
        <f>Vulnerability!G37</f>
        <v>2.7</v>
      </c>
      <c r="N38" s="220">
        <f>Vulnerability!K37</f>
        <v>5.4</v>
      </c>
      <c r="O38" s="220">
        <f>Vulnerability!R37</f>
        <v>9.6</v>
      </c>
      <c r="P38" s="134">
        <f>Vulnerability!S37</f>
        <v>5.0999999999999996</v>
      </c>
      <c r="Q38" s="220">
        <f>Vulnerability!W37</f>
        <v>8.1999999999999993</v>
      </c>
      <c r="R38" s="220">
        <f>Vulnerability!AC37</f>
        <v>7</v>
      </c>
      <c r="S38" s="220">
        <f>Vulnerability!AE37</f>
        <v>2.1</v>
      </c>
      <c r="T38" s="220">
        <f>Vulnerability!AG37</f>
        <v>0</v>
      </c>
      <c r="U38" s="220">
        <f>Vulnerability!AL37</f>
        <v>8.5</v>
      </c>
      <c r="V38" s="220">
        <f>Vulnerability!AN37</f>
        <v>1</v>
      </c>
      <c r="W38" s="24">
        <f>Vulnerability!AO37</f>
        <v>6.2</v>
      </c>
      <c r="X38" s="25">
        <f t="shared" si="1"/>
        <v>5.7</v>
      </c>
      <c r="Y38" s="225">
        <f>'Lack of Coping Capacity'!E37</f>
        <v>2.7</v>
      </c>
      <c r="Z38" s="225">
        <f>'Lack of Coping Capacity'!H37</f>
        <v>7.6</v>
      </c>
      <c r="AA38" s="225">
        <f>'Lack of Coping Capacity'!N37</f>
        <v>8.8000000000000007</v>
      </c>
      <c r="AB38" s="225">
        <f>'Lack of Coping Capacity'!T37</f>
        <v>9.5</v>
      </c>
      <c r="AC38" s="24">
        <f>'Lack of Coping Capacity'!U37</f>
        <v>7.2</v>
      </c>
      <c r="AD38" s="225">
        <f>'Lack of Coping Capacity'!X37</f>
        <v>4.7</v>
      </c>
      <c r="AE38" s="225">
        <f>'Lack of Coping Capacity'!AB37</f>
        <v>5.2</v>
      </c>
      <c r="AF38" s="225">
        <f>'Lack of Coping Capacity'!AI37</f>
        <v>4.9000000000000004</v>
      </c>
      <c r="AG38" s="24">
        <f>'Lack of Coping Capacity'!AJ37</f>
        <v>4.9000000000000004</v>
      </c>
      <c r="AH38" s="25">
        <f t="shared" si="2"/>
        <v>6.2</v>
      </c>
      <c r="AI38" s="61">
        <f t="shared" si="3"/>
        <v>5.5</v>
      </c>
      <c r="AJ38" s="25" t="str">
        <f t="shared" si="4"/>
        <v>High</v>
      </c>
      <c r="AK38" s="95">
        <f t="shared" si="5"/>
        <v>9</v>
      </c>
      <c r="AL38" s="96">
        <f>VLOOKUP($C38,'Lack of Reliability Index'!$A$2:$H$37,8,FALSE)</f>
        <v>1.4</v>
      </c>
      <c r="AM38" s="97">
        <f>'Imputed and missing data hidden'!BO36</f>
        <v>0</v>
      </c>
      <c r="AN38" s="98">
        <f t="shared" si="6"/>
        <v>0</v>
      </c>
      <c r="AO38" s="99">
        <f>'Indicator Date hidden2'!BM37</f>
        <v>0.20967741935483872</v>
      </c>
      <c r="AP38" s="99">
        <f>'Indicator Geographical level'!BT39</f>
        <v>1.4615384615384615</v>
      </c>
    </row>
    <row r="39" spans="1:42" x14ac:dyDescent="0.25">
      <c r="A39" s="308" t="s">
        <v>660</v>
      </c>
      <c r="B39" s="130" t="s">
        <v>622</v>
      </c>
      <c r="C39" s="131" t="s">
        <v>657</v>
      </c>
      <c r="D39" s="211">
        <f>'Hazard &amp; Exposure'!AF38</f>
        <v>8.5</v>
      </c>
      <c r="E39" s="211">
        <f>'Hazard &amp; Exposure'!AG38</f>
        <v>8.6</v>
      </c>
      <c r="F39" s="211">
        <f>'Hazard &amp; Exposure'!AH38</f>
        <v>0</v>
      </c>
      <c r="G39" s="211">
        <f>'Hazard &amp; Exposure'!AJ38</f>
        <v>0</v>
      </c>
      <c r="H39" s="134">
        <f>'Hazard &amp; Exposure'!AK38</f>
        <v>5.8</v>
      </c>
      <c r="I39" s="211">
        <f>'Hazard &amp; Exposure'!AN38</f>
        <v>4.4000000000000004</v>
      </c>
      <c r="J39" s="211">
        <f>'Hazard &amp; Exposure'!AQ38</f>
        <v>5.3</v>
      </c>
      <c r="K39" s="134">
        <f>'Hazard &amp; Exposure'!AR38</f>
        <v>5.3</v>
      </c>
      <c r="L39" s="135">
        <f t="shared" si="0"/>
        <v>5.6</v>
      </c>
      <c r="M39" s="221">
        <f>Vulnerability!G38</f>
        <v>1.4</v>
      </c>
      <c r="N39" s="221">
        <f>Vulnerability!K38</f>
        <v>6.2</v>
      </c>
      <c r="O39" s="221">
        <f>Vulnerability!R38</f>
        <v>9.6</v>
      </c>
      <c r="P39" s="134">
        <f>Vulnerability!S38</f>
        <v>4.7</v>
      </c>
      <c r="Q39" s="221">
        <f>Vulnerability!W38</f>
        <v>6.2</v>
      </c>
      <c r="R39" s="221">
        <f>Vulnerability!AC38</f>
        <v>8.4</v>
      </c>
      <c r="S39" s="221">
        <f>Vulnerability!AE38</f>
        <v>3.1</v>
      </c>
      <c r="T39" s="221">
        <f>Vulnerability!AG38</f>
        <v>0</v>
      </c>
      <c r="U39" s="221">
        <f>Vulnerability!AL38</f>
        <v>8.5</v>
      </c>
      <c r="V39" s="365">
        <f>Vulnerability!AN38</f>
        <v>0.6</v>
      </c>
      <c r="W39" s="134">
        <f>Vulnerability!AO38</f>
        <v>6.2</v>
      </c>
      <c r="X39" s="135">
        <f t="shared" si="1"/>
        <v>5.5</v>
      </c>
      <c r="Y39" s="226">
        <f>'Lack of Coping Capacity'!E38</f>
        <v>2.7</v>
      </c>
      <c r="Z39" s="226">
        <f>'Lack of Coping Capacity'!H38</f>
        <v>3.6</v>
      </c>
      <c r="AA39" s="226">
        <f>'Lack of Coping Capacity'!N38</f>
        <v>5.0999999999999996</v>
      </c>
      <c r="AB39" s="225">
        <f>'Lack of Coping Capacity'!T38</f>
        <v>9.5</v>
      </c>
      <c r="AC39" s="134">
        <f>'Lack of Coping Capacity'!U38</f>
        <v>5.2</v>
      </c>
      <c r="AD39" s="226">
        <f>'Lack of Coping Capacity'!X38</f>
        <v>2.8</v>
      </c>
      <c r="AE39" s="226">
        <f>'Lack of Coping Capacity'!AB38</f>
        <v>3.6</v>
      </c>
      <c r="AF39" s="226">
        <f>'Lack of Coping Capacity'!AI38</f>
        <v>2.8</v>
      </c>
      <c r="AG39" s="134">
        <f>'Lack of Coping Capacity'!AJ38</f>
        <v>3.1</v>
      </c>
      <c r="AH39" s="135">
        <f t="shared" si="2"/>
        <v>4.2</v>
      </c>
      <c r="AI39" s="309">
        <f t="shared" si="3"/>
        <v>5.0999999999999996</v>
      </c>
      <c r="AJ39" s="25" t="str">
        <f t="shared" si="4"/>
        <v>Medium</v>
      </c>
      <c r="AK39" s="137">
        <f t="shared" si="5"/>
        <v>21</v>
      </c>
      <c r="AL39" s="138">
        <f>VLOOKUP($C39,'Lack of Reliability Index'!$A$2:$H$37,8,FALSE)</f>
        <v>1.4</v>
      </c>
      <c r="AM39" s="139">
        <f>'Imputed and missing data hidden'!BO37</f>
        <v>0</v>
      </c>
      <c r="AN39" s="140">
        <f t="shared" si="6"/>
        <v>0</v>
      </c>
      <c r="AO39" s="141">
        <f>'Indicator Date hidden2'!BM38</f>
        <v>0.20967741935483872</v>
      </c>
      <c r="AP39" s="141">
        <f>'Indicator Geographical level'!BT40</f>
        <v>1.4615384615384615</v>
      </c>
    </row>
    <row r="42" spans="1:42" x14ac:dyDescent="0.25">
      <c r="B42" s="391" t="s">
        <v>224</v>
      </c>
      <c r="C42" s="391"/>
    </row>
    <row r="43" spans="1:42" x14ac:dyDescent="0.25">
      <c r="B43" s="391"/>
      <c r="C43" s="391"/>
    </row>
  </sheetData>
  <autoFilter ref="A3:AP39" xr:uid="{00000000-0001-0000-0200-000000000000}">
    <sortState ref="A4:AP39">
      <sortCondition ref="A3:A39"/>
    </sortState>
  </autoFilter>
  <sortState ref="B4:C148">
    <sortCondition ref="B4:B148"/>
  </sortState>
  <mergeCells count="9">
    <mergeCell ref="B42:C43"/>
    <mergeCell ref="D1:G1"/>
    <mergeCell ref="H1:K1"/>
    <mergeCell ref="L1:O1"/>
    <mergeCell ref="P1:S1"/>
    <mergeCell ref="T1:W1"/>
    <mergeCell ref="X1:AA1"/>
    <mergeCell ref="AB1:AE1"/>
    <mergeCell ref="AF1:AH1"/>
  </mergeCells>
  <conditionalFormatting sqref="L4:L39">
    <cfRule type="cellIs" dxfId="57" priority="90" stopIfTrue="1" operator="between">
      <formula>6.3</formula>
      <formula>10</formula>
    </cfRule>
    <cfRule type="cellIs" dxfId="56" priority="301" stopIfTrue="1" operator="between">
      <formula>5.4</formula>
      <formula>6.2</formula>
    </cfRule>
    <cfRule type="cellIs" dxfId="55" priority="302" stopIfTrue="1" operator="between">
      <formula>4.4</formula>
      <formula>5.3</formula>
    </cfRule>
    <cfRule type="cellIs" dxfId="54" priority="303" stopIfTrue="1" operator="between">
      <formula>2.4</formula>
      <formula>4.3</formula>
    </cfRule>
    <cfRule type="cellIs" dxfId="53" priority="304" stopIfTrue="1" operator="between">
      <formula>0</formula>
      <formula>2.3</formula>
    </cfRule>
  </conditionalFormatting>
  <conditionalFormatting sqref="X4:X39">
    <cfRule type="cellIs" dxfId="52" priority="83" stopIfTrue="1" operator="between">
      <formula>6.4</formula>
      <formula>10</formula>
    </cfRule>
    <cfRule type="cellIs" dxfId="51" priority="297" stopIfTrue="1" operator="between">
      <formula>5.9</formula>
      <formula>6.3</formula>
    </cfRule>
    <cfRule type="cellIs" dxfId="50" priority="298" stopIfTrue="1" operator="between">
      <formula>5.3</formula>
      <formula>5.8</formula>
    </cfRule>
    <cfRule type="cellIs" dxfId="49" priority="299" stopIfTrue="1" operator="between">
      <formula>4.2</formula>
      <formula>5.2</formula>
    </cfRule>
    <cfRule type="cellIs" dxfId="48" priority="300" stopIfTrue="1" operator="between">
      <formula>0</formula>
      <formula>4.1</formula>
    </cfRule>
  </conditionalFormatting>
  <conditionalFormatting sqref="P4:P39">
    <cfRule type="cellIs" dxfId="47" priority="89" stopIfTrue="1" operator="between">
      <formula>6.2</formula>
      <formula>10</formula>
    </cfRule>
    <cfRule type="cellIs" dxfId="46" priority="209" stopIfTrue="1" operator="between">
      <formula>5.5</formula>
      <formula>6.1</formula>
    </cfRule>
    <cfRule type="cellIs" dxfId="45" priority="210" stopIfTrue="1" operator="between">
      <formula>4.7</formula>
      <formula>5.4</formula>
    </cfRule>
    <cfRule type="cellIs" dxfId="44" priority="211" stopIfTrue="1" operator="between">
      <formula>2.6</formula>
      <formula>4.6</formula>
    </cfRule>
    <cfRule type="cellIs" dxfId="43" priority="212" stopIfTrue="1" operator="between">
      <formula>0</formula>
      <formula>2.5</formula>
    </cfRule>
  </conditionalFormatting>
  <conditionalFormatting sqref="AG4:AG39">
    <cfRule type="cellIs" dxfId="42" priority="102" stopIfTrue="1" operator="between">
      <formula>5.4</formula>
      <formula>10</formula>
    </cfRule>
    <cfRule type="cellIs" dxfId="41" priority="189" stopIfTrue="1" operator="between">
      <formula>4.7</formula>
      <formula>5.3</formula>
    </cfRule>
    <cfRule type="cellIs" dxfId="40" priority="190" stopIfTrue="1" operator="between">
      <formula>4</formula>
      <formula>4.6</formula>
    </cfRule>
    <cfRule type="cellIs" dxfId="39" priority="191" stopIfTrue="1" operator="between">
      <formula>1.9</formula>
      <formula>3.9</formula>
    </cfRule>
    <cfRule type="cellIs" dxfId="38" priority="192" stopIfTrue="1" operator="between">
      <formula>0</formula>
      <formula>1.8</formula>
    </cfRule>
  </conditionalFormatting>
  <conditionalFormatting sqref="K4:K39">
    <cfRule type="cellIs" dxfId="37" priority="91" stopIfTrue="1" operator="between">
      <formula>6.9</formula>
      <formula>10</formula>
    </cfRule>
    <cfRule type="cellIs" dxfId="36" priority="92" stopIfTrue="1" operator="between">
      <formula>5.4</formula>
      <formula>6.8</formula>
    </cfRule>
    <cfRule type="cellIs" dxfId="35" priority="93" stopIfTrue="1" operator="between">
      <formula>4.4</formula>
      <formula>5.3</formula>
    </cfRule>
    <cfRule type="cellIs" dxfId="34" priority="94" stopIfTrue="1" operator="between">
      <formula>3.2</formula>
      <formula>4.3</formula>
    </cfRule>
    <cfRule type="cellIs" dxfId="33" priority="95" stopIfTrue="1" operator="between">
      <formula>0</formula>
      <formula>3.1</formula>
    </cfRule>
  </conditionalFormatting>
  <conditionalFormatting sqref="AJ4:AJ39">
    <cfRule type="cellIs" dxfId="32" priority="104" stopIfTrue="1" operator="equal">
      <formula>"Very High"</formula>
    </cfRule>
    <cfRule type="cellIs" dxfId="31" priority="237" stopIfTrue="1" operator="equal">
      <formula>"High"</formula>
    </cfRule>
    <cfRule type="cellIs" dxfId="30" priority="238" stopIfTrue="1" operator="equal">
      <formula>"Medium"</formula>
    </cfRule>
    <cfRule type="cellIs" dxfId="29" priority="239" stopIfTrue="1" operator="equal">
      <formula>"Low"</formula>
    </cfRule>
    <cfRule type="cellIs" dxfId="28" priority="240" stopIfTrue="1" operator="equal">
      <formula>"Very Low"</formula>
    </cfRule>
  </conditionalFormatting>
  <conditionalFormatting sqref="AI4:AI39">
    <cfRule type="cellIs" dxfId="27" priority="71" stopIfTrue="1" operator="between">
      <formula>5.6</formula>
      <formula>10</formula>
    </cfRule>
    <cfRule type="cellIs" dxfId="26" priority="72" stopIfTrue="1" operator="between">
      <formula>5.3</formula>
      <formula>5.5</formula>
    </cfRule>
    <cfRule type="cellIs" dxfId="25" priority="73" stopIfTrue="1" operator="between">
      <formula>4.9</formula>
      <formula>5.2</formula>
    </cfRule>
    <cfRule type="cellIs" dxfId="24" priority="74" stopIfTrue="1" operator="between">
      <formula>4.3</formula>
      <formula>4.8</formula>
    </cfRule>
    <cfRule type="cellIs" dxfId="23" priority="75" stopIfTrue="1" operator="between">
      <formula>0</formula>
      <formula>4.2</formula>
    </cfRule>
  </conditionalFormatting>
  <conditionalFormatting sqref="H4:H39">
    <cfRule type="cellIs" dxfId="22" priority="9" stopIfTrue="1" operator="between">
      <formula>5.2</formula>
      <formula>10</formula>
    </cfRule>
    <cfRule type="cellIs" dxfId="21" priority="10" stopIfTrue="1" operator="between">
      <formula>4.3</formula>
      <formula>5.1</formula>
    </cfRule>
    <cfRule type="cellIs" dxfId="20" priority="11" stopIfTrue="1" operator="between">
      <formula>3.5</formula>
      <formula>4.2</formula>
    </cfRule>
    <cfRule type="cellIs" dxfId="19" priority="12" stopIfTrue="1" operator="between">
      <formula>2.3</formula>
      <formula>3.4</formula>
    </cfRule>
    <cfRule type="cellIs" dxfId="18" priority="13" stopIfTrue="1" operator="between">
      <formula>0</formula>
      <formula>2.2</formula>
    </cfRule>
  </conditionalFormatting>
  <conditionalFormatting sqref="AC4:AC39">
    <cfRule type="cellIs" dxfId="17" priority="4" stopIfTrue="1" operator="between">
      <formula>6.8</formula>
      <formula>10</formula>
    </cfRule>
    <cfRule type="cellIs" dxfId="16" priority="5" stopIfTrue="1" operator="between">
      <formula>6</formula>
      <formula>6.7</formula>
    </cfRule>
    <cfRule type="cellIs" dxfId="15" priority="6" stopIfTrue="1" operator="between">
      <formula>5.4</formula>
      <formula>5.9</formula>
    </cfRule>
    <cfRule type="cellIs" dxfId="14" priority="7" stopIfTrue="1" operator="between">
      <formula>4.6</formula>
      <formula>5.3</formula>
    </cfRule>
    <cfRule type="cellIs" dxfId="13" priority="8" stopIfTrue="1" operator="between">
      <formula>0</formula>
      <formula>4.5</formula>
    </cfRule>
  </conditionalFormatting>
  <conditionalFormatting sqref="AH4:AH39">
    <cfRule type="cellIs" dxfId="12" priority="1" stopIfTrue="1" operator="between">
      <formula>5.9</formula>
      <formula>10</formula>
    </cfRule>
    <cfRule type="cellIs" dxfId="11" priority="591" stopIfTrue="1" operator="between">
      <formula>5.1</formula>
      <formula>5.8</formula>
    </cfRule>
    <cfRule type="cellIs" dxfId="10" priority="592" stopIfTrue="1" operator="between">
      <formula>4.6</formula>
      <formula>5.2</formula>
    </cfRule>
    <cfRule type="cellIs" dxfId="9" priority="593" stopIfTrue="1" operator="between">
      <formula>3.7</formula>
      <formula>4.5</formula>
    </cfRule>
    <cfRule type="cellIs" dxfId="8" priority="594" stopIfTrue="1" operator="between">
      <formula>0</formula>
      <formula>3.6</formula>
    </cfRule>
  </conditionalFormatting>
  <conditionalFormatting sqref="W4:W39">
    <cfRule type="cellIs" dxfId="7" priority="2" stopIfTrue="1" operator="between">
      <formula>6.7</formula>
      <formula>10</formula>
    </cfRule>
    <cfRule type="cellIs" dxfId="6" priority="596" stopIfTrue="1" operator="between">
      <formula>5.7</formula>
      <formula>6.7</formula>
    </cfRule>
    <cfRule type="cellIs" dxfId="5" priority="597" stopIfTrue="1" operator="between">
      <formula>4.7</formula>
      <formula>5.6</formula>
    </cfRule>
    <cfRule type="cellIs" dxfId="4" priority="598" stopIfTrue="1" operator="between">
      <formula>3.6</formula>
      <formula>4.6</formula>
    </cfRule>
    <cfRule type="cellIs" dxfId="3" priority="599" stopIfTrue="1" operator="between">
      <formula>0</formula>
      <formula>3.5</formula>
    </cfRule>
  </conditionalFormatting>
  <conditionalFormatting sqref="AL4:AL39">
    <cfRule type="dataBar" priority="600">
      <dataBar>
        <cfvo type="min"/>
        <cfvo type="max"/>
        <color rgb="FF90A1AE"/>
      </dataBar>
      <extLst>
        <ext xmlns:x14="http://schemas.microsoft.com/office/spreadsheetml/2009/9/main" uri="{B025F937-C7B1-47D3-B67F-A62EFF666E3E}">
          <x14:id>{BE362045-C717-4087-BED3-D3B0EAE29680}</x14:id>
        </ext>
      </extLst>
    </cfRule>
  </conditionalFormatting>
  <pageMargins left="0.70866141732283472" right="0.70866141732283472" top="0.74803149606299213" bottom="0.74803149606299213" header="0.31496062992125984" footer="0.31496062992125984"/>
  <pageSetup paperSize="8" scale="50" orientation="landscape" r:id="rId1"/>
  <drawing r:id="rId2"/>
  <extLst>
    <ext xmlns:x14="http://schemas.microsoft.com/office/spreadsheetml/2009/9/main" uri="{78C0D931-6437-407d-A8EE-F0AAD7539E65}">
      <x14:conditionalFormattings>
        <x14:conditionalFormatting xmlns:xm="http://schemas.microsoft.com/office/excel/2006/main">
          <x14:cfRule type="dataBar" id="{BE362045-C717-4087-BED3-D3B0EAE29680}">
            <x14:dataBar minLength="0" maxLength="100" border="1" negativeBarBorderColorSameAsPositive="0">
              <x14:cfvo type="autoMin"/>
              <x14:cfvo type="autoMax"/>
              <x14:borderColor rgb="FF90A1AE"/>
              <x14:negativeFillColor rgb="FFFF0000"/>
              <x14:negativeBorderColor rgb="FFFF0000"/>
              <x14:axisColor rgb="FF000000"/>
            </x14:dataBar>
          </x14:cfRule>
          <xm:sqref>AL4:AL39</xm:sqref>
        </x14:conditionalFormatting>
        <x14:conditionalFormatting xmlns:xm="http://schemas.microsoft.com/office/excel/2006/main">
          <x14:cfRule type="iconSet" priority="601" id="{C9F477B2-44E6-439F-9470-4771227F9C10}">
            <x14:iconSet iconSet="4RedToBlack" custom="1">
              <x14:cfvo type="percent">
                <xm:f>0</xm:f>
              </x14:cfvo>
              <x14:cfvo type="num">
                <xm:f>1</xm:f>
              </x14:cfvo>
              <x14:cfvo type="num">
                <xm:f>5</xm:f>
              </x14:cfvo>
              <x14:cfvo type="num">
                <xm:f>10</xm:f>
              </x14:cfvo>
              <x14:cfIcon iconSet="3TrafficLights1" iconId="2"/>
              <x14:cfIcon iconSet="3TrafficLights1" iconId="1"/>
              <x14:cfIcon iconSet="3TrafficLights1" iconId="0"/>
              <x14:cfIcon iconSet="4RedToBlack" iconId="3"/>
            </x14:iconSet>
          </x14:cfRule>
          <xm:sqref>AM4:AM19</xm:sqref>
        </x14:conditionalFormatting>
        <x14:conditionalFormatting xmlns:xm="http://schemas.microsoft.com/office/excel/2006/main">
          <x14:cfRule type="iconSet" priority="3" id="{4E65D2EA-851A-40B3-A070-167C65506A4E}">
            <x14:iconSet iconSet="4RedToBlack" custom="1">
              <x14:cfvo type="percent">
                <xm:f>0</xm:f>
              </x14:cfvo>
              <x14:cfvo type="num">
                <xm:f>1</xm:f>
              </x14:cfvo>
              <x14:cfvo type="num">
                <xm:f>5</xm:f>
              </x14:cfvo>
              <x14:cfvo type="num">
                <xm:f>10</xm:f>
              </x14:cfvo>
              <x14:cfIcon iconSet="3TrafficLights1" iconId="2"/>
              <x14:cfIcon iconSet="3TrafficLights1" iconId="1"/>
              <x14:cfIcon iconSet="3TrafficLights1" iconId="0"/>
              <x14:cfIcon iconSet="4RedToBlack" iconId="3"/>
            </x14:iconSet>
          </x14:cfRule>
          <xm:sqref>AM20:AM39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1EA1E-7E11-49B5-B9F6-3817DFE02238}">
  <dimension ref="A1:AI32"/>
  <sheetViews>
    <sheetView workbookViewId="0">
      <pane ySplit="1" topLeftCell="A14" activePane="bottomLeft" state="frozen"/>
      <selection pane="bottomLeft" activeCell="J32" sqref="J32"/>
    </sheetView>
  </sheetViews>
  <sheetFormatPr defaultRowHeight="15" x14ac:dyDescent="0.25"/>
  <cols>
    <col min="1" max="1" width="35.28515625" customWidth="1"/>
    <col min="2" max="32" width="4.5703125" customWidth="1"/>
    <col min="34" max="34" width="13.7109375" customWidth="1"/>
  </cols>
  <sheetData>
    <row r="1" spans="1:35" ht="144.75" thickBot="1" x14ac:dyDescent="0.3">
      <c r="B1" s="162" t="s">
        <v>78</v>
      </c>
      <c r="C1" s="162" t="s">
        <v>79</v>
      </c>
      <c r="D1" s="162" t="s">
        <v>273</v>
      </c>
      <c r="E1" s="162" t="s">
        <v>82</v>
      </c>
      <c r="F1" s="162" t="s">
        <v>3</v>
      </c>
      <c r="G1" s="162" t="s">
        <v>326</v>
      </c>
      <c r="H1" s="162" t="s">
        <v>307</v>
      </c>
      <c r="I1" s="163" t="s">
        <v>4</v>
      </c>
      <c r="J1" s="164" t="s">
        <v>178</v>
      </c>
      <c r="K1" s="163" t="s">
        <v>36</v>
      </c>
      <c r="L1" s="163" t="s">
        <v>20</v>
      </c>
      <c r="M1" s="163" t="s">
        <v>34</v>
      </c>
      <c r="N1" s="163" t="s">
        <v>71</v>
      </c>
      <c r="O1" s="163" t="s">
        <v>19</v>
      </c>
      <c r="P1" s="163" t="s">
        <v>54</v>
      </c>
      <c r="Q1" s="163" t="s">
        <v>26</v>
      </c>
      <c r="R1" s="163" t="s">
        <v>27</v>
      </c>
      <c r="S1" s="163" t="s">
        <v>28</v>
      </c>
      <c r="T1" s="163" t="s">
        <v>29</v>
      </c>
      <c r="U1" s="164" t="s">
        <v>7</v>
      </c>
      <c r="V1" s="163" t="s">
        <v>30</v>
      </c>
      <c r="W1" s="163" t="s">
        <v>274</v>
      </c>
      <c r="X1" s="163" t="s">
        <v>275</v>
      </c>
      <c r="Y1" s="163" t="s">
        <v>491</v>
      </c>
      <c r="Z1" s="163" t="s">
        <v>5</v>
      </c>
      <c r="AA1" s="163" t="s">
        <v>9</v>
      </c>
      <c r="AB1" s="163" t="s">
        <v>31</v>
      </c>
      <c r="AC1" s="163" t="s">
        <v>32</v>
      </c>
      <c r="AD1" s="163" t="s">
        <v>6</v>
      </c>
      <c r="AE1" s="164" t="s">
        <v>157</v>
      </c>
      <c r="AF1" s="164" t="s">
        <v>181</v>
      </c>
    </row>
    <row r="2" spans="1:35" x14ac:dyDescent="0.25">
      <c r="A2" s="165" t="s">
        <v>78</v>
      </c>
      <c r="B2" s="172">
        <f>CORREL('INFORM SC 2022 results'!$D$4:$D$39, 'INFORM SC 2022 results'!D$4:D$39)</f>
        <v>0.99999999999999989</v>
      </c>
      <c r="C2" s="179">
        <f>CORREL('INFORM SC 2022 results'!$D$4:$D$39, 'INFORM SC 2022 results'!E$4:E$39)</f>
        <v>-4.4033891343418417E-2</v>
      </c>
      <c r="D2" s="179">
        <f>CORREL('INFORM SC 2022 results'!$D$4:$D$39, 'INFORM SC 2022 results'!F$4:F$39)</f>
        <v>-0.29140872613223617</v>
      </c>
      <c r="E2" s="179">
        <f>CORREL('INFORM SC 2022 results'!$D$4:$D$39, 'INFORM SC 2022 results'!G$4:G$39)</f>
        <v>1.683481482423831E-2</v>
      </c>
      <c r="F2" s="179">
        <f>CORREL('INFORM SC 2022 results'!$D$4:$D$39, 'INFORM SC 2022 results'!H$4:H$39)</f>
        <v>0.37500455599463756</v>
      </c>
      <c r="G2" s="179">
        <f>CORREL('INFORM SC 2022 results'!$D$4:$D$39, 'INFORM SC 2022 results'!I$4:I$39)</f>
        <v>0.23791339836658876</v>
      </c>
      <c r="H2" s="179">
        <f>CORREL('INFORM SC 2022 results'!$D$4:$D$39, 'INFORM SC 2022 results'!J$4:J$39)</f>
        <v>0.46059221253053317</v>
      </c>
      <c r="I2" s="179">
        <f>CORREL('INFORM SC 2022 results'!$D$4:$D$39, 'INFORM SC 2022 results'!K$4:K$39)</f>
        <v>0.373386210638945</v>
      </c>
      <c r="J2" s="180">
        <f>CORREL('INFORM SC 2022 results'!$D$4:$D$39, 'INFORM SC 2022 results'!L$4:L$39)</f>
        <v>0.4769102964144547</v>
      </c>
      <c r="K2" s="171">
        <f>CORREL('INFORM SC 2022 results'!$D$4:$D$39, 'INFORM SC 2022 results'!M$4:M$39)</f>
        <v>0.12149023210554673</v>
      </c>
      <c r="L2" s="170">
        <f>CORREL('INFORM SC 2022 results'!$D$4:$D$39, 'INFORM SC 2022 results'!N$4:N$39)</f>
        <v>-0.10773458908596104</v>
      </c>
      <c r="M2" s="170">
        <f>CORREL('INFORM SC 2022 results'!$D$4:$D$39, 'INFORM SC 2022 results'!O$4:O$39)</f>
        <v>-0.24979508626435126</v>
      </c>
      <c r="N2" s="170">
        <f>CORREL('INFORM SC 2022 results'!$D$4:$D$39, 'INFORM SC 2022 results'!P$4:P$39)</f>
        <v>-0.15720397046510043</v>
      </c>
      <c r="O2" s="170">
        <f>CORREL('INFORM SC 2022 results'!$D$4:$D$39, 'INFORM SC 2022 results'!Q$4:Q$39)</f>
        <v>8.4102422914545977E-2</v>
      </c>
      <c r="P2" s="170">
        <f>CORREL('INFORM SC 2022 results'!$D$4:$D$39, 'INFORM SC 2022 results'!R$4:R$39)</f>
        <v>0.10221383962071587</v>
      </c>
      <c r="Q2" s="170">
        <f>CORREL('INFORM SC 2022 results'!$D$4:$D$39, 'INFORM SC 2022 results'!S$4:S$39)</f>
        <v>-0.35459718930319067</v>
      </c>
      <c r="R2" s="170">
        <f>CORREL('INFORM SC 2022 results'!$D$4:$D$39, 'INFORM SC 2022 results'!T$4:T$39)</f>
        <v>-4.9645842841651473E-2</v>
      </c>
      <c r="S2" s="170">
        <f>CORREL('INFORM SC 2022 results'!$D$4:$D$39, 'INFORM SC 2022 results'!U$4:U$39)</f>
        <v>-0.25007555762831951</v>
      </c>
      <c r="T2" s="170">
        <f>CORREL('INFORM SC 2022 results'!$D$4:$D$39, 'INFORM SC 2022 results'!W$4:W$39)</f>
        <v>-7.4281410085605071E-2</v>
      </c>
      <c r="U2" s="170">
        <f>CORREL('INFORM SC 2022 results'!$D$4:$D$39, 'INFORM SC 2022 results'!X$4:X$39)</f>
        <v>-0.15316919201378623</v>
      </c>
      <c r="V2" s="170">
        <f>CORREL('INFORM SC 2022 results'!$D$4:$D$39, 'INFORM SC 2022 results'!Y$4:Y$39)</f>
        <v>0.24519973361290753</v>
      </c>
      <c r="W2" s="170">
        <f>CORREL('INFORM SC 2022 results'!$D$4:$D$39, 'INFORM SC 2022 results'!Z$4:Z$39)</f>
        <v>-0.3237331698251309</v>
      </c>
      <c r="X2" s="170">
        <f>CORREL('INFORM SC 2022 results'!$D$4:$D$39, 'INFORM SC 2022 results'!AA$4:AA$39)</f>
        <v>-0.39221427205349596</v>
      </c>
      <c r="Y2" s="170">
        <f>CORREL('INFORM SC 2022 results'!$D$4:$D$39, 'INFORM SC 2022 results'!AB$4:AB$39)</f>
        <v>-4.9184845226700635E-2</v>
      </c>
      <c r="Z2" s="170">
        <f>CORREL('INFORM SC 2022 results'!$D$4:$D$39, 'INFORM SC 2022 results'!AC$4:AC$39)</f>
        <v>-0.41322569401636283</v>
      </c>
      <c r="AA2" s="170">
        <f>CORREL('INFORM SC 2022 results'!$D$4:$D$39, 'INFORM SC 2022 results'!AD$4:AD$39)</f>
        <v>0.12127823152074151</v>
      </c>
      <c r="AB2" s="170">
        <f>CORREL('INFORM SC 2022 results'!$D$4:$D$39, 'INFORM SC 2022 results'!AE$4:AE$39)</f>
        <v>-0.17956426444324039</v>
      </c>
      <c r="AC2" s="170">
        <f>CORREL('INFORM SC 2022 results'!$D$4:$D$39, 'INFORM SC 2022 results'!AF$4:AF$39)</f>
        <v>-0.26391352661736373</v>
      </c>
      <c r="AD2" s="170">
        <f>CORREL('INFORM SC 2022 results'!$D$4:$D$39, 'INFORM SC 2022 results'!AG$4:AG$39)</f>
        <v>-0.13823272447812499</v>
      </c>
      <c r="AE2" s="198">
        <f>CORREL('INFORM SC 2022 results'!$D$4:$D$39, 'INFORM SC 2022 results'!AH$4:AH$39)</f>
        <v>-0.33376745290552046</v>
      </c>
      <c r="AF2" s="201">
        <f>CORREL('INFORM SC 2022 results'!$D$4:$D$39, 'INFORM SC 2022 results'!AI$4:AI$39)</f>
        <v>0.15294280523203202</v>
      </c>
      <c r="AH2" s="167" t="s">
        <v>580</v>
      </c>
      <c r="AI2" s="42" t="s">
        <v>581</v>
      </c>
    </row>
    <row r="3" spans="1:35" x14ac:dyDescent="0.25">
      <c r="A3" s="165" t="s">
        <v>79</v>
      </c>
      <c r="B3" s="173">
        <f>CORREL('INFORM SC 2022 results'!$E$4:$E$39, 'INFORM SC 2022 results'!D$4:D$39)</f>
        <v>-4.4033891343418417E-2</v>
      </c>
      <c r="C3" s="170">
        <f>CORREL('INFORM SC 2022 results'!$E$4:$E$39, 'INFORM SC 2022 results'!E$4:E$39)</f>
        <v>1</v>
      </c>
      <c r="D3" s="170">
        <f>CORREL('INFORM SC 2022 results'!$E$4:$E$39, 'INFORM SC 2022 results'!F$4:F$39)</f>
        <v>-8.6260690581101723E-2</v>
      </c>
      <c r="E3" s="170">
        <f>CORREL('INFORM SC 2022 results'!$E$4:$E$39, 'INFORM SC 2022 results'!G$4:G$39)</f>
        <v>-0.28602603412882044</v>
      </c>
      <c r="F3" s="170">
        <f>CORREL('INFORM SC 2022 results'!$E$4:$E$39, 'INFORM SC 2022 results'!H$4:H$39)</f>
        <v>0.54711870959301723</v>
      </c>
      <c r="G3" s="170">
        <f>CORREL('INFORM SC 2022 results'!$E$4:$E$39, 'INFORM SC 2022 results'!I$4:I$39)</f>
        <v>-2.5146738487601843E-2</v>
      </c>
      <c r="H3" s="170">
        <f>CORREL('INFORM SC 2022 results'!$E$4:$E$39, 'INFORM SC 2022 results'!J$4:J$39)</f>
        <v>0.23968089545213556</v>
      </c>
      <c r="I3" s="170">
        <f>CORREL('INFORM SC 2022 results'!$E$4:$E$39, 'INFORM SC 2022 results'!K$4:K$39)</f>
        <v>9.8807999838025032E-2</v>
      </c>
      <c r="J3" s="174">
        <f>CORREL('INFORM SC 2022 results'!$E$4:$E$39, 'INFORM SC 2022 results'!L$4:L$39)</f>
        <v>0.35628771194428455</v>
      </c>
      <c r="K3" s="171">
        <f>CORREL('INFORM SC 2022 results'!$E$4:$E$39, 'INFORM SC 2022 results'!M$4:M$39)</f>
        <v>-0.15329824875230386</v>
      </c>
      <c r="L3" s="170">
        <f>CORREL('INFORM SC 2022 results'!$E$4:$E$39, 'INFORM SC 2022 results'!N$4:N$39)</f>
        <v>0.2067560608401133</v>
      </c>
      <c r="M3" s="170">
        <f>CORREL('INFORM SC 2022 results'!$E$4:$E$39, 'INFORM SC 2022 results'!O$4:O$39)</f>
        <v>-2.0812900221759752E-2</v>
      </c>
      <c r="N3" s="170">
        <f>CORREL('INFORM SC 2022 results'!$E$4:$E$39, 'INFORM SC 2022 results'!P$4:P$39)</f>
        <v>-0.12612526560495649</v>
      </c>
      <c r="O3" s="170">
        <f>CORREL('INFORM SC 2022 results'!$E$4:$E$39, 'INFORM SC 2022 results'!Q$4:Q$39)</f>
        <v>-1.7243488040950303E-2</v>
      </c>
      <c r="P3" s="170">
        <f>CORREL('INFORM SC 2022 results'!$E$4:$E$39, 'INFORM SC 2022 results'!R$4:R$39)</f>
        <v>-0.10380756160612151</v>
      </c>
      <c r="Q3" s="170">
        <f>CORREL('INFORM SC 2022 results'!$E$4:$E$39, 'INFORM SC 2022 results'!S$4:S$39)</f>
        <v>-0.11536611389124996</v>
      </c>
      <c r="R3" s="170">
        <f>CORREL('INFORM SC 2022 results'!$E$4:$E$39, 'INFORM SC 2022 results'!T$4:T$39)</f>
        <v>-9.5179806784402562E-2</v>
      </c>
      <c r="S3" s="170">
        <f>CORREL('INFORM SC 2022 results'!$E$4:$E$39, 'INFORM SC 2022 results'!U$4:U$39)</f>
        <v>-2.3516008407468366E-2</v>
      </c>
      <c r="T3" s="170">
        <f>CORREL('INFORM SC 2022 results'!$E$4:$E$39, 'INFORM SC 2022 results'!W$4:W$39)</f>
        <v>-7.9211587995595703E-2</v>
      </c>
      <c r="U3" s="170">
        <f>CORREL('INFORM SC 2022 results'!$E$4:$E$39, 'INFORM SC 2022 results'!X$4:X$39)</f>
        <v>-0.13399939651648882</v>
      </c>
      <c r="V3" s="170">
        <f>CORREL('INFORM SC 2022 results'!$E$4:$E$39, 'INFORM SC 2022 results'!Y$4:Y$39)</f>
        <v>7.7731710216699043E-2</v>
      </c>
      <c r="W3" s="170">
        <f>CORREL('INFORM SC 2022 results'!$E$4:$E$39, 'INFORM SC 2022 results'!Z$4:Z$39)</f>
        <v>-0.1708520283704075</v>
      </c>
      <c r="X3" s="170">
        <f>CORREL('INFORM SC 2022 results'!$E$4:$E$39, 'INFORM SC 2022 results'!AA$4:AA$39)</f>
        <v>3.0589178270277691E-2</v>
      </c>
      <c r="Y3" s="170">
        <f>CORREL('INFORM SC 2022 results'!$E$4:$E$39, 'INFORM SC 2022 results'!AB$4:AB$39)</f>
        <v>-0.19451637922509218</v>
      </c>
      <c r="Z3" s="170">
        <f>CORREL('INFORM SC 2022 results'!$E$4:$E$39, 'INFORM SC 2022 results'!AC$4:AC$39)</f>
        <v>-0.16538865330117092</v>
      </c>
      <c r="AA3" s="170">
        <f>CORREL('INFORM SC 2022 results'!$E$4:$E$39, 'INFORM SC 2022 results'!AD$4:AD$39)</f>
        <v>9.7041053110038435E-3</v>
      </c>
      <c r="AB3" s="170">
        <f>CORREL('INFORM SC 2022 results'!$E$4:$E$39, 'INFORM SC 2022 results'!AE$4:AE$39)</f>
        <v>-0.20374619686240242</v>
      </c>
      <c r="AC3" s="170">
        <f>CORREL('INFORM SC 2022 results'!$E$4:$E$39, 'INFORM SC 2022 results'!AF$4:AF$39)</f>
        <v>0.13715981020910475</v>
      </c>
      <c r="AD3" s="170">
        <f>CORREL('INFORM SC 2022 results'!$E$4:$E$39, 'INFORM SC 2022 results'!AG$4:AG$39)</f>
        <v>-3.2146028954911691E-2</v>
      </c>
      <c r="AE3" s="198">
        <f>CORREL('INFORM SC 2022 results'!$E$4:$E$39, 'INFORM SC 2022 results'!AH$4:AH$39)</f>
        <v>-0.12349210900758201</v>
      </c>
      <c r="AF3" s="202">
        <f>CORREL('INFORM SC 2022 results'!$E$4:$E$39, 'INFORM SC 2022 results'!AI$4:AI$39)</f>
        <v>0.19964731291666601</v>
      </c>
      <c r="AH3" s="168" t="s">
        <v>582</v>
      </c>
      <c r="AI3" s="42" t="s">
        <v>583</v>
      </c>
    </row>
    <row r="4" spans="1:35" x14ac:dyDescent="0.25">
      <c r="A4" s="165" t="s">
        <v>273</v>
      </c>
      <c r="B4" s="173">
        <f>CORREL('INFORM SC 2022 results'!$F$4:$F$39, 'INFORM SC 2022 results'!D$4:D$39)</f>
        <v>-0.29140872613223617</v>
      </c>
      <c r="C4" s="170">
        <f>CORREL('INFORM SC 2022 results'!$F$4:$F$39, 'INFORM SC 2022 results'!E$4:E$39)</f>
        <v>-8.6260690581101723E-2</v>
      </c>
      <c r="D4" s="170">
        <f>CORREL('INFORM SC 2022 results'!$F$4:$F$39, 'INFORM SC 2022 results'!F$4:F$39)</f>
        <v>1</v>
      </c>
      <c r="E4" s="170">
        <f>CORREL('INFORM SC 2022 results'!$F$4:$F$39, 'INFORM SC 2022 results'!G$4:G$39)</f>
        <v>-0.32160007606716173</v>
      </c>
      <c r="F4" s="170">
        <f>CORREL('INFORM SC 2022 results'!$F$4:$F$39, 'INFORM SC 2022 results'!H$4:H$39)</f>
        <v>0.12326643773080603</v>
      </c>
      <c r="G4" s="170">
        <f>CORREL('INFORM SC 2022 results'!$F$4:$F$39, 'INFORM SC 2022 results'!I$4:I$39)</f>
        <v>-0.36585896595427203</v>
      </c>
      <c r="H4" s="170">
        <f>CORREL('INFORM SC 2022 results'!$F$4:$F$39, 'INFORM SC 2022 results'!J$4:J$39)</f>
        <v>-0.29781413644109467</v>
      </c>
      <c r="I4" s="170">
        <f>CORREL('INFORM SC 2022 results'!$F$4:$F$39, 'INFORM SC 2022 results'!K$4:K$39)</f>
        <v>-0.3872665834592845</v>
      </c>
      <c r="J4" s="174">
        <f>CORREL('INFORM SC 2022 results'!$F$4:$F$39, 'INFORM SC 2022 results'!L$4:L$39)</f>
        <v>-0.23571702795763264</v>
      </c>
      <c r="K4" s="171">
        <f>CORREL('INFORM SC 2022 results'!$F$4:$F$39, 'INFORM SC 2022 results'!M$4:M$39)</f>
        <v>-0.31162422142259111</v>
      </c>
      <c r="L4" s="170">
        <f>CORREL('INFORM SC 2022 results'!$F$4:$F$39, 'INFORM SC 2022 results'!N$4:N$39)</f>
        <v>1.4742572083479304E-2</v>
      </c>
      <c r="M4" s="170">
        <f>CORREL('INFORM SC 2022 results'!$F$4:$F$39, 'INFORM SC 2022 results'!O$4:O$39)</f>
        <v>0.40268980405896437</v>
      </c>
      <c r="N4" s="170">
        <f>CORREL('INFORM SC 2022 results'!$F$4:$F$39, 'INFORM SC 2022 results'!P$4:P$39)</f>
        <v>-3.6437121572585676E-2</v>
      </c>
      <c r="O4" s="170">
        <f>CORREL('INFORM SC 2022 results'!$F$4:$F$39, 'INFORM SC 2022 results'!Q$4:Q$39)</f>
        <v>0.18453210253229163</v>
      </c>
      <c r="P4" s="170">
        <f>CORREL('INFORM SC 2022 results'!$F$4:$F$39, 'INFORM SC 2022 results'!R$4:R$39)</f>
        <v>0.44076402139628934</v>
      </c>
      <c r="Q4" s="170">
        <f>CORREL('INFORM SC 2022 results'!$F$4:$F$39, 'INFORM SC 2022 results'!S$4:S$39)</f>
        <v>0.40879276482143373</v>
      </c>
      <c r="R4" s="170">
        <f>CORREL('INFORM SC 2022 results'!$F$4:$F$39, 'INFORM SC 2022 results'!T$4:T$39)</f>
        <v>0.30322311980815247</v>
      </c>
      <c r="S4" s="170">
        <f>CORREL('INFORM SC 2022 results'!$F$4:$F$39, 'INFORM SC 2022 results'!U$4:U$39)</f>
        <v>0.40419529407798971</v>
      </c>
      <c r="T4" s="170">
        <f>CORREL('INFORM SC 2022 results'!$F$4:$F$39, 'INFORM SC 2022 results'!W$4:W$39)</f>
        <v>0.44112126480086439</v>
      </c>
      <c r="U4" s="170">
        <f>CORREL('INFORM SC 2022 results'!$F$4:$F$39, 'INFORM SC 2022 results'!X$4:X$39)</f>
        <v>0.37611217530967894</v>
      </c>
      <c r="V4" s="170">
        <f>CORREL('INFORM SC 2022 results'!$F$4:$F$39, 'INFORM SC 2022 results'!Y$4:Y$39)</f>
        <v>-0.41780578219334025</v>
      </c>
      <c r="W4" s="170">
        <f>CORREL('INFORM SC 2022 results'!$F$4:$F$39, 'INFORM SC 2022 results'!Z$4:Z$39)</f>
        <v>0.33178321105934705</v>
      </c>
      <c r="X4" s="170">
        <f>CORREL('INFORM SC 2022 results'!$F$4:$F$39, 'INFORM SC 2022 results'!AA$4:AA$39)</f>
        <v>0.21374485092023135</v>
      </c>
      <c r="Y4" s="170">
        <f>CORREL('INFORM SC 2022 results'!$F$4:$F$39, 'INFORM SC 2022 results'!AB$4:AB$39)</f>
        <v>4.2092144008625855E-2</v>
      </c>
      <c r="Z4" s="170">
        <f>CORREL('INFORM SC 2022 results'!$F$4:$F$39, 'INFORM SC 2022 results'!AC$4:AC$39)</f>
        <v>0.2057341218039912</v>
      </c>
      <c r="AA4" s="170">
        <f>CORREL('INFORM SC 2022 results'!$F$4:$F$39, 'INFORM SC 2022 results'!AD$4:AD$39)</f>
        <v>9.871658822158226E-2</v>
      </c>
      <c r="AB4" s="170">
        <f>CORREL('INFORM SC 2022 results'!$F$4:$F$39, 'INFORM SC 2022 results'!AE$4:AE$39)</f>
        <v>0.42343102769129221</v>
      </c>
      <c r="AC4" s="170">
        <f>CORREL('INFORM SC 2022 results'!$F$4:$F$39, 'INFORM SC 2022 results'!AF$4:AF$39)</f>
        <v>-4.7932087768841627E-2</v>
      </c>
      <c r="AD4" s="170">
        <f>CORREL('INFORM SC 2022 results'!$F$4:$F$39, 'INFORM SC 2022 results'!AG$4:AG$39)</f>
        <v>0.23535235623553405</v>
      </c>
      <c r="AE4" s="198">
        <f>CORREL('INFORM SC 2022 results'!$F$4:$F$39, 'INFORM SC 2022 results'!AH$4:AH$39)</f>
        <v>0.28445258805887491</v>
      </c>
      <c r="AF4" s="202">
        <f>CORREL('INFORM SC 2022 results'!$F$4:$F$39, 'INFORM SC 2022 results'!AI$4:AI$39)</f>
        <v>0.11803755937765728</v>
      </c>
      <c r="AH4" s="169" t="s">
        <v>584</v>
      </c>
      <c r="AI4" s="42" t="s">
        <v>585</v>
      </c>
    </row>
    <row r="5" spans="1:35" x14ac:dyDescent="0.25">
      <c r="A5" s="165" t="s">
        <v>82</v>
      </c>
      <c r="B5" s="173">
        <f>CORREL('INFORM SC 2022 results'!$G$4:$G$39, 'INFORM SC 2022 results'!D$4:D$39)</f>
        <v>1.683481482423831E-2</v>
      </c>
      <c r="C5" s="170">
        <f>CORREL('INFORM SC 2022 results'!$G$4:$G$39, 'INFORM SC 2022 results'!E$4:E$39)</f>
        <v>-0.28602603412882044</v>
      </c>
      <c r="D5" s="170">
        <f>CORREL('INFORM SC 2022 results'!$G$4:$G$39, 'INFORM SC 2022 results'!F$4:F$39)</f>
        <v>-0.32160007606716173</v>
      </c>
      <c r="E5" s="170">
        <f>CORREL('INFORM SC 2022 results'!$G$4:$G$39, 'INFORM SC 2022 results'!G$4:G$39)</f>
        <v>0.99999999999999978</v>
      </c>
      <c r="F5" s="170">
        <f>CORREL('INFORM SC 2022 results'!$G$4:$G$39, 'INFORM SC 2022 results'!H$4:H$39)</f>
        <v>0.25031095482059174</v>
      </c>
      <c r="G5" s="170">
        <f>CORREL('INFORM SC 2022 results'!$G$4:$G$39, 'INFORM SC 2022 results'!I$4:I$39)</f>
        <v>-6.5567171996402654E-3</v>
      </c>
      <c r="H5" s="170">
        <f>CORREL('INFORM SC 2022 results'!$G$4:$G$39, 'INFORM SC 2022 results'!J$4:J$39)</f>
        <v>2.9848768111014636E-2</v>
      </c>
      <c r="I5" s="170">
        <f>CORREL('INFORM SC 2022 results'!$G$4:$G$39, 'INFORM SC 2022 results'!K$4:K$39)</f>
        <v>-1.9555133703600177E-2</v>
      </c>
      <c r="J5" s="174">
        <f>CORREL('INFORM SC 2022 results'!$G$4:$G$39, 'INFORM SC 2022 results'!L$4:L$39)</f>
        <v>0.12740054930459066</v>
      </c>
      <c r="K5" s="171">
        <f>CORREL('INFORM SC 2022 results'!$G$4:$G$39, 'INFORM SC 2022 results'!M$4:M$39)</f>
        <v>0.11632999418672611</v>
      </c>
      <c r="L5" s="170">
        <f>CORREL('INFORM SC 2022 results'!$G$4:$G$39, 'INFORM SC 2022 results'!N$4:N$39)</f>
        <v>-5.9678088896882801E-2</v>
      </c>
      <c r="M5" s="170">
        <f>CORREL('INFORM SC 2022 results'!$G$4:$G$39, 'INFORM SC 2022 results'!O$4:O$39)</f>
        <v>3.5792278732237462E-2</v>
      </c>
      <c r="N5" s="170">
        <f>CORREL('INFORM SC 2022 results'!$G$4:$G$39, 'INFORM SC 2022 results'!P$4:P$39)</f>
        <v>0.17706361596258099</v>
      </c>
      <c r="O5" s="170">
        <f>CORREL('INFORM SC 2022 results'!$G$4:$G$39, 'INFORM SC 2022 results'!Q$4:Q$39)</f>
        <v>0.19563659735949054</v>
      </c>
      <c r="P5" s="170">
        <f>CORREL('INFORM SC 2022 results'!$G$4:$G$39, 'INFORM SC 2022 results'!R$4:R$39)</f>
        <v>-5.9603987591498014E-2</v>
      </c>
      <c r="Q5" s="170">
        <f>CORREL('INFORM SC 2022 results'!$G$4:$G$39, 'INFORM SC 2022 results'!S$4:S$39)</f>
        <v>-0.12037435038535596</v>
      </c>
      <c r="R5" s="170">
        <f>CORREL('INFORM SC 2022 results'!$G$4:$G$39, 'INFORM SC 2022 results'!T$4:T$39)</f>
        <v>-0.35743244307829186</v>
      </c>
      <c r="S5" s="170">
        <f>CORREL('INFORM SC 2022 results'!$G$4:$G$39, 'INFORM SC 2022 results'!U$4:U$39)</f>
        <v>3.7473160899814083E-2</v>
      </c>
      <c r="T5" s="170">
        <f>CORREL('INFORM SC 2022 results'!$G$4:$G$39, 'INFORM SC 2022 results'!W$4:W$39)</f>
        <v>-8.0374715657291498E-2</v>
      </c>
      <c r="U5" s="170">
        <f>CORREL('INFORM SC 2022 results'!$G$4:$G$39, 'INFORM SC 2022 results'!X$4:X$39)</f>
        <v>-2.5796585687118605E-3</v>
      </c>
      <c r="V5" s="170">
        <f>CORREL('INFORM SC 2022 results'!$G$4:$G$39, 'INFORM SC 2022 results'!Y$4:Y$39)</f>
        <v>-7.0217301534273857E-2</v>
      </c>
      <c r="W5" s="170">
        <f>CORREL('INFORM SC 2022 results'!$G$4:$G$39, 'INFORM SC 2022 results'!Z$4:Z$39)</f>
        <v>0.12589939574468476</v>
      </c>
      <c r="X5" s="170">
        <f>CORREL('INFORM SC 2022 results'!$G$4:$G$39, 'INFORM SC 2022 results'!AA$4:AA$39)</f>
        <v>0.28214648417612548</v>
      </c>
      <c r="Y5" s="170">
        <f>CORREL('INFORM SC 2022 results'!$G$4:$G$39, 'INFORM SC 2022 results'!AB$4:AB$39)</f>
        <v>0.15216963516332388</v>
      </c>
      <c r="Z5" s="170">
        <f>CORREL('INFORM SC 2022 results'!$G$4:$G$39, 'INFORM SC 2022 results'!AC$4:AC$39)</f>
        <v>0.33116733516255065</v>
      </c>
      <c r="AA5" s="170">
        <f>CORREL('INFORM SC 2022 results'!$G$4:$G$39, 'INFORM SC 2022 results'!AD$4:AD$39)</f>
        <v>-0.21433419824443631</v>
      </c>
      <c r="AB5" s="170">
        <f>CORREL('INFORM SC 2022 results'!$G$4:$G$39, 'INFORM SC 2022 results'!AE$4:AE$39)</f>
        <v>5.5333440422736677E-2</v>
      </c>
      <c r="AC5" s="170">
        <f>CORREL('INFORM SC 2022 results'!$G$4:$G$39, 'INFORM SC 2022 results'!AF$4:AF$39)</f>
        <v>-4.3821268748916002E-2</v>
      </c>
      <c r="AD5" s="170">
        <f>CORREL('INFORM SC 2022 results'!$G$4:$G$39, 'INFORM SC 2022 results'!AG$4:AG$39)</f>
        <v>-9.7235422680300526E-2</v>
      </c>
      <c r="AE5" s="198">
        <f>CORREL('INFORM SC 2022 results'!$G$4:$G$39, 'INFORM SC 2022 results'!AH$4:AH$39)</f>
        <v>0.12907530301621151</v>
      </c>
      <c r="AF5" s="202">
        <f>CORREL('INFORM SC 2022 results'!$G$4:$G$39, 'INFORM SC 2022 results'!AI$4:AI$39)</f>
        <v>0.18410100165207488</v>
      </c>
    </row>
    <row r="6" spans="1:35" x14ac:dyDescent="0.25">
      <c r="A6" s="165" t="s">
        <v>3</v>
      </c>
      <c r="B6" s="173">
        <f>CORREL('INFORM SC 2022 results'!$H$4:$H$39, 'INFORM SC 2022 results'!D$4:D$39)</f>
        <v>0.37500455599463756</v>
      </c>
      <c r="C6" s="170">
        <f>CORREL('INFORM SC 2022 results'!$H$4:$H$39, 'INFORM SC 2022 results'!E$4:E$39)</f>
        <v>0.54711870959301723</v>
      </c>
      <c r="D6" s="170">
        <f>CORREL('INFORM SC 2022 results'!$H$4:$H$39, 'INFORM SC 2022 results'!F$4:F$39)</f>
        <v>0.12326643773080603</v>
      </c>
      <c r="E6" s="170">
        <f>CORREL('INFORM SC 2022 results'!$H$4:$H$39, 'INFORM SC 2022 results'!G$4:G$39)</f>
        <v>0.25031095482059174</v>
      </c>
      <c r="F6" s="170">
        <f>CORREL('INFORM SC 2022 results'!$H$4:$H$39, 'INFORM SC 2022 results'!H$4:H$39)</f>
        <v>1</v>
      </c>
      <c r="G6" s="170">
        <f>CORREL('INFORM SC 2022 results'!$H$4:$H$39, 'INFORM SC 2022 results'!I$4:I$39)</f>
        <v>-3.0070344908551334E-2</v>
      </c>
      <c r="H6" s="170">
        <f>CORREL('INFORM SC 2022 results'!$H$4:$H$39, 'INFORM SC 2022 results'!J$4:J$39)</f>
        <v>0.35830620634967753</v>
      </c>
      <c r="I6" s="170">
        <f>CORREL('INFORM SC 2022 results'!$H$4:$H$39, 'INFORM SC 2022 results'!K$4:K$39)</f>
        <v>0.12862944683127281</v>
      </c>
      <c r="J6" s="174">
        <f>CORREL('INFORM SC 2022 results'!$H$4:$H$39, 'INFORM SC 2022 results'!L$4:L$39)</f>
        <v>0.61592685938630531</v>
      </c>
      <c r="K6" s="171">
        <f>CORREL('INFORM SC 2022 results'!$H$4:$H$39, 'INFORM SC 2022 results'!M$4:M$39)</f>
        <v>-8.6354144122741616E-2</v>
      </c>
      <c r="L6" s="170">
        <f>CORREL('INFORM SC 2022 results'!$H$4:$H$39, 'INFORM SC 2022 results'!N$4:N$39)</f>
        <v>0.12960924011089456</v>
      </c>
      <c r="M6" s="170">
        <f>CORREL('INFORM SC 2022 results'!$H$4:$H$39, 'INFORM SC 2022 results'!O$4:O$39)</f>
        <v>4.9345719035379987E-2</v>
      </c>
      <c r="N6" s="170">
        <f>CORREL('INFORM SC 2022 results'!$H$4:$H$39, 'INFORM SC 2022 results'!P$4:P$39)</f>
        <v>-1.5558176409807211E-3</v>
      </c>
      <c r="O6" s="170">
        <f>CORREL('INFORM SC 2022 results'!$H$4:$H$39, 'INFORM SC 2022 results'!Q$4:Q$39)</f>
        <v>0.39675255804767662</v>
      </c>
      <c r="P6" s="170">
        <f>CORREL('INFORM SC 2022 results'!$H$4:$H$39, 'INFORM SC 2022 results'!R$4:R$39)</f>
        <v>0.27935045926275009</v>
      </c>
      <c r="Q6" s="170">
        <f>CORREL('INFORM SC 2022 results'!$H$4:$H$39, 'INFORM SC 2022 results'!S$4:S$39)</f>
        <v>-0.13603957015352774</v>
      </c>
      <c r="R6" s="170">
        <f>CORREL('INFORM SC 2022 results'!$H$4:$H$39, 'INFORM SC 2022 results'!T$4:T$39)</f>
        <v>-0.1462433530128272</v>
      </c>
      <c r="S6" s="170">
        <f>CORREL('INFORM SC 2022 results'!$H$4:$H$39, 'INFORM SC 2022 results'!U$4:U$39)</f>
        <v>5.0409875675009382E-2</v>
      </c>
      <c r="T6" s="170">
        <f>CORREL('INFORM SC 2022 results'!$H$4:$H$39, 'INFORM SC 2022 results'!W$4:W$39)</f>
        <v>0.14430500703571247</v>
      </c>
      <c r="U6" s="170">
        <f>CORREL('INFORM SC 2022 results'!$H$4:$H$39, 'INFORM SC 2022 results'!X$4:X$39)</f>
        <v>0.11543352838887604</v>
      </c>
      <c r="V6" s="170">
        <f>CORREL('INFORM SC 2022 results'!$H$4:$H$39, 'INFORM SC 2022 results'!Y$4:Y$39)</f>
        <v>-7.0008364952642441E-2</v>
      </c>
      <c r="W6" s="170">
        <f>CORREL('INFORM SC 2022 results'!$H$4:$H$39, 'INFORM SC 2022 results'!Z$4:Z$39)</f>
        <v>-4.0972652698907784E-2</v>
      </c>
      <c r="X6" s="170">
        <f>CORREL('INFORM SC 2022 results'!$H$4:$H$39, 'INFORM SC 2022 results'!AA$4:AA$39)</f>
        <v>-1.3522799513162865E-2</v>
      </c>
      <c r="Y6" s="170">
        <f>CORREL('INFORM SC 2022 results'!$H$4:$H$39, 'INFORM SC 2022 results'!AB$4:AB$39)</f>
        <v>5.2184159604916985E-2</v>
      </c>
      <c r="Z6" s="170">
        <f>CORREL('INFORM SC 2022 results'!$H$4:$H$39, 'INFORM SC 2022 results'!AC$4:AC$39)</f>
        <v>-4.1484613607827361E-2</v>
      </c>
      <c r="AA6" s="170">
        <f>CORREL('INFORM SC 2022 results'!$H$4:$H$39, 'INFORM SC 2022 results'!AD$4:AD$39)</f>
        <v>-1.6396881262063994E-2</v>
      </c>
      <c r="AB6" s="170">
        <f>CORREL('INFORM SC 2022 results'!$H$4:$H$39, 'INFORM SC 2022 results'!AE$4:AE$39)</f>
        <v>4.2802932777010055E-3</v>
      </c>
      <c r="AC6" s="170">
        <f>CORREL('INFORM SC 2022 results'!$H$4:$H$39, 'INFORM SC 2022 results'!AF$4:AF$39)</f>
        <v>-0.16897488726657828</v>
      </c>
      <c r="AD6" s="170">
        <f>CORREL('INFORM SC 2022 results'!$H$4:$H$39, 'INFORM SC 2022 results'!AG$4:AG$39)</f>
        <v>-7.2680881070998821E-2</v>
      </c>
      <c r="AE6" s="198">
        <f>CORREL('INFORM SC 2022 results'!$H$4:$H$39, 'INFORM SC 2022 results'!AH$4:AH$39)</f>
        <v>-6.4485300665822781E-2</v>
      </c>
      <c r="AF6" s="202">
        <f>CORREL('INFORM SC 2022 results'!$H$4:$H$39, 'INFORM SC 2022 results'!AI$4:AI$39)</f>
        <v>0.55346860583109836</v>
      </c>
    </row>
    <row r="7" spans="1:35" x14ac:dyDescent="0.25">
      <c r="A7" s="165" t="s">
        <v>326</v>
      </c>
      <c r="B7" s="173">
        <f>CORREL('INFORM SC 2022 results'!$I$4:$I$39, 'INFORM SC 2022 results'!D$4:D$39)</f>
        <v>0.23791339836658876</v>
      </c>
      <c r="C7" s="170">
        <f>CORREL('INFORM SC 2022 results'!$I$4:$I$39, 'INFORM SC 2022 results'!E$4:E$39)</f>
        <v>-2.5146738487601843E-2</v>
      </c>
      <c r="D7" s="170">
        <f>CORREL('INFORM SC 2022 results'!$I$4:$I$39, 'INFORM SC 2022 results'!F$4:F$39)</f>
        <v>-0.36585896595427203</v>
      </c>
      <c r="E7" s="170">
        <f>CORREL('INFORM SC 2022 results'!$I$4:$I$39, 'INFORM SC 2022 results'!G$4:G$39)</f>
        <v>-6.5567171996402654E-3</v>
      </c>
      <c r="F7" s="170">
        <f>CORREL('INFORM SC 2022 results'!$I$4:$I$39, 'INFORM SC 2022 results'!H$4:H$39)</f>
        <v>-3.0070344908551334E-2</v>
      </c>
      <c r="G7" s="170">
        <f>CORREL('INFORM SC 2022 results'!$I$4:$I$39, 'INFORM SC 2022 results'!I$4:I$39)</f>
        <v>1</v>
      </c>
      <c r="H7" s="170">
        <f>CORREL('INFORM SC 2022 results'!$I$4:$I$39, 'INFORM SC 2022 results'!J$4:J$39)</f>
        <v>0.57974395690050551</v>
      </c>
      <c r="I7" s="170">
        <f>CORREL('INFORM SC 2022 results'!$I$4:$I$39, 'INFORM SC 2022 results'!K$4:K$39)</f>
        <v>0.93410057553262915</v>
      </c>
      <c r="J7" s="174">
        <f>CORREL('INFORM SC 2022 results'!$I$4:$I$39, 'INFORM SC 2022 results'!L$4:L$39)</f>
        <v>0.72757861620618647</v>
      </c>
      <c r="K7" s="171">
        <f>CORREL('INFORM SC 2022 results'!$I$4:$I$39, 'INFORM SC 2022 results'!M$4:M$39)</f>
        <v>0.91733870910917648</v>
      </c>
      <c r="L7" s="170">
        <f>CORREL('INFORM SC 2022 results'!$I$4:$I$39, 'INFORM SC 2022 results'!N$4:N$39)</f>
        <v>-0.43281127545606563</v>
      </c>
      <c r="M7" s="170">
        <f>CORREL('INFORM SC 2022 results'!$I$4:$I$39, 'INFORM SC 2022 results'!O$4:O$39)</f>
        <v>-0.97287121371604868</v>
      </c>
      <c r="N7" s="170">
        <f>CORREL('INFORM SC 2022 results'!$I$4:$I$39, 'INFORM SC 2022 results'!P$4:P$39)</f>
        <v>7.5991723817231294E-2</v>
      </c>
      <c r="O7" s="170">
        <f>CORREL('INFORM SC 2022 results'!$I$4:$I$39, 'INFORM SC 2022 results'!Q$4:Q$39)</f>
        <v>-0.17074143965579566</v>
      </c>
      <c r="P7" s="170">
        <f>CORREL('INFORM SC 2022 results'!$I$4:$I$39, 'INFORM SC 2022 results'!R$4:R$39)</f>
        <v>-0.27136450927213351</v>
      </c>
      <c r="Q7" s="170">
        <f>CORREL('INFORM SC 2022 results'!$I$4:$I$39, 'INFORM SC 2022 results'!S$4:S$39)</f>
        <v>-0.49613116418698561</v>
      </c>
      <c r="R7" s="170">
        <f>CORREL('INFORM SC 2022 results'!$I$4:$I$39, 'INFORM SC 2022 results'!T$4:T$39)</f>
        <v>-0.14125289750528561</v>
      </c>
      <c r="S7" s="170">
        <f>CORREL('INFORM SC 2022 results'!$I$4:$I$39, 'INFORM SC 2022 results'!U$4:U$39)</f>
        <v>-0.96958941152583045</v>
      </c>
      <c r="T7" s="170">
        <f>CORREL('INFORM SC 2022 results'!$I$4:$I$39, 'INFORM SC 2022 results'!W$4:W$39)</f>
        <v>-0.64426607441848727</v>
      </c>
      <c r="U7" s="170">
        <f>CORREL('INFORM SC 2022 results'!$I$4:$I$39, 'INFORM SC 2022 results'!X$4:X$39)</f>
        <v>-0.50127282654280536</v>
      </c>
      <c r="V7" s="170">
        <f>CORREL('INFORM SC 2022 results'!$I$4:$I$39, 'INFORM SC 2022 results'!Y$4:Y$39)</f>
        <v>0.86144004912022376</v>
      </c>
      <c r="W7" s="170">
        <f>CORREL('INFORM SC 2022 results'!$I$4:$I$39, 'INFORM SC 2022 results'!Z$4:Z$39)</f>
        <v>-0.621602593951046</v>
      </c>
      <c r="X7" s="170">
        <f>CORREL('INFORM SC 2022 results'!$I$4:$I$39, 'INFORM SC 2022 results'!AA$4:AA$39)</f>
        <v>-0.68098824201254815</v>
      </c>
      <c r="Y7" s="170">
        <f>CORREL('INFORM SC 2022 results'!$I$4:$I$39, 'INFORM SC 2022 results'!AB$4:AB$39)</f>
        <v>0.35167325734026855</v>
      </c>
      <c r="Z7" s="170">
        <f>CORREL('INFORM SC 2022 results'!$I$4:$I$39, 'INFORM SC 2022 results'!AC$4:AC$39)</f>
        <v>-0.30789558290224334</v>
      </c>
      <c r="AA7" s="170">
        <f>CORREL('INFORM SC 2022 results'!$I$4:$I$39, 'INFORM SC 2022 results'!AD$4:AD$39)</f>
        <v>0.30779762692234308</v>
      </c>
      <c r="AB7" s="170">
        <f>CORREL('INFORM SC 2022 results'!$I$4:$I$39, 'INFORM SC 2022 results'!AE$4:AE$39)</f>
        <v>-0.32232214424140571</v>
      </c>
      <c r="AC7" s="170">
        <f>CORREL('INFORM SC 2022 results'!$I$4:$I$39, 'INFORM SC 2022 results'!AF$4:AF$39)</f>
        <v>5.5503041655000904E-2</v>
      </c>
      <c r="AD7" s="170">
        <f>CORREL('INFORM SC 2022 results'!$I$4:$I$39, 'INFORM SC 2022 results'!AG$4:AG$39)</f>
        <v>1.5552284691338188E-2</v>
      </c>
      <c r="AE7" s="198">
        <f>CORREL('INFORM SC 2022 results'!$I$4:$I$39, 'INFORM SC 2022 results'!AH$4:AH$39)</f>
        <v>-0.15688735238801707</v>
      </c>
      <c r="AF7" s="202">
        <f>CORREL('INFORM SC 2022 results'!$I$4:$I$39, 'INFORM SC 2022 results'!AI$4:AI$39)</f>
        <v>0.25631914384855248</v>
      </c>
    </row>
    <row r="8" spans="1:35" x14ac:dyDescent="0.25">
      <c r="A8" s="165" t="s">
        <v>307</v>
      </c>
      <c r="B8" s="173">
        <f>CORREL('INFORM SC 2022 results'!$J$4:$J$39, 'INFORM SC 2022 results'!D$4:D$39)</f>
        <v>0.46059221253053317</v>
      </c>
      <c r="C8" s="170">
        <f>CORREL('INFORM SC 2022 results'!$J$4:$J$39, 'INFORM SC 2022 results'!E$4:E$39)</f>
        <v>0.23968089545213556</v>
      </c>
      <c r="D8" s="170">
        <f>CORREL('INFORM SC 2022 results'!$J$4:$J$39, 'INFORM SC 2022 results'!F$4:F$39)</f>
        <v>-0.29781413644109467</v>
      </c>
      <c r="E8" s="170">
        <f>CORREL('INFORM SC 2022 results'!$J$4:$J$39, 'INFORM SC 2022 results'!G$4:G$39)</f>
        <v>2.9848768111014636E-2</v>
      </c>
      <c r="F8" s="170">
        <f>CORREL('INFORM SC 2022 results'!$J$4:$J$39, 'INFORM SC 2022 results'!H$4:H$39)</f>
        <v>0.35830620634967753</v>
      </c>
      <c r="G8" s="170">
        <f>CORREL('INFORM SC 2022 results'!$J$4:$J$39, 'INFORM SC 2022 results'!I$4:I$39)</f>
        <v>0.57974395690050551</v>
      </c>
      <c r="H8" s="170">
        <f>CORREL('INFORM SC 2022 results'!$J$4:$J$39, 'INFORM SC 2022 results'!J$4:J$39)</f>
        <v>1</v>
      </c>
      <c r="I8" s="170">
        <f>CORREL('INFORM SC 2022 results'!$J$4:$J$39, 'INFORM SC 2022 results'!K$4:K$39)</f>
        <v>0.82004829874979313</v>
      </c>
      <c r="J8" s="174">
        <f>CORREL('INFORM SC 2022 results'!$J$4:$J$39, 'INFORM SC 2022 results'!L$4:L$39)</f>
        <v>0.82845692414839733</v>
      </c>
      <c r="K8" s="171">
        <f>CORREL('INFORM SC 2022 results'!$J$4:$J$39, 'INFORM SC 2022 results'!M$4:M$39)</f>
        <v>0.39080372815262931</v>
      </c>
      <c r="L8" s="170">
        <f>CORREL('INFORM SC 2022 results'!$J$4:$J$39, 'INFORM SC 2022 results'!N$4:N$39)</f>
        <v>-0.4619211143457253</v>
      </c>
      <c r="M8" s="170">
        <f>CORREL('INFORM SC 2022 results'!$J$4:$J$39, 'INFORM SC 2022 results'!O$4:O$39)</f>
        <v>-0.58137462813759977</v>
      </c>
      <c r="N8" s="170">
        <f>CORREL('INFORM SC 2022 results'!$J$4:$J$39, 'INFORM SC 2022 results'!P$4:P$39)</f>
        <v>-0.3367724605363393</v>
      </c>
      <c r="O8" s="170">
        <f>CORREL('INFORM SC 2022 results'!$J$4:$J$39, 'INFORM SC 2022 results'!Q$4:Q$39)</f>
        <v>3.9513186338829748E-2</v>
      </c>
      <c r="P8" s="170">
        <f>CORREL('INFORM SC 2022 results'!$J$4:$J$39, 'INFORM SC 2022 results'!R$4:R$39)</f>
        <v>-0.15756451212610212</v>
      </c>
      <c r="Q8" s="170">
        <f>CORREL('INFORM SC 2022 results'!$J$4:$J$39, 'INFORM SC 2022 results'!S$4:S$39)</f>
        <v>-0.40352218176848631</v>
      </c>
      <c r="R8" s="170">
        <f>CORREL('INFORM SC 2022 results'!$J$4:$J$39, 'INFORM SC 2022 results'!T$4:T$39)</f>
        <v>1.3376851529628195E-4</v>
      </c>
      <c r="S8" s="170">
        <f>CORREL('INFORM SC 2022 results'!$J$4:$J$39, 'INFORM SC 2022 results'!U$4:U$39)</f>
        <v>-0.58047669921449108</v>
      </c>
      <c r="T8" s="170">
        <f>CORREL('INFORM SC 2022 results'!$J$4:$J$39, 'INFORM SC 2022 results'!W$4:W$39)</f>
        <v>-0.35069849243553286</v>
      </c>
      <c r="U8" s="170">
        <f>CORREL('INFORM SC 2022 results'!$J$4:$J$39, 'INFORM SC 2022 results'!X$4:X$39)</f>
        <v>-0.47185967739473084</v>
      </c>
      <c r="V8" s="170">
        <f>CORREL('INFORM SC 2022 results'!$J$4:$J$39, 'INFORM SC 2022 results'!Y$4:Y$39)</f>
        <v>0.53752028495529347</v>
      </c>
      <c r="W8" s="170">
        <f>CORREL('INFORM SC 2022 results'!$J$4:$J$39, 'INFORM SC 2022 results'!Z$4:Z$39)</f>
        <v>-0.52968538568709178</v>
      </c>
      <c r="X8" s="170">
        <f>CORREL('INFORM SC 2022 results'!$J$4:$J$39, 'INFORM SC 2022 results'!AA$4:AA$39)</f>
        <v>-0.50440104498063243</v>
      </c>
      <c r="Y8" s="170">
        <f>CORREL('INFORM SC 2022 results'!$J$4:$J$39, 'INFORM SC 2022 results'!AB$4:AB$39)</f>
        <v>0.11977593228082649</v>
      </c>
      <c r="Z8" s="170">
        <f>CORREL('INFORM SC 2022 results'!$J$4:$J$39, 'INFORM SC 2022 results'!AC$4:AC$39)</f>
        <v>-0.3970911410628874</v>
      </c>
      <c r="AA8" s="170">
        <f>CORREL('INFORM SC 2022 results'!$J$4:$J$39, 'INFORM SC 2022 results'!AD$4:AD$39)</f>
        <v>8.8751396773884161E-2</v>
      </c>
      <c r="AB8" s="170">
        <f>CORREL('INFORM SC 2022 results'!$J$4:$J$39, 'INFORM SC 2022 results'!AE$4:AE$39)</f>
        <v>-0.55359913366821845</v>
      </c>
      <c r="AC8" s="170">
        <f>CORREL('INFORM SC 2022 results'!$J$4:$J$39, 'INFORM SC 2022 results'!AF$4:AF$39)</f>
        <v>-0.20947047910038208</v>
      </c>
      <c r="AD8" s="170">
        <f>CORREL('INFORM SC 2022 results'!$J$4:$J$39, 'INFORM SC 2022 results'!AG$4:AG$39)</f>
        <v>-0.30359716807939213</v>
      </c>
      <c r="AE8" s="198">
        <f>CORREL('INFORM SC 2022 results'!$J$4:$J$39, 'INFORM SC 2022 results'!AH$4:AH$39)</f>
        <v>-0.42557099769633094</v>
      </c>
      <c r="AF8" s="202">
        <f>CORREL('INFORM SC 2022 results'!$J$4:$J$39, 'INFORM SC 2022 results'!AI$4:AI$39)</f>
        <v>0.19417346301108343</v>
      </c>
    </row>
    <row r="9" spans="1:35" x14ac:dyDescent="0.25">
      <c r="A9" s="165" t="s">
        <v>4</v>
      </c>
      <c r="B9" s="173">
        <f>CORREL('INFORM SC 2022 results'!$K$4:$K$39, 'INFORM SC 2022 results'!D$4:D$39)</f>
        <v>0.373386210638945</v>
      </c>
      <c r="C9" s="170">
        <f>CORREL('INFORM SC 2022 results'!$K$4:$K$39, 'INFORM SC 2022 results'!E$4:E$39)</f>
        <v>9.8807999838025032E-2</v>
      </c>
      <c r="D9" s="170">
        <f>CORREL('INFORM SC 2022 results'!$K$4:$K$39, 'INFORM SC 2022 results'!F$4:F$39)</f>
        <v>-0.3872665834592845</v>
      </c>
      <c r="E9" s="170">
        <f>CORREL('INFORM SC 2022 results'!$K$4:$K$39, 'INFORM SC 2022 results'!G$4:G$39)</f>
        <v>-1.9555133703600177E-2</v>
      </c>
      <c r="F9" s="170">
        <f>CORREL('INFORM SC 2022 results'!$K$4:$K$39, 'INFORM SC 2022 results'!H$4:H$39)</f>
        <v>0.12862944683127281</v>
      </c>
      <c r="G9" s="170">
        <f>CORREL('INFORM SC 2022 results'!$K$4:$K$39, 'INFORM SC 2022 results'!I$4:I$39)</f>
        <v>0.93410057553262915</v>
      </c>
      <c r="H9" s="170">
        <f>CORREL('INFORM SC 2022 results'!$K$4:$K$39, 'INFORM SC 2022 results'!J$4:J$39)</f>
        <v>0.82004829874979313</v>
      </c>
      <c r="I9" s="170">
        <f>CORREL('INFORM SC 2022 results'!$K$4:$K$39, 'INFORM SC 2022 results'!K$4:K$39)</f>
        <v>1.0000000000000002</v>
      </c>
      <c r="J9" s="174">
        <f>CORREL('INFORM SC 2022 results'!$K$4:$K$39, 'INFORM SC 2022 results'!L$4:L$39)</f>
        <v>0.85799038008629125</v>
      </c>
      <c r="K9" s="171">
        <f>CORREL('INFORM SC 2022 results'!$K$4:$K$39, 'INFORM SC 2022 results'!M$4:M$39)</f>
        <v>0.78288576142531952</v>
      </c>
      <c r="L9" s="170">
        <f>CORREL('INFORM SC 2022 results'!$K$4:$K$39, 'INFORM SC 2022 results'!N$4:N$39)</f>
        <v>-0.51644047078099176</v>
      </c>
      <c r="M9" s="170">
        <f>CORREL('INFORM SC 2022 results'!$K$4:$K$39, 'INFORM SC 2022 results'!O$4:O$39)</f>
        <v>-0.91147479604371806</v>
      </c>
      <c r="N9" s="170">
        <f>CORREL('INFORM SC 2022 results'!$K$4:$K$39, 'INFORM SC 2022 results'!P$4:P$39)</f>
        <v>-0.12185302583396193</v>
      </c>
      <c r="O9" s="170">
        <f>CORREL('INFORM SC 2022 results'!$K$4:$K$39, 'INFORM SC 2022 results'!Q$4:Q$39)</f>
        <v>-0.10934927976646586</v>
      </c>
      <c r="P9" s="170">
        <f>CORREL('INFORM SC 2022 results'!$K$4:$K$39, 'INFORM SC 2022 results'!R$4:R$39)</f>
        <v>-0.22911437386925124</v>
      </c>
      <c r="Q9" s="170">
        <f>CORREL('INFORM SC 2022 results'!$K$4:$K$39, 'INFORM SC 2022 results'!S$4:S$39)</f>
        <v>-0.52024750472742665</v>
      </c>
      <c r="R9" s="170">
        <f>CORREL('INFORM SC 2022 results'!$K$4:$K$39, 'INFORM SC 2022 results'!T$4:T$39)</f>
        <v>-9.0520213330565993E-2</v>
      </c>
      <c r="S9" s="170">
        <f>CORREL('INFORM SC 2022 results'!$K$4:$K$39, 'INFORM SC 2022 results'!U$4:U$39)</f>
        <v>-0.90856641596237242</v>
      </c>
      <c r="T9" s="170">
        <f>CORREL('INFORM SC 2022 results'!$K$4:$K$39, 'INFORM SC 2022 results'!W$4:W$39)</f>
        <v>-0.60500986947605984</v>
      </c>
      <c r="U9" s="170">
        <f>CORREL('INFORM SC 2022 results'!$K$4:$K$39, 'INFORM SC 2022 results'!X$4:X$39)</f>
        <v>-0.57150892335294379</v>
      </c>
      <c r="V9" s="170">
        <f>CORREL('INFORM SC 2022 results'!$K$4:$K$39, 'INFORM SC 2022 results'!Y$4:Y$39)</f>
        <v>0.81063219549877508</v>
      </c>
      <c r="W9" s="170">
        <f>CORREL('INFORM SC 2022 results'!$K$4:$K$39, 'INFORM SC 2022 results'!Z$4:Z$39)</f>
        <v>-0.64901169549076621</v>
      </c>
      <c r="X9" s="170">
        <f>CORREL('INFORM SC 2022 results'!$K$4:$K$39, 'INFORM SC 2022 results'!AA$4:AA$39)</f>
        <v>-0.71840966569330189</v>
      </c>
      <c r="Y9" s="170">
        <f>CORREL('INFORM SC 2022 results'!$K$4:$K$39, 'INFORM SC 2022 results'!AB$4:AB$39)</f>
        <v>0.30905363577539813</v>
      </c>
      <c r="Z9" s="170">
        <f>CORREL('INFORM SC 2022 results'!$K$4:$K$39, 'INFORM SC 2022 results'!AC$4:AC$39)</f>
        <v>-0.39862197500362856</v>
      </c>
      <c r="AA9" s="170">
        <f>CORREL('INFORM SC 2022 results'!$K$4:$K$39, 'INFORM SC 2022 results'!AD$4:AD$39)</f>
        <v>0.25485232607819219</v>
      </c>
      <c r="AB9" s="170">
        <f>CORREL('INFORM SC 2022 results'!$K$4:$K$39, 'INFORM SC 2022 results'!AE$4:AE$39)</f>
        <v>-0.45065324455859596</v>
      </c>
      <c r="AC9" s="170">
        <f>CORREL('INFORM SC 2022 results'!$K$4:$K$39, 'INFORM SC 2022 results'!AF$4:AF$39)</f>
        <v>-8.8640370864257106E-2</v>
      </c>
      <c r="AD9" s="170">
        <f>CORREL('INFORM SC 2022 results'!$K$4:$K$39, 'INFORM SC 2022 results'!AG$4:AG$39)</f>
        <v>-0.12841758535785533</v>
      </c>
      <c r="AE9" s="198">
        <f>CORREL('INFORM SC 2022 results'!$K$4:$K$39, 'INFORM SC 2022 results'!AH$4:AH$39)</f>
        <v>-0.30636716848895806</v>
      </c>
      <c r="AF9" s="202">
        <f>CORREL('INFORM SC 2022 results'!$K$4:$K$39, 'INFORM SC 2022 results'!AI$4:AI$39)</f>
        <v>0.24336548696734825</v>
      </c>
    </row>
    <row r="10" spans="1:35" ht="15.75" thickBot="1" x14ac:dyDescent="0.3">
      <c r="A10" s="166" t="s">
        <v>178</v>
      </c>
      <c r="B10" s="175">
        <f>CORREL('INFORM SC 2022 results'!$L$4:$L$39, 'INFORM SC 2022 results'!D$4:D$39)</f>
        <v>0.4769102964144547</v>
      </c>
      <c r="C10" s="176">
        <f>CORREL('INFORM SC 2022 results'!$L$4:$L$39, 'INFORM SC 2022 results'!E$4:E$39)</f>
        <v>0.35628771194428455</v>
      </c>
      <c r="D10" s="176">
        <f>CORREL('INFORM SC 2022 results'!$L$4:$L$39, 'INFORM SC 2022 results'!F$4:F$39)</f>
        <v>-0.23571702795763264</v>
      </c>
      <c r="E10" s="176">
        <f>CORREL('INFORM SC 2022 results'!$L$4:$L$39, 'INFORM SC 2022 results'!G$4:G$39)</f>
        <v>0.12740054930459066</v>
      </c>
      <c r="F10" s="176">
        <f>CORREL('INFORM SC 2022 results'!$L$4:$L$39, 'INFORM SC 2022 results'!H$4:H$39)</f>
        <v>0.61592685938630531</v>
      </c>
      <c r="G10" s="176">
        <f>CORREL('INFORM SC 2022 results'!$L$4:$L$39, 'INFORM SC 2022 results'!I$4:I$39)</f>
        <v>0.72757861620618647</v>
      </c>
      <c r="H10" s="176">
        <f>CORREL('INFORM SC 2022 results'!$L$4:$L$39, 'INFORM SC 2022 results'!J$4:J$39)</f>
        <v>0.82845692414839733</v>
      </c>
      <c r="I10" s="176">
        <f>CORREL('INFORM SC 2022 results'!$L$4:$L$39, 'INFORM SC 2022 results'!K$4:K$39)</f>
        <v>0.85799038008629125</v>
      </c>
      <c r="J10" s="177">
        <f>CORREL('INFORM SC 2022 results'!$L$4:$L$39, 'INFORM SC 2022 results'!L$4:L$39)</f>
        <v>1</v>
      </c>
      <c r="K10" s="187">
        <f>CORREL('INFORM SC 2022 results'!$L$4:$L$39, 'INFORM SC 2022 results'!M$4:M$39)</f>
        <v>0.58364228070068092</v>
      </c>
      <c r="L10" s="188">
        <f>CORREL('INFORM SC 2022 results'!$L$4:$L$39, 'INFORM SC 2022 results'!N$4:N$39)</f>
        <v>-0.36272683076170253</v>
      </c>
      <c r="M10" s="188">
        <f>CORREL('INFORM SC 2022 results'!$L$4:$L$39, 'INFORM SC 2022 results'!O$4:O$39)</f>
        <v>-0.69440601158294835</v>
      </c>
      <c r="N10" s="188">
        <f>CORREL('INFORM SC 2022 results'!$L$4:$L$39, 'INFORM SC 2022 results'!P$4:P$39)</f>
        <v>-9.6225828653416334E-2</v>
      </c>
      <c r="O10" s="188">
        <f>CORREL('INFORM SC 2022 results'!$L$4:$L$39, 'INFORM SC 2022 results'!Q$4:Q$39)</f>
        <v>0.12935798760629838</v>
      </c>
      <c r="P10" s="188">
        <f>CORREL('INFORM SC 2022 results'!$L$4:$L$39, 'INFORM SC 2022 results'!R$4:R$39)</f>
        <v>-3.32139378726964E-2</v>
      </c>
      <c r="Q10" s="188">
        <f>CORREL('INFORM SC 2022 results'!$L$4:$L$39, 'INFORM SC 2022 results'!S$4:S$39)</f>
        <v>-0.47963017974380101</v>
      </c>
      <c r="R10" s="188">
        <f>CORREL('INFORM SC 2022 results'!$L$4:$L$39, 'INFORM SC 2022 results'!T$4:T$39)</f>
        <v>-0.15107933230513146</v>
      </c>
      <c r="S10" s="188">
        <f>CORREL('INFORM SC 2022 results'!$L$4:$L$39, 'INFORM SC 2022 results'!U$4:U$39)</f>
        <v>-0.6912406890856494</v>
      </c>
      <c r="T10" s="188">
        <f>CORREL('INFORM SC 2022 results'!$L$4:$L$39, 'INFORM SC 2022 results'!W$4:W$39)</f>
        <v>-0.40258208493237424</v>
      </c>
      <c r="U10" s="188">
        <f>CORREL('INFORM SC 2022 results'!$L$4:$L$39, 'INFORM SC 2022 results'!X$4:X$39)</f>
        <v>-0.39083998965700939</v>
      </c>
      <c r="V10" s="170">
        <f>CORREL('INFORM SC 2022 results'!$L$4:$L$39, 'INFORM SC 2022 results'!Y$4:Y$39)</f>
        <v>0.59727410570558837</v>
      </c>
      <c r="W10" s="170">
        <f>CORREL('INFORM SC 2022 results'!$L$4:$L$39, 'INFORM SC 2022 results'!Z$4:Z$39)</f>
        <v>-0.51680418985643861</v>
      </c>
      <c r="X10" s="170">
        <f>CORREL('INFORM SC 2022 results'!$L$4:$L$39, 'INFORM SC 2022 results'!AA$4:AA$39)</f>
        <v>-0.56989141188492942</v>
      </c>
      <c r="Y10" s="170">
        <f>CORREL('INFORM SC 2022 results'!$L$4:$L$39, 'INFORM SC 2022 results'!AB$4:AB$39)</f>
        <v>0.29427822037158741</v>
      </c>
      <c r="Z10" s="170">
        <f>CORREL('INFORM SC 2022 results'!$L$4:$L$39, 'INFORM SC 2022 results'!AC$4:AC$39)</f>
        <v>-0.31226794158998661</v>
      </c>
      <c r="AA10" s="170">
        <f>CORREL('INFORM SC 2022 results'!$L$4:$L$39, 'INFORM SC 2022 results'!AD$4:AD$39)</f>
        <v>0.1956532073214455</v>
      </c>
      <c r="AB10" s="170">
        <f>CORREL('INFORM SC 2022 results'!$L$4:$L$39, 'INFORM SC 2022 results'!AE$4:AE$39)</f>
        <v>-0.34763841738847279</v>
      </c>
      <c r="AC10" s="170">
        <f>CORREL('INFORM SC 2022 results'!$L$4:$L$39, 'INFORM SC 2022 results'!AF$4:AF$39)</f>
        <v>-0.15893449113067615</v>
      </c>
      <c r="AD10" s="170">
        <f>CORREL('INFORM SC 2022 results'!$L$4:$L$39, 'INFORM SC 2022 results'!AG$4:AG$39)</f>
        <v>-0.13493392038273469</v>
      </c>
      <c r="AE10" s="198">
        <f>CORREL('INFORM SC 2022 results'!$L$4:$L$39, 'INFORM SC 2022 results'!AH$4:AH$39)</f>
        <v>-0.25832041996545407</v>
      </c>
      <c r="AF10" s="202">
        <f>CORREL('INFORM SC 2022 results'!$L$4:$L$39, 'INFORM SC 2022 results'!AI$4:AI$39)</f>
        <v>0.49108741672755862</v>
      </c>
    </row>
    <row r="11" spans="1:35" x14ac:dyDescent="0.25">
      <c r="A11" s="165" t="s">
        <v>36</v>
      </c>
      <c r="B11" s="181">
        <f>CORREL('INFORM SC 2022 results'!$M$4:$M$39, 'INFORM SC 2022 results'!D$4:D$39)</f>
        <v>0.12149023210554673</v>
      </c>
      <c r="C11" s="181">
        <f>CORREL('INFORM SC 2022 results'!$M$4:$M$39, 'INFORM SC 2022 results'!E$4:E$39)</f>
        <v>-0.15329824875230386</v>
      </c>
      <c r="D11" s="181">
        <f>CORREL('INFORM SC 2022 results'!$M$4:$M$39, 'INFORM SC 2022 results'!F$4:F$39)</f>
        <v>-0.31162422142259111</v>
      </c>
      <c r="E11" s="181">
        <f>CORREL('INFORM SC 2022 results'!$M$4:$M$39, 'INFORM SC 2022 results'!G$4:G$39)</f>
        <v>0.11632999418672611</v>
      </c>
      <c r="F11" s="181">
        <f>CORREL('INFORM SC 2022 results'!$M$4:$M$39, 'INFORM SC 2022 results'!H$4:H$39)</f>
        <v>-8.6354144122741616E-2</v>
      </c>
      <c r="G11" s="181">
        <f>CORREL('INFORM SC 2022 results'!$M$4:$M$39, 'INFORM SC 2022 results'!I$4:I$39)</f>
        <v>0.91733870910917648</v>
      </c>
      <c r="H11" s="181">
        <f>CORREL('INFORM SC 2022 results'!$M$4:$M$39, 'INFORM SC 2022 results'!J$4:J$39)</f>
        <v>0.39080372815262931</v>
      </c>
      <c r="I11" s="181">
        <f>CORREL('INFORM SC 2022 results'!$M$4:$M$39, 'INFORM SC 2022 results'!K$4:K$39)</f>
        <v>0.78288576142531952</v>
      </c>
      <c r="J11" s="183">
        <f>CORREL('INFORM SC 2022 results'!$M$4:$M$39, 'INFORM SC 2022 results'!L$4:L$39)</f>
        <v>0.58364228070068092</v>
      </c>
      <c r="K11" s="178">
        <f>CORREL('INFORM SC 2022 results'!$M$4:$M$39, 'INFORM SC 2022 results'!M$4:M$39)</f>
        <v>1</v>
      </c>
      <c r="L11" s="189">
        <f>CORREL('INFORM SC 2022 results'!$M$4:$M$39, 'INFORM SC 2022 results'!N$4:N$39)</f>
        <v>-0.32245008900881394</v>
      </c>
      <c r="M11" s="189">
        <f>CORREL('INFORM SC 2022 results'!$M$4:$M$39, 'INFORM SC 2022 results'!O$4:O$39)</f>
        <v>-0.85673932034861633</v>
      </c>
      <c r="N11" s="189">
        <f>CORREL('INFORM SC 2022 results'!$M$4:$M$39, 'INFORM SC 2022 results'!P$4:P$39)</f>
        <v>0.403780644372293</v>
      </c>
      <c r="O11" s="189">
        <f>CORREL('INFORM SC 2022 results'!$M$4:$M$39, 'INFORM SC 2022 results'!Q$4:Q$39)</f>
        <v>-4.2562249231435992E-2</v>
      </c>
      <c r="P11" s="189">
        <f>CORREL('INFORM SC 2022 results'!$M$4:$M$39, 'INFORM SC 2022 results'!R$4:R$39)</f>
        <v>-0.17769095003465082</v>
      </c>
      <c r="Q11" s="189">
        <f>CORREL('INFORM SC 2022 results'!$M$4:$M$39, 'INFORM SC 2022 results'!S$4:S$39)</f>
        <v>-0.45571790071138418</v>
      </c>
      <c r="R11" s="189">
        <f>CORREL('INFORM SC 2022 results'!$M$4:$M$39, 'INFORM SC 2022 results'!T$4:T$39)</f>
        <v>-0.38034682339811149</v>
      </c>
      <c r="S11" s="189">
        <f>CORREL('INFORM SC 2022 results'!$M$4:$M$39, 'INFORM SC 2022 results'!U$4:U$39)</f>
        <v>-0.85166178215121535</v>
      </c>
      <c r="T11" s="189">
        <f>CORREL('INFORM SC 2022 results'!$M$4:$M$39, 'INFORM SC 2022 results'!W$4:W$39)</f>
        <v>-0.58802251720051413</v>
      </c>
      <c r="U11" s="190">
        <f>CORREL('INFORM SC 2022 results'!$M$4:$M$39, 'INFORM SC 2022 results'!X$4:X$39)</f>
        <v>-0.29169935796801227</v>
      </c>
      <c r="V11" s="185">
        <f>CORREL('INFORM SC 2022 results'!$M$4:$M$39, 'INFORM SC 2022 results'!Y$4:Y$39)</f>
        <v>0.71183404280404861</v>
      </c>
      <c r="W11" s="181">
        <f>CORREL('INFORM SC 2022 results'!$M$4:$M$39, 'INFORM SC 2022 results'!Z$4:Z$39)</f>
        <v>-0.44755906666812961</v>
      </c>
      <c r="X11" s="181">
        <f>CORREL('INFORM SC 2022 results'!$M$4:$M$39, 'INFORM SC 2022 results'!AA$4:AA$39)</f>
        <v>-0.50471065903932744</v>
      </c>
      <c r="Y11" s="181">
        <f>CORREL('INFORM SC 2022 results'!$M$4:$M$39, 'INFORM SC 2022 results'!AB$4:AB$39)</f>
        <v>0.48575016631300794</v>
      </c>
      <c r="Z11" s="181">
        <f>CORREL('INFORM SC 2022 results'!$M$4:$M$39, 'INFORM SC 2022 results'!AC$4:AC$39)</f>
        <v>-6.1071145122920556E-2</v>
      </c>
      <c r="AA11" s="181">
        <f>CORREL('INFORM SC 2022 results'!$M$4:$M$39, 'INFORM SC 2022 results'!AD$4:AD$39)</f>
        <v>0.36347277555472263</v>
      </c>
      <c r="AB11" s="181">
        <f>CORREL('INFORM SC 2022 results'!$M$4:$M$39, 'INFORM SC 2022 results'!AE$4:AE$39)</f>
        <v>-0.11393885769997815</v>
      </c>
      <c r="AC11" s="181">
        <f>CORREL('INFORM SC 2022 results'!$M$4:$M$39, 'INFORM SC 2022 results'!AF$4:AF$39)</f>
        <v>0.20946303690254017</v>
      </c>
      <c r="AD11" s="181">
        <f>CORREL('INFORM SC 2022 results'!$M$4:$M$39, 'INFORM SC 2022 results'!AG$4:AG$39)</f>
        <v>0.20084164227913318</v>
      </c>
      <c r="AE11" s="183">
        <f>CORREL('INFORM SC 2022 results'!$M$4:$M$39, 'INFORM SC 2022 results'!AH$4:AH$39)</f>
        <v>0.10550074171890353</v>
      </c>
      <c r="AF11" s="203">
        <f>CORREL('INFORM SC 2022 results'!$M$4:$M$39, 'INFORM SC 2022 results'!AI$4:AI$39)</f>
        <v>0.38870408358053776</v>
      </c>
    </row>
    <row r="12" spans="1:35" x14ac:dyDescent="0.25">
      <c r="A12" s="165" t="s">
        <v>20</v>
      </c>
      <c r="B12" s="182">
        <f>CORREL('INFORM SC 2022 results'!$N$4:$N$39, 'INFORM SC 2022 results'!D$4:D$39)</f>
        <v>-0.10773458908596104</v>
      </c>
      <c r="C12" s="182">
        <f>CORREL('INFORM SC 2022 results'!$N$4:$N$39, 'INFORM SC 2022 results'!E$4:E$39)</f>
        <v>0.2067560608401133</v>
      </c>
      <c r="D12" s="182">
        <f>CORREL('INFORM SC 2022 results'!$N$4:$N$39, 'INFORM SC 2022 results'!F$4:F$39)</f>
        <v>1.4742572083479304E-2</v>
      </c>
      <c r="E12" s="182">
        <f>CORREL('INFORM SC 2022 results'!$N$4:$N$39, 'INFORM SC 2022 results'!G$4:G$39)</f>
        <v>-5.9678088896882801E-2</v>
      </c>
      <c r="F12" s="182">
        <f>CORREL('INFORM SC 2022 results'!$N$4:$N$39, 'INFORM SC 2022 results'!H$4:H$39)</f>
        <v>0.12960924011089456</v>
      </c>
      <c r="G12" s="182">
        <f>CORREL('INFORM SC 2022 results'!$N$4:$N$39, 'INFORM SC 2022 results'!I$4:I$39)</f>
        <v>-0.43281127545606563</v>
      </c>
      <c r="H12" s="182">
        <f>CORREL('INFORM SC 2022 results'!$N$4:$N$39, 'INFORM SC 2022 results'!J$4:J$39)</f>
        <v>-0.4619211143457253</v>
      </c>
      <c r="I12" s="182">
        <f>CORREL('INFORM SC 2022 results'!$N$4:$N$39, 'INFORM SC 2022 results'!K$4:K$39)</f>
        <v>-0.51644047078099176</v>
      </c>
      <c r="J12" s="184">
        <f>CORREL('INFORM SC 2022 results'!$N$4:$N$39, 'INFORM SC 2022 results'!L$4:L$39)</f>
        <v>-0.36272683076170253</v>
      </c>
      <c r="K12" s="191">
        <f>CORREL('INFORM SC 2022 results'!$N$4:$N$39, 'INFORM SC 2022 results'!M$4:M$39)</f>
        <v>-0.32245008900881394</v>
      </c>
      <c r="L12" s="182">
        <f>CORREL('INFORM SC 2022 results'!$N$4:$N$39, 'INFORM SC 2022 results'!N$4:N$39)</f>
        <v>1.0000000000000002</v>
      </c>
      <c r="M12" s="182">
        <f>CORREL('INFORM SC 2022 results'!$N$4:$N$39, 'INFORM SC 2022 results'!O$4:O$39)</f>
        <v>0.37163054834917247</v>
      </c>
      <c r="N12" s="182">
        <f>CORREL('INFORM SC 2022 results'!$N$4:$N$39, 'INFORM SC 2022 results'!P$4:P$39)</f>
        <v>0.55853125265729509</v>
      </c>
      <c r="O12" s="182">
        <f>CORREL('INFORM SC 2022 results'!$N$4:$N$39, 'INFORM SC 2022 results'!Q$4:Q$39)</f>
        <v>-6.3017395376135765E-2</v>
      </c>
      <c r="P12" s="182">
        <f>CORREL('INFORM SC 2022 results'!$N$4:$N$39, 'INFORM SC 2022 results'!R$4:R$39)</f>
        <v>-2.8271231005383705E-2</v>
      </c>
      <c r="Q12" s="182">
        <f>CORREL('INFORM SC 2022 results'!$N$4:$N$39, 'INFORM SC 2022 results'!S$4:S$39)</f>
        <v>0.42061264412970312</v>
      </c>
      <c r="R12" s="182">
        <f>CORREL('INFORM SC 2022 results'!$N$4:$N$39, 'INFORM SC 2022 results'!T$4:T$39)</f>
        <v>-0.14299316770412843</v>
      </c>
      <c r="S12" s="182">
        <f>CORREL('INFORM SC 2022 results'!$N$4:$N$39, 'INFORM SC 2022 results'!U$4:U$39)</f>
        <v>0.36734869685809074</v>
      </c>
      <c r="T12" s="182">
        <f>CORREL('INFORM SC 2022 results'!$N$4:$N$39, 'INFORM SC 2022 results'!W$4:W$39)</f>
        <v>0.26417293965561317</v>
      </c>
      <c r="U12" s="192">
        <f>CORREL('INFORM SC 2022 results'!$N$4:$N$39, 'INFORM SC 2022 results'!X$4:X$39)</f>
        <v>0.50997252434067863</v>
      </c>
      <c r="V12" s="186">
        <f>CORREL('INFORM SC 2022 results'!$N$4:$N$39, 'INFORM SC 2022 results'!Y$4:Y$39)</f>
        <v>-0.26431110719820033</v>
      </c>
      <c r="W12" s="182">
        <f>CORREL('INFORM SC 2022 results'!$N$4:$N$39, 'INFORM SC 2022 results'!Z$4:Z$39)</f>
        <v>0.12353113629898496</v>
      </c>
      <c r="X12" s="182">
        <f>CORREL('INFORM SC 2022 results'!$N$4:$N$39, 'INFORM SC 2022 results'!AA$4:AA$39)</f>
        <v>0.37350738790308513</v>
      </c>
      <c r="Y12" s="182">
        <f>CORREL('INFORM SC 2022 results'!$N$4:$N$39, 'INFORM SC 2022 results'!AB$4:AB$39)</f>
        <v>-0.31686837625636316</v>
      </c>
      <c r="Z12" s="182">
        <f>CORREL('INFORM SC 2022 results'!$N$4:$N$39, 'INFORM SC 2022 results'!AC$4:AC$39)</f>
        <v>4.6414534107394746E-2</v>
      </c>
      <c r="AA12" s="182">
        <f>CORREL('INFORM SC 2022 results'!$N$4:$N$39, 'INFORM SC 2022 results'!AD$4:AD$39)</f>
        <v>2.279732596945826E-2</v>
      </c>
      <c r="AB12" s="182">
        <f>CORREL('INFORM SC 2022 results'!$N$4:$N$39, 'INFORM SC 2022 results'!AE$4:AE$39)</f>
        <v>0.23617335623711586</v>
      </c>
      <c r="AC12" s="182">
        <f>CORREL('INFORM SC 2022 results'!$N$4:$N$39, 'INFORM SC 2022 results'!AF$4:AF$39)</f>
        <v>0.46577624471545059</v>
      </c>
      <c r="AD12" s="182">
        <f>CORREL('INFORM SC 2022 results'!$N$4:$N$39, 'INFORM SC 2022 results'!AG$4:AG$39)</f>
        <v>0.30392232481238929</v>
      </c>
      <c r="AE12" s="184">
        <f>CORREL('INFORM SC 2022 results'!$N$4:$N$39, 'INFORM SC 2022 results'!AH$4:AH$39)</f>
        <v>0.21624974208466125</v>
      </c>
      <c r="AF12" s="204">
        <f>CORREL('INFORM SC 2022 results'!$N$4:$N$39, 'INFORM SC 2022 results'!AI$4:AI$39)</f>
        <v>0.10417890827192769</v>
      </c>
    </row>
    <row r="13" spans="1:35" x14ac:dyDescent="0.25">
      <c r="A13" s="165" t="s">
        <v>34</v>
      </c>
      <c r="B13" s="182">
        <f>CORREL('INFORM SC 2022 results'!$O$4:$O$39, 'INFORM SC 2022 results'!D$4:D$39)</f>
        <v>-0.24979508626435126</v>
      </c>
      <c r="C13" s="182">
        <f>CORREL('INFORM SC 2022 results'!$O$4:$O$39, 'INFORM SC 2022 results'!E$4:E$39)</f>
        <v>-2.0812900221759752E-2</v>
      </c>
      <c r="D13" s="182">
        <f>CORREL('INFORM SC 2022 results'!$O$4:$O$39, 'INFORM SC 2022 results'!F$4:F$39)</f>
        <v>0.40268980405896437</v>
      </c>
      <c r="E13" s="182">
        <f>CORREL('INFORM SC 2022 results'!$O$4:$O$39, 'INFORM SC 2022 results'!G$4:G$39)</f>
        <v>3.5792278732237462E-2</v>
      </c>
      <c r="F13" s="182">
        <f>CORREL('INFORM SC 2022 results'!$O$4:$O$39, 'INFORM SC 2022 results'!H$4:H$39)</f>
        <v>4.9345719035379987E-2</v>
      </c>
      <c r="G13" s="182">
        <f>CORREL('INFORM SC 2022 results'!$O$4:$O$39, 'INFORM SC 2022 results'!I$4:I$39)</f>
        <v>-0.97287121371604868</v>
      </c>
      <c r="H13" s="182">
        <f>CORREL('INFORM SC 2022 results'!$O$4:$O$39, 'INFORM SC 2022 results'!J$4:J$39)</f>
        <v>-0.58137462813759977</v>
      </c>
      <c r="I13" s="182">
        <f>CORREL('INFORM SC 2022 results'!$O$4:$O$39, 'INFORM SC 2022 results'!K$4:K$39)</f>
        <v>-0.91147479604371806</v>
      </c>
      <c r="J13" s="184">
        <f>CORREL('INFORM SC 2022 results'!$O$4:$O$39, 'INFORM SC 2022 results'!L$4:L$39)</f>
        <v>-0.69440601158294835</v>
      </c>
      <c r="K13" s="191">
        <f>CORREL('INFORM SC 2022 results'!$O$4:$O$39, 'INFORM SC 2022 results'!M$4:M$39)</f>
        <v>-0.85673932034861633</v>
      </c>
      <c r="L13" s="182">
        <f>CORREL('INFORM SC 2022 results'!$O$4:$O$39, 'INFORM SC 2022 results'!N$4:N$39)</f>
        <v>0.37163054834917247</v>
      </c>
      <c r="M13" s="182">
        <f>CORREL('INFORM SC 2022 results'!$O$4:$O$39, 'INFORM SC 2022 results'!O$4:O$39)</f>
        <v>1</v>
      </c>
      <c r="N13" s="182">
        <f>CORREL('INFORM SC 2022 results'!$O$4:$O$39, 'INFORM SC 2022 results'!P$4:P$39)</f>
        <v>7.3065785377164115E-3</v>
      </c>
      <c r="O13" s="182">
        <f>CORREL('INFORM SC 2022 results'!$O$4:$O$39, 'INFORM SC 2022 results'!Q$4:Q$39)</f>
        <v>0.31455324138119217</v>
      </c>
      <c r="P13" s="182">
        <f>CORREL('INFORM SC 2022 results'!$O$4:$O$39, 'INFORM SC 2022 results'!R$4:R$39)</f>
        <v>0.43456621072226376</v>
      </c>
      <c r="Q13" s="182">
        <f>CORREL('INFORM SC 2022 results'!$O$4:$O$39, 'INFORM SC 2022 results'!S$4:S$39)</f>
        <v>0.46940247264377627</v>
      </c>
      <c r="R13" s="182">
        <f>CORREL('INFORM SC 2022 results'!$O$4:$O$39, 'INFORM SC 2022 results'!T$4:T$39)</f>
        <v>0.12735276410277571</v>
      </c>
      <c r="S13" s="182">
        <f>CORREL('INFORM SC 2022 results'!$O$4:$O$39, 'INFORM SC 2022 results'!U$4:U$39)</f>
        <v>0.99990496891646785</v>
      </c>
      <c r="T13" s="182">
        <f>CORREL('INFORM SC 2022 results'!$O$4:$O$39, 'INFORM SC 2022 results'!W$4:W$39)</f>
        <v>0.68858658883986601</v>
      </c>
      <c r="U13" s="192">
        <f>CORREL('INFORM SC 2022 results'!$O$4:$O$39, 'INFORM SC 2022 results'!X$4:X$39)</f>
        <v>0.58488749154803232</v>
      </c>
      <c r="V13" s="186">
        <f>CORREL('INFORM SC 2022 results'!$O$4:$O$39, 'INFORM SC 2022 results'!Y$4:Y$39)</f>
        <v>-0.95556212892462011</v>
      </c>
      <c r="W13" s="182">
        <f>CORREL('INFORM SC 2022 results'!$O$4:$O$39, 'INFORM SC 2022 results'!Z$4:Z$39)</f>
        <v>0.76210101453481116</v>
      </c>
      <c r="X13" s="182">
        <f>CORREL('INFORM SC 2022 results'!$O$4:$O$39, 'INFORM SC 2022 results'!AA$4:AA$39)</f>
        <v>0.64676616924657093</v>
      </c>
      <c r="Y13" s="182">
        <f>CORREL('INFORM SC 2022 results'!$O$4:$O$39, 'INFORM SC 2022 results'!AB$4:AB$39)</f>
        <v>-0.12810768834084488</v>
      </c>
      <c r="Z13" s="182">
        <f>CORREL('INFORM SC 2022 results'!$O$4:$O$39, 'INFORM SC 2022 results'!AC$4:AC$39)</f>
        <v>0.46232991750130964</v>
      </c>
      <c r="AA13" s="182">
        <f>CORREL('INFORM SC 2022 results'!$O$4:$O$39, 'INFORM SC 2022 results'!AD$4:AD$39)</f>
        <v>-0.21574926093318247</v>
      </c>
      <c r="AB13" s="182">
        <f>CORREL('INFORM SC 2022 results'!$O$4:$O$39, 'INFORM SC 2022 results'!AE$4:AE$39)</f>
        <v>0.41772605563179455</v>
      </c>
      <c r="AC13" s="182">
        <f>CORREL('INFORM SC 2022 results'!$O$4:$O$39, 'INFORM SC 2022 results'!AF$4:AF$39)</f>
        <v>-7.0958038332660595E-2</v>
      </c>
      <c r="AD13" s="182">
        <f>CORREL('INFORM SC 2022 results'!$O$4:$O$39, 'INFORM SC 2022 results'!AG$4:AG$39)</f>
        <v>6.5292037499575531E-2</v>
      </c>
      <c r="AE13" s="184">
        <f>CORREL('INFORM SC 2022 results'!$O$4:$O$39, 'INFORM SC 2022 results'!AH$4:AH$39)</f>
        <v>0.30154118430707483</v>
      </c>
      <c r="AF13" s="204">
        <f>CORREL('INFORM SC 2022 results'!$O$4:$O$39, 'INFORM SC 2022 results'!AI$4:AI$39)</f>
        <v>-0.11975995037513051</v>
      </c>
    </row>
    <row r="14" spans="1:35" x14ac:dyDescent="0.25">
      <c r="A14" s="165" t="s">
        <v>71</v>
      </c>
      <c r="B14" s="182">
        <f>CORREL('INFORM SC 2022 results'!$P$4:$P$39, 'INFORM SC 2022 results'!D$4:D$39)</f>
        <v>-0.15720397046510043</v>
      </c>
      <c r="C14" s="182">
        <f>CORREL('INFORM SC 2022 results'!$P$4:$P$39, 'INFORM SC 2022 results'!E$4:E$39)</f>
        <v>-0.12612526560495649</v>
      </c>
      <c r="D14" s="182">
        <f>CORREL('INFORM SC 2022 results'!$P$4:$P$39, 'INFORM SC 2022 results'!F$4:F$39)</f>
        <v>-3.6437121572585676E-2</v>
      </c>
      <c r="E14" s="182">
        <f>CORREL('INFORM SC 2022 results'!$P$4:$P$39, 'INFORM SC 2022 results'!G$4:G$39)</f>
        <v>0.17706361596258099</v>
      </c>
      <c r="F14" s="182">
        <f>CORREL('INFORM SC 2022 results'!$P$4:$P$39, 'INFORM SC 2022 results'!H$4:H$39)</f>
        <v>-1.5558176409807211E-3</v>
      </c>
      <c r="G14" s="182">
        <f>CORREL('INFORM SC 2022 results'!$P$4:$P$39, 'INFORM SC 2022 results'!I$4:I$39)</f>
        <v>7.5991723817231294E-2</v>
      </c>
      <c r="H14" s="182">
        <f>CORREL('INFORM SC 2022 results'!$P$4:$P$39, 'INFORM SC 2022 results'!J$4:J$39)</f>
        <v>-0.3367724605363393</v>
      </c>
      <c r="I14" s="182">
        <f>CORREL('INFORM SC 2022 results'!$P$4:$P$39, 'INFORM SC 2022 results'!K$4:K$39)</f>
        <v>-0.12185302583396193</v>
      </c>
      <c r="J14" s="184">
        <f>CORREL('INFORM SC 2022 results'!$P$4:$P$39, 'INFORM SC 2022 results'!L$4:L$39)</f>
        <v>-9.6225828653416334E-2</v>
      </c>
      <c r="K14" s="191">
        <f>CORREL('INFORM SC 2022 results'!$P$4:$P$39, 'INFORM SC 2022 results'!M$4:M$39)</f>
        <v>0.403780644372293</v>
      </c>
      <c r="L14" s="182">
        <f>CORREL('INFORM SC 2022 results'!$P$4:$P$39, 'INFORM SC 2022 results'!N$4:N$39)</f>
        <v>0.55853125265729509</v>
      </c>
      <c r="M14" s="182">
        <f>CORREL('INFORM SC 2022 results'!$P$4:$P$39, 'INFORM SC 2022 results'!O$4:O$39)</f>
        <v>7.3065785377164115E-3</v>
      </c>
      <c r="N14" s="182">
        <f>CORREL('INFORM SC 2022 results'!$P$4:$P$39, 'INFORM SC 2022 results'!P$4:P$39)</f>
        <v>1.0000000000000002</v>
      </c>
      <c r="O14" s="182">
        <f>CORREL('INFORM SC 2022 results'!$P$4:$P$39, 'INFORM SC 2022 results'!Q$4:Q$39)</f>
        <v>0.23100512798370335</v>
      </c>
      <c r="P14" s="182">
        <f>CORREL('INFORM SC 2022 results'!$P$4:$P$39, 'INFORM SC 2022 results'!R$4:R$39)</f>
        <v>0.18000155780898452</v>
      </c>
      <c r="Q14" s="182">
        <f>CORREL('INFORM SC 2022 results'!$P$4:$P$39, 'INFORM SC 2022 results'!S$4:S$39)</f>
        <v>8.39152095345852E-2</v>
      </c>
      <c r="R14" s="182">
        <f>CORREL('INFORM SC 2022 results'!$P$4:$P$39, 'INFORM SC 2022 results'!T$4:T$39)</f>
        <v>-0.41488066441319432</v>
      </c>
      <c r="S14" s="182">
        <f>CORREL('INFORM SC 2022 results'!$P$4:$P$39, 'INFORM SC 2022 results'!U$4:U$39)</f>
        <v>1.2257813440429683E-2</v>
      </c>
      <c r="T14" s="182">
        <f>CORREL('INFORM SC 2022 results'!$P$4:$P$39, 'INFORM SC 2022 results'!W$4:W$39)</f>
        <v>1.4072012561908039E-2</v>
      </c>
      <c r="U14" s="192">
        <f>CORREL('INFORM SC 2022 results'!$P$4:$P$39, 'INFORM SC 2022 results'!X$4:X$39)</f>
        <v>0.52108279227990506</v>
      </c>
      <c r="V14" s="186">
        <f>CORREL('INFORM SC 2022 results'!$P$4:$P$39, 'INFORM SC 2022 results'!Y$4:Y$39)</f>
        <v>-0.11287052299437345</v>
      </c>
      <c r="W14" s="182">
        <f>CORREL('INFORM SC 2022 results'!$P$4:$P$39, 'INFORM SC 2022 results'!Z$4:Z$39)</f>
        <v>0.21572155254722147</v>
      </c>
      <c r="X14" s="182">
        <f>CORREL('INFORM SC 2022 results'!$P$4:$P$39, 'INFORM SC 2022 results'!AA$4:AA$39)</f>
        <v>0.17384743757024354</v>
      </c>
      <c r="Y14" s="182">
        <f>CORREL('INFORM SC 2022 results'!$P$4:$P$39, 'INFORM SC 2022 results'!AB$4:AB$39)</f>
        <v>0.40471499375684272</v>
      </c>
      <c r="Z14" s="182">
        <f>CORREL('INFORM SC 2022 results'!$P$4:$P$39, 'INFORM SC 2022 results'!AC$4:AC$39)</f>
        <v>0.44156099350704026</v>
      </c>
      <c r="AA14" s="182">
        <f>CORREL('INFORM SC 2022 results'!$P$4:$P$39, 'INFORM SC 2022 results'!AD$4:AD$39)</f>
        <v>0.33044324722406471</v>
      </c>
      <c r="AB14" s="182">
        <f>CORREL('INFORM SC 2022 results'!$P$4:$P$39, 'INFORM SC 2022 results'!AE$4:AE$39)</f>
        <v>0.43450599331331918</v>
      </c>
      <c r="AC14" s="182">
        <f>CORREL('INFORM SC 2022 results'!$P$4:$P$39, 'INFORM SC 2022 results'!AF$4:AF$39)</f>
        <v>0.55221158558134631</v>
      </c>
      <c r="AD14" s="182">
        <f>CORREL('INFORM SC 2022 results'!$P$4:$P$39, 'INFORM SC 2022 results'!AG$4:AG$39)</f>
        <v>0.57800931708669667</v>
      </c>
      <c r="AE14" s="184">
        <f>CORREL('INFORM SC 2022 results'!$P$4:$P$39, 'INFORM SC 2022 results'!AH$4:AH$39)</f>
        <v>0.6325657629755953</v>
      </c>
      <c r="AF14" s="204">
        <f>CORREL('INFORM SC 2022 results'!$P$4:$P$39, 'INFORM SC 2022 results'!AI$4:AI$39)</f>
        <v>0.53419016662208108</v>
      </c>
    </row>
    <row r="15" spans="1:35" x14ac:dyDescent="0.25">
      <c r="A15" s="165" t="s">
        <v>19</v>
      </c>
      <c r="B15" s="182">
        <f>CORREL('INFORM SC 2022 results'!$Q$4:$Q$39, 'INFORM SC 2022 results'!D$4:D$39)</f>
        <v>8.4102422914545977E-2</v>
      </c>
      <c r="C15" s="182">
        <f>CORREL('INFORM SC 2022 results'!$Q$4:$Q$39, 'INFORM SC 2022 results'!E$4:E$39)</f>
        <v>-1.7243488040950303E-2</v>
      </c>
      <c r="D15" s="182">
        <f>CORREL('INFORM SC 2022 results'!$Q$4:$Q$39, 'INFORM SC 2022 results'!F$4:F$39)</f>
        <v>0.18453210253229163</v>
      </c>
      <c r="E15" s="182">
        <f>CORREL('INFORM SC 2022 results'!$Q$4:$Q$39, 'INFORM SC 2022 results'!G$4:G$39)</f>
        <v>0.19563659735949054</v>
      </c>
      <c r="F15" s="182">
        <f>CORREL('INFORM SC 2022 results'!$Q$4:$Q$39, 'INFORM SC 2022 results'!H$4:H$39)</f>
        <v>0.39675255804767662</v>
      </c>
      <c r="G15" s="182">
        <f>CORREL('INFORM SC 2022 results'!$Q$4:$Q$39, 'INFORM SC 2022 results'!I$4:I$39)</f>
        <v>-0.17074143965579566</v>
      </c>
      <c r="H15" s="182">
        <f>CORREL('INFORM SC 2022 results'!$Q$4:$Q$39, 'INFORM SC 2022 results'!J$4:J$39)</f>
        <v>3.9513186338829748E-2</v>
      </c>
      <c r="I15" s="182">
        <f>CORREL('INFORM SC 2022 results'!$Q$4:$Q$39, 'INFORM SC 2022 results'!K$4:K$39)</f>
        <v>-0.10934927976646586</v>
      </c>
      <c r="J15" s="184">
        <f>CORREL('INFORM SC 2022 results'!$Q$4:$Q$39, 'INFORM SC 2022 results'!L$4:L$39)</f>
        <v>0.12935798760629838</v>
      </c>
      <c r="K15" s="191">
        <f>CORREL('INFORM SC 2022 results'!$Q$4:$Q$39, 'INFORM SC 2022 results'!M$4:M$39)</f>
        <v>-4.2562249231435992E-2</v>
      </c>
      <c r="L15" s="182">
        <f>CORREL('INFORM SC 2022 results'!$Q$4:$Q$39, 'INFORM SC 2022 results'!N$4:N$39)</f>
        <v>-6.3017395376135765E-2</v>
      </c>
      <c r="M15" s="182">
        <f>CORREL('INFORM SC 2022 results'!$Q$4:$Q$39, 'INFORM SC 2022 results'!O$4:O$39)</f>
        <v>0.31455324138119217</v>
      </c>
      <c r="N15" s="182">
        <f>CORREL('INFORM SC 2022 results'!$Q$4:$Q$39, 'INFORM SC 2022 results'!P$4:P$39)</f>
        <v>0.23100512798370335</v>
      </c>
      <c r="O15" s="182">
        <f>CORREL('INFORM SC 2022 results'!$Q$4:$Q$39, 'INFORM SC 2022 results'!Q$4:Q$39)</f>
        <v>0.99999999999999989</v>
      </c>
      <c r="P15" s="182">
        <f>CORREL('INFORM SC 2022 results'!$Q$4:$Q$39, 'INFORM SC 2022 results'!R$4:R$39)</f>
        <v>0.62238690982677525</v>
      </c>
      <c r="Q15" s="182">
        <f>CORREL('INFORM SC 2022 results'!$Q$4:$Q$39, 'INFORM SC 2022 results'!S$4:S$39)</f>
        <v>6.4983532010384773E-2</v>
      </c>
      <c r="R15" s="182">
        <f>CORREL('INFORM SC 2022 results'!$Q$4:$Q$39, 'INFORM SC 2022 results'!T$4:T$39)</f>
        <v>-3.5467859511960804E-2</v>
      </c>
      <c r="S15" s="182">
        <f>CORREL('INFORM SC 2022 results'!$Q$4:$Q$39, 'INFORM SC 2022 results'!U$4:U$39)</f>
        <v>0.32258457845531657</v>
      </c>
      <c r="T15" s="182">
        <f>CORREL('INFORM SC 2022 results'!$Q$4:$Q$39, 'INFORM SC 2022 results'!W$4:W$39)</f>
        <v>0.57301495423447157</v>
      </c>
      <c r="U15" s="192">
        <f>CORREL('INFORM SC 2022 results'!$Q$4:$Q$39, 'INFORM SC 2022 results'!X$4:X$39)</f>
        <v>0.59872123303972302</v>
      </c>
      <c r="V15" s="186">
        <f>CORREL('INFORM SC 2022 results'!$Q$4:$Q$39, 'INFORM SC 2022 results'!Y$4:Y$39)</f>
        <v>-0.4729509241336966</v>
      </c>
      <c r="W15" s="182">
        <f>CORREL('INFORM SC 2022 results'!$Q$4:$Q$39, 'INFORM SC 2022 results'!Z$4:Z$39)</f>
        <v>0.5207904232934597</v>
      </c>
      <c r="X15" s="182">
        <f>CORREL('INFORM SC 2022 results'!$Q$4:$Q$39, 'INFORM SC 2022 results'!AA$4:AA$39)</f>
        <v>1.6092878031447468E-2</v>
      </c>
      <c r="Y15" s="182">
        <f>CORREL('INFORM SC 2022 results'!$Q$4:$Q$39, 'INFORM SC 2022 results'!AB$4:AB$39)</f>
        <v>0.52543368854994443</v>
      </c>
      <c r="Z15" s="182">
        <f>CORREL('INFORM SC 2022 results'!$Q$4:$Q$39, 'INFORM SC 2022 results'!AC$4:AC$39)</f>
        <v>0.44705525223590931</v>
      </c>
      <c r="AA15" s="182">
        <f>CORREL('INFORM SC 2022 results'!$Q$4:$Q$39, 'INFORM SC 2022 results'!AD$4:AD$39)</f>
        <v>6.704091973987289E-2</v>
      </c>
      <c r="AB15" s="182">
        <f>CORREL('INFORM SC 2022 results'!$Q$4:$Q$39, 'INFORM SC 2022 results'!AE$4:AE$39)</f>
        <v>0.32933256970527502</v>
      </c>
      <c r="AC15" s="182">
        <f>CORREL('INFORM SC 2022 results'!$Q$4:$Q$39, 'INFORM SC 2022 results'!AF$4:AF$39)</f>
        <v>-0.22492608814824053</v>
      </c>
      <c r="AD15" s="182">
        <f>CORREL('INFORM SC 2022 results'!$Q$4:$Q$39, 'INFORM SC 2022 results'!AG$4:AG$39)</f>
        <v>8.663524661357401E-2</v>
      </c>
      <c r="AE15" s="184">
        <f>CORREL('INFORM SC 2022 results'!$Q$4:$Q$39, 'INFORM SC 2022 results'!AH$4:AH$39)</f>
        <v>0.32166935799320556</v>
      </c>
      <c r="AF15" s="204">
        <f>CORREL('INFORM SC 2022 results'!$Q$4:$Q$39, 'INFORM SC 2022 results'!AI$4:AI$39)</f>
        <v>0.55184229070437651</v>
      </c>
    </row>
    <row r="16" spans="1:35" x14ac:dyDescent="0.25">
      <c r="A16" s="165" t="s">
        <v>54</v>
      </c>
      <c r="B16" s="182">
        <f>CORREL('INFORM SC 2022 results'!$R$4:$R$39, 'INFORM SC 2022 results'!D$4:D$39)</f>
        <v>0.10221383962071587</v>
      </c>
      <c r="C16" s="182">
        <f>CORREL('INFORM SC 2022 results'!$R$4:$R$39, 'INFORM SC 2022 results'!E$4:E$39)</f>
        <v>-0.10380756160612151</v>
      </c>
      <c r="D16" s="182">
        <f>CORREL('INFORM SC 2022 results'!$R$4:$R$39, 'INFORM SC 2022 results'!F$4:F$39)</f>
        <v>0.44076402139628934</v>
      </c>
      <c r="E16" s="182">
        <f>CORREL('INFORM SC 2022 results'!$R$4:$R$39, 'INFORM SC 2022 results'!G$4:G$39)</f>
        <v>-5.9603987591498014E-2</v>
      </c>
      <c r="F16" s="182">
        <f>CORREL('INFORM SC 2022 results'!$R$4:$R$39, 'INFORM SC 2022 results'!H$4:H$39)</f>
        <v>0.27935045926275009</v>
      </c>
      <c r="G16" s="182">
        <f>CORREL('INFORM SC 2022 results'!$R$4:$R$39, 'INFORM SC 2022 results'!I$4:I$39)</f>
        <v>-0.27136450927213351</v>
      </c>
      <c r="H16" s="182">
        <f>CORREL('INFORM SC 2022 results'!$R$4:$R$39, 'INFORM SC 2022 results'!J$4:J$39)</f>
        <v>-0.15756451212610212</v>
      </c>
      <c r="I16" s="182">
        <f>CORREL('INFORM SC 2022 results'!$R$4:$R$39, 'INFORM SC 2022 results'!K$4:K$39)</f>
        <v>-0.22911437386925124</v>
      </c>
      <c r="J16" s="184">
        <f>CORREL('INFORM SC 2022 results'!$R$4:$R$39, 'INFORM SC 2022 results'!L$4:L$39)</f>
        <v>-3.32139378726964E-2</v>
      </c>
      <c r="K16" s="191">
        <f>CORREL('INFORM SC 2022 results'!$R$4:$R$39, 'INFORM SC 2022 results'!M$4:M$39)</f>
        <v>-0.17769095003465082</v>
      </c>
      <c r="L16" s="182">
        <f>CORREL('INFORM SC 2022 results'!$R$4:$R$39, 'INFORM SC 2022 results'!N$4:N$39)</f>
        <v>-2.8271231005383705E-2</v>
      </c>
      <c r="M16" s="182">
        <f>CORREL('INFORM SC 2022 results'!$R$4:$R$39, 'INFORM SC 2022 results'!O$4:O$39)</f>
        <v>0.43456621072226376</v>
      </c>
      <c r="N16" s="182">
        <f>CORREL('INFORM SC 2022 results'!$R$4:$R$39, 'INFORM SC 2022 results'!P$4:P$39)</f>
        <v>0.18000155780898452</v>
      </c>
      <c r="O16" s="182">
        <f>CORREL('INFORM SC 2022 results'!$R$4:$R$39, 'INFORM SC 2022 results'!Q$4:Q$39)</f>
        <v>0.62238690982677525</v>
      </c>
      <c r="P16" s="182">
        <f>CORREL('INFORM SC 2022 results'!$R$4:$R$39, 'INFORM SC 2022 results'!R$4:R$39)</f>
        <v>1</v>
      </c>
      <c r="Q16" s="182">
        <f>CORREL('INFORM SC 2022 results'!$R$4:$R$39, 'INFORM SC 2022 results'!S$4:S$39)</f>
        <v>2.8275831228260231E-2</v>
      </c>
      <c r="R16" s="182">
        <f>CORREL('INFORM SC 2022 results'!$R$4:$R$39, 'INFORM SC 2022 results'!T$4:T$39)</f>
        <v>0.21368996441121299</v>
      </c>
      <c r="S16" s="182">
        <f>CORREL('INFORM SC 2022 results'!$R$4:$R$39, 'INFORM SC 2022 results'!U$4:U$39)</f>
        <v>0.44354757254776656</v>
      </c>
      <c r="T16" s="182">
        <f>CORREL('INFORM SC 2022 results'!$R$4:$R$39, 'INFORM SC 2022 results'!W$4:W$39)</f>
        <v>0.54910417740254969</v>
      </c>
      <c r="U16" s="192">
        <f>CORREL('INFORM SC 2022 results'!$R$4:$R$39, 'INFORM SC 2022 results'!X$4:X$39)</f>
        <v>0.57297581015946775</v>
      </c>
      <c r="V16" s="186">
        <f>CORREL('INFORM SC 2022 results'!$R$4:$R$39, 'INFORM SC 2022 results'!Y$4:Y$39)</f>
        <v>-0.60818932124073233</v>
      </c>
      <c r="W16" s="182">
        <f>CORREL('INFORM SC 2022 results'!$R$4:$R$39, 'INFORM SC 2022 results'!Z$4:Z$39)</f>
        <v>0.60597172383938369</v>
      </c>
      <c r="X16" s="182">
        <f>CORREL('INFORM SC 2022 results'!$R$4:$R$39, 'INFORM SC 2022 results'!AA$4:AA$39)</f>
        <v>-2.1945173027474299E-2</v>
      </c>
      <c r="Y16" s="182">
        <f>CORREL('INFORM SC 2022 results'!$R$4:$R$39, 'INFORM SC 2022 results'!AB$4:AB$39)</f>
        <v>0.57842845312592606</v>
      </c>
      <c r="Z16" s="182">
        <f>CORREL('INFORM SC 2022 results'!$R$4:$R$39, 'INFORM SC 2022 results'!AC$4:AC$39)</f>
        <v>0.44527652403329521</v>
      </c>
      <c r="AA16" s="182">
        <f>CORREL('INFORM SC 2022 results'!$R$4:$R$39, 'INFORM SC 2022 results'!AD$4:AD$39)</f>
        <v>0.40473493616473266</v>
      </c>
      <c r="AB16" s="182">
        <f>CORREL('INFORM SC 2022 results'!$R$4:$R$39, 'INFORM SC 2022 results'!AE$4:AE$39)</f>
        <v>0.50358761825191856</v>
      </c>
      <c r="AC16" s="182">
        <f>CORREL('INFORM SC 2022 results'!$R$4:$R$39, 'INFORM SC 2022 results'!AF$4:AF$39)</f>
        <v>-0.1230543574574323</v>
      </c>
      <c r="AD16" s="182">
        <f>CORREL('INFORM SC 2022 results'!$R$4:$R$39, 'INFORM SC 2022 results'!AG$4:AG$39)</f>
        <v>0.37061494459954752</v>
      </c>
      <c r="AE16" s="184">
        <f>CORREL('INFORM SC 2022 results'!$R$4:$R$39, 'INFORM SC 2022 results'!AH$4:AH$39)</f>
        <v>0.50773318279886936</v>
      </c>
      <c r="AF16" s="204">
        <f>CORREL('INFORM SC 2022 results'!$R$4:$R$39, 'INFORM SC 2022 results'!AI$4:AI$39)</f>
        <v>0.52989204576511295</v>
      </c>
    </row>
    <row r="17" spans="1:32" x14ac:dyDescent="0.25">
      <c r="A17" s="165" t="s">
        <v>26</v>
      </c>
      <c r="B17" s="182">
        <f>CORREL('INFORM SC 2022 results'!$S$4:$S$39, 'INFORM SC 2022 results'!D$4:D$39)</f>
        <v>-0.35459718930319067</v>
      </c>
      <c r="C17" s="182">
        <f>CORREL('INFORM SC 2022 results'!$S$4:$S$39, 'INFORM SC 2022 results'!E$4:E$39)</f>
        <v>-0.11536611389124996</v>
      </c>
      <c r="D17" s="182">
        <f>CORREL('INFORM SC 2022 results'!$S$4:$S$39, 'INFORM SC 2022 results'!F$4:F$39)</f>
        <v>0.40879276482143373</v>
      </c>
      <c r="E17" s="182">
        <f>CORREL('INFORM SC 2022 results'!$S$4:$S$39, 'INFORM SC 2022 results'!G$4:G$39)</f>
        <v>-0.12037435038535596</v>
      </c>
      <c r="F17" s="182">
        <f>CORREL('INFORM SC 2022 results'!$S$4:$S$39, 'INFORM SC 2022 results'!H$4:H$39)</f>
        <v>-0.13603957015352774</v>
      </c>
      <c r="G17" s="182">
        <f>CORREL('INFORM SC 2022 results'!$S$4:$S$39, 'INFORM SC 2022 results'!I$4:I$39)</f>
        <v>-0.49613116418698561</v>
      </c>
      <c r="H17" s="182">
        <f>CORREL('INFORM SC 2022 results'!$S$4:$S$39, 'INFORM SC 2022 results'!J$4:J$39)</f>
        <v>-0.40352218176848631</v>
      </c>
      <c r="I17" s="182">
        <f>CORREL('INFORM SC 2022 results'!$S$4:$S$39, 'INFORM SC 2022 results'!K$4:K$39)</f>
        <v>-0.52024750472742665</v>
      </c>
      <c r="J17" s="184">
        <f>CORREL('INFORM SC 2022 results'!$S$4:$S$39, 'INFORM SC 2022 results'!L$4:L$39)</f>
        <v>-0.47963017974380101</v>
      </c>
      <c r="K17" s="191">
        <f>CORREL('INFORM SC 2022 results'!$S$4:$S$39, 'INFORM SC 2022 results'!M$4:M$39)</f>
        <v>-0.45571790071138418</v>
      </c>
      <c r="L17" s="182">
        <f>CORREL('INFORM SC 2022 results'!$S$4:$S$39, 'INFORM SC 2022 results'!N$4:N$39)</f>
        <v>0.42061264412970312</v>
      </c>
      <c r="M17" s="182">
        <f>CORREL('INFORM SC 2022 results'!$S$4:$S$39, 'INFORM SC 2022 results'!O$4:O$39)</f>
        <v>0.46940247264377627</v>
      </c>
      <c r="N17" s="182">
        <f>CORREL('INFORM SC 2022 results'!$S$4:$S$39, 'INFORM SC 2022 results'!P$4:P$39)</f>
        <v>8.39152095345852E-2</v>
      </c>
      <c r="O17" s="182">
        <f>CORREL('INFORM SC 2022 results'!$S$4:$S$39, 'INFORM SC 2022 results'!Q$4:Q$39)</f>
        <v>6.4983532010384773E-2</v>
      </c>
      <c r="P17" s="182">
        <f>CORREL('INFORM SC 2022 results'!$S$4:$S$39, 'INFORM SC 2022 results'!R$4:R$39)</f>
        <v>2.8275831228260231E-2</v>
      </c>
      <c r="Q17" s="182">
        <f>CORREL('INFORM SC 2022 results'!$S$4:$S$39, 'INFORM SC 2022 results'!S$4:S$39)</f>
        <v>1</v>
      </c>
      <c r="R17" s="182">
        <f>CORREL('INFORM SC 2022 results'!$S$4:$S$39, 'INFORM SC 2022 results'!T$4:T$39)</f>
        <v>-0.16788343477606893</v>
      </c>
      <c r="S17" s="182">
        <f>CORREL('INFORM SC 2022 results'!$S$4:$S$39, 'INFORM SC 2022 results'!U$4:U$39)</f>
        <v>0.46700626624729774</v>
      </c>
      <c r="T17" s="182">
        <f>CORREL('INFORM SC 2022 results'!$S$4:$S$39, 'INFORM SC 2022 results'!W$4:W$39)</f>
        <v>0.57004764510796124</v>
      </c>
      <c r="U17" s="192">
        <f>CORREL('INFORM SC 2022 results'!$S$4:$S$39, 'INFORM SC 2022 results'!X$4:X$39)</f>
        <v>0.5150742450311796</v>
      </c>
      <c r="V17" s="186">
        <f>CORREL('INFORM SC 2022 results'!$S$4:$S$39, 'INFORM SC 2022 results'!Y$4:Y$39)</f>
        <v>-0.39825826726767888</v>
      </c>
      <c r="W17" s="182">
        <f>CORREL('INFORM SC 2022 results'!$S$4:$S$39, 'INFORM SC 2022 results'!Z$4:Z$39)</f>
        <v>0.21678802516398449</v>
      </c>
      <c r="X17" s="182">
        <f>CORREL('INFORM SC 2022 results'!$S$4:$S$39, 'INFORM SC 2022 results'!AA$4:AA$39)</f>
        <v>0.46564090430849436</v>
      </c>
      <c r="Y17" s="182">
        <f>CORREL('INFORM SC 2022 results'!$S$4:$S$39, 'INFORM SC 2022 results'!AB$4:AB$39)</f>
        <v>-0.18987292203871578</v>
      </c>
      <c r="Z17" s="182">
        <f>CORREL('INFORM SC 2022 results'!$S$4:$S$39, 'INFORM SC 2022 results'!AC$4:AC$39)</f>
        <v>0.18605231600268085</v>
      </c>
      <c r="AA17" s="182">
        <f>CORREL('INFORM SC 2022 results'!$S$4:$S$39, 'INFORM SC 2022 results'!AD$4:AD$39)</f>
        <v>-0.3047662272701544</v>
      </c>
      <c r="AB17" s="182">
        <f>CORREL('INFORM SC 2022 results'!$S$4:$S$39, 'INFORM SC 2022 results'!AE$4:AE$39)</f>
        <v>0.15789995202963408</v>
      </c>
      <c r="AC17" s="182">
        <f>CORREL('INFORM SC 2022 results'!$S$4:$S$39, 'INFORM SC 2022 results'!AF$4:AF$39)</f>
        <v>1.7887586529104339E-3</v>
      </c>
      <c r="AD17" s="182">
        <f>CORREL('INFORM SC 2022 results'!$S$4:$S$39, 'INFORM SC 2022 results'!AG$4:AG$39)</f>
        <v>-6.9791499964160272E-2</v>
      </c>
      <c r="AE17" s="184">
        <f>CORREL('INFORM SC 2022 results'!$S$4:$S$39, 'INFORM SC 2022 results'!AH$4:AH$39)</f>
        <v>4.7852762598261607E-2</v>
      </c>
      <c r="AF17" s="204">
        <f>CORREL('INFORM SC 2022 results'!$S$4:$S$39, 'INFORM SC 2022 results'!AI$4:AI$39)</f>
        <v>-0.14319796057792886</v>
      </c>
    </row>
    <row r="18" spans="1:32" x14ac:dyDescent="0.25">
      <c r="A18" s="165" t="s">
        <v>27</v>
      </c>
      <c r="B18" s="182">
        <f>CORREL('INFORM SC 2022 results'!$T$4:$T$39, 'INFORM SC 2022 results'!D$4:D$39)</f>
        <v>-4.9645842841651473E-2</v>
      </c>
      <c r="C18" s="182">
        <f>CORREL('INFORM SC 2022 results'!$T$4:$T$39, 'INFORM SC 2022 results'!E$4:E$39)</f>
        <v>-9.5179806784402562E-2</v>
      </c>
      <c r="D18" s="182">
        <f>CORREL('INFORM SC 2022 results'!$T$4:$T$39, 'INFORM SC 2022 results'!F$4:F$39)</f>
        <v>0.30322311980815247</v>
      </c>
      <c r="E18" s="182">
        <f>CORREL('INFORM SC 2022 results'!$T$4:$T$39, 'INFORM SC 2022 results'!G$4:G$39)</f>
        <v>-0.35743244307829186</v>
      </c>
      <c r="F18" s="182">
        <f>CORREL('INFORM SC 2022 results'!$T$4:$T$39, 'INFORM SC 2022 results'!H$4:H$39)</f>
        <v>-0.1462433530128272</v>
      </c>
      <c r="G18" s="182">
        <f>CORREL('INFORM SC 2022 results'!$T$4:$T$39, 'INFORM SC 2022 results'!I$4:I$39)</f>
        <v>-0.14125289750528561</v>
      </c>
      <c r="H18" s="182">
        <f>CORREL('INFORM SC 2022 results'!$T$4:$T$39, 'INFORM SC 2022 results'!J$4:J$39)</f>
        <v>1.3376851529628195E-4</v>
      </c>
      <c r="I18" s="182">
        <f>CORREL('INFORM SC 2022 results'!$T$4:$T$39, 'INFORM SC 2022 results'!K$4:K$39)</f>
        <v>-9.0520213330565993E-2</v>
      </c>
      <c r="J18" s="184">
        <f>CORREL('INFORM SC 2022 results'!$T$4:$T$39, 'INFORM SC 2022 results'!L$4:L$39)</f>
        <v>-0.15107933230513146</v>
      </c>
      <c r="K18" s="191">
        <f>CORREL('INFORM SC 2022 results'!$T$4:$T$39, 'INFORM SC 2022 results'!M$4:M$39)</f>
        <v>-0.38034682339811149</v>
      </c>
      <c r="L18" s="182">
        <f>CORREL('INFORM SC 2022 results'!$T$4:$T$39, 'INFORM SC 2022 results'!N$4:N$39)</f>
        <v>-0.14299316770412843</v>
      </c>
      <c r="M18" s="182">
        <f>CORREL('INFORM SC 2022 results'!$T$4:$T$39, 'INFORM SC 2022 results'!O$4:O$39)</f>
        <v>0.12735276410277571</v>
      </c>
      <c r="N18" s="182">
        <f>CORREL('INFORM SC 2022 results'!$T$4:$T$39, 'INFORM SC 2022 results'!P$4:P$39)</f>
        <v>-0.41488066441319432</v>
      </c>
      <c r="O18" s="182">
        <f>CORREL('INFORM SC 2022 results'!$T$4:$T$39, 'INFORM SC 2022 results'!Q$4:Q$39)</f>
        <v>-3.5467859511960804E-2</v>
      </c>
      <c r="P18" s="182">
        <f>CORREL('INFORM SC 2022 results'!$T$4:$T$39, 'INFORM SC 2022 results'!R$4:R$39)</f>
        <v>0.21368996441121299</v>
      </c>
      <c r="Q18" s="182">
        <f>CORREL('INFORM SC 2022 results'!$T$4:$T$39, 'INFORM SC 2022 results'!S$4:S$39)</f>
        <v>-0.16788343477606893</v>
      </c>
      <c r="R18" s="182">
        <f>CORREL('INFORM SC 2022 results'!$T$4:$T$39, 'INFORM SC 2022 results'!T$4:T$39)</f>
        <v>1.0000000000000002</v>
      </c>
      <c r="S18" s="182">
        <f>CORREL('INFORM SC 2022 results'!$T$4:$T$39, 'INFORM SC 2022 results'!U$4:U$39)</f>
        <v>0.12626940448771576</v>
      </c>
      <c r="T18" s="182">
        <f>CORREL('INFORM SC 2022 results'!$T$4:$T$39, 'INFORM SC 2022 results'!W$4:W$39)</f>
        <v>0.44623216960425993</v>
      </c>
      <c r="U18" s="192">
        <f>CORREL('INFORM SC 2022 results'!$T$4:$T$39, 'INFORM SC 2022 results'!X$4:X$39)</f>
        <v>0.17284538984362224</v>
      </c>
      <c r="V18" s="186">
        <f>CORREL('INFORM SC 2022 results'!$T$4:$T$39, 'INFORM SC 2022 results'!Y$4:Y$39)</f>
        <v>-0.10173799732414462</v>
      </c>
      <c r="W18" s="182">
        <f>CORREL('INFORM SC 2022 results'!$T$4:$T$39, 'INFORM SC 2022 results'!Z$4:Z$39)</f>
        <v>9.822717000674315E-2</v>
      </c>
      <c r="X18" s="182">
        <f>CORREL('INFORM SC 2022 results'!$T$4:$T$39, 'INFORM SC 2022 results'!AA$4:AA$39)</f>
        <v>-0.40036280814423952</v>
      </c>
      <c r="Y18" s="182">
        <f>CORREL('INFORM SC 2022 results'!$T$4:$T$39, 'INFORM SC 2022 results'!AB$4:AB$39)</f>
        <v>-5.9616454641192362E-2</v>
      </c>
      <c r="Z18" s="182">
        <f>CORREL('INFORM SC 2022 results'!$T$4:$T$39, 'INFORM SC 2022 results'!AC$4:AC$39)</f>
        <v>-0.22905834238858555</v>
      </c>
      <c r="AA18" s="182">
        <f>CORREL('INFORM SC 2022 results'!$T$4:$T$39, 'INFORM SC 2022 results'!AD$4:AD$39)</f>
        <v>0.39520775843709233</v>
      </c>
      <c r="AB18" s="182">
        <f>CORREL('INFORM SC 2022 results'!$T$4:$T$39, 'INFORM SC 2022 results'!AE$4:AE$39)</f>
        <v>0.21243756148899751</v>
      </c>
      <c r="AC18" s="182">
        <f>CORREL('INFORM SC 2022 results'!$T$4:$T$39, 'INFORM SC 2022 results'!AF$4:AF$39)</f>
        <v>3.7587395845597275E-2</v>
      </c>
      <c r="AD18" s="182">
        <f>CORREL('INFORM SC 2022 results'!$T$4:$T$39, 'INFORM SC 2022 results'!AG$4:AG$39)</f>
        <v>0.27332616064574439</v>
      </c>
      <c r="AE18" s="184">
        <f>CORREL('INFORM SC 2022 results'!$T$4:$T$39, 'INFORM SC 2022 results'!AH$4:AH$39)</f>
        <v>6.6509560351884475E-2</v>
      </c>
      <c r="AF18" s="204">
        <f>CORREL('INFORM SC 2022 results'!$T$4:$T$39, 'INFORM SC 2022 results'!AI$4:AI$39)</f>
        <v>5.1624355709095862E-2</v>
      </c>
    </row>
    <row r="19" spans="1:32" x14ac:dyDescent="0.25">
      <c r="A19" s="165" t="s">
        <v>28</v>
      </c>
      <c r="B19" s="182">
        <f>CORREL('INFORM SC 2022 results'!$U$4:$U$39, 'INFORM SC 2022 results'!D$4:D$39)</f>
        <v>-0.25007555762831951</v>
      </c>
      <c r="C19" s="182">
        <f>CORREL('INFORM SC 2022 results'!$U$4:$U$39, 'INFORM SC 2022 results'!E$4:E$39)</f>
        <v>-2.3516008407468366E-2</v>
      </c>
      <c r="D19" s="182">
        <f>CORREL('INFORM SC 2022 results'!$U$4:$U$39, 'INFORM SC 2022 results'!F$4:F$39)</f>
        <v>0.40419529407798971</v>
      </c>
      <c r="E19" s="182">
        <f>CORREL('INFORM SC 2022 results'!$U$4:$U$39, 'INFORM SC 2022 results'!G$4:G$39)</f>
        <v>3.7473160899814083E-2</v>
      </c>
      <c r="F19" s="182">
        <f>CORREL('INFORM SC 2022 results'!$U$4:$U$39, 'INFORM SC 2022 results'!H$4:H$39)</f>
        <v>5.0409875675009382E-2</v>
      </c>
      <c r="G19" s="182">
        <f>CORREL('INFORM SC 2022 results'!$U$4:$U$39, 'INFORM SC 2022 results'!I$4:I$39)</f>
        <v>-0.96958941152583045</v>
      </c>
      <c r="H19" s="182">
        <f>CORREL('INFORM SC 2022 results'!$U$4:$U$39, 'INFORM SC 2022 results'!J$4:J$39)</f>
        <v>-0.58047669921449108</v>
      </c>
      <c r="I19" s="182">
        <f>CORREL('INFORM SC 2022 results'!$U$4:$U$39, 'INFORM SC 2022 results'!K$4:K$39)</f>
        <v>-0.90856641596237242</v>
      </c>
      <c r="J19" s="184">
        <f>CORREL('INFORM SC 2022 results'!$U$4:$U$39, 'INFORM SC 2022 results'!L$4:L$39)</f>
        <v>-0.6912406890856494</v>
      </c>
      <c r="K19" s="191">
        <f>CORREL('INFORM SC 2022 results'!$U$4:$U$39, 'INFORM SC 2022 results'!M$4:M$39)</f>
        <v>-0.85166178215121535</v>
      </c>
      <c r="L19" s="182">
        <f>CORREL('INFORM SC 2022 results'!$U$4:$U$39, 'INFORM SC 2022 results'!N$4:N$39)</f>
        <v>0.36734869685809074</v>
      </c>
      <c r="M19" s="182">
        <f>CORREL('INFORM SC 2022 results'!$U$4:$U$39, 'INFORM SC 2022 results'!O$4:O$39)</f>
        <v>0.99990496891646785</v>
      </c>
      <c r="N19" s="182">
        <f>CORREL('INFORM SC 2022 results'!$U$4:$U$39, 'INFORM SC 2022 results'!P$4:P$39)</f>
        <v>1.2257813440429683E-2</v>
      </c>
      <c r="O19" s="182">
        <f>CORREL('INFORM SC 2022 results'!$U$4:$U$39, 'INFORM SC 2022 results'!Q$4:Q$39)</f>
        <v>0.32258457845531657</v>
      </c>
      <c r="P19" s="182">
        <f>CORREL('INFORM SC 2022 results'!$U$4:$U$39, 'INFORM SC 2022 results'!R$4:R$39)</f>
        <v>0.44354757254776656</v>
      </c>
      <c r="Q19" s="182">
        <f>CORREL('INFORM SC 2022 results'!$U$4:$U$39, 'INFORM SC 2022 results'!S$4:S$39)</f>
        <v>0.46700626624729774</v>
      </c>
      <c r="R19" s="182">
        <f>CORREL('INFORM SC 2022 results'!$U$4:$U$39, 'INFORM SC 2022 results'!T$4:T$39)</f>
        <v>0.12626940448771576</v>
      </c>
      <c r="S19" s="182">
        <f>CORREL('INFORM SC 2022 results'!$U$4:$U$39, 'INFORM SC 2022 results'!U$4:U$39)</f>
        <v>1</v>
      </c>
      <c r="T19" s="182">
        <f>CORREL('INFORM SC 2022 results'!$U$4:$U$39, 'INFORM SC 2022 results'!W$4:W$39)</f>
        <v>0.69004903761156744</v>
      </c>
      <c r="U19" s="192">
        <f>CORREL('INFORM SC 2022 results'!$U$4:$U$39, 'INFORM SC 2022 results'!X$4:X$39)</f>
        <v>0.58886897140531347</v>
      </c>
      <c r="V19" s="186">
        <f>CORREL('INFORM SC 2022 results'!$U$4:$U$39, 'INFORM SC 2022 results'!Y$4:Y$39)</f>
        <v>-0.95953528575126967</v>
      </c>
      <c r="W19" s="182">
        <f>CORREL('INFORM SC 2022 results'!$U$4:$U$39, 'INFORM SC 2022 results'!Z$4:Z$39)</f>
        <v>0.76916886946968077</v>
      </c>
      <c r="X19" s="182">
        <f>CORREL('INFORM SC 2022 results'!$U$4:$U$39, 'INFORM SC 2022 results'!AA$4:AA$39)</f>
        <v>0.64361985097216701</v>
      </c>
      <c r="Y19" s="182">
        <f>CORREL('INFORM SC 2022 results'!$U$4:$U$39, 'INFORM SC 2022 results'!AB$4:AB$39)</f>
        <v>-0.11456615536096901</v>
      </c>
      <c r="Z19" s="182">
        <f>CORREL('INFORM SC 2022 results'!$U$4:$U$39, 'INFORM SC 2022 results'!AC$4:AC$39)</f>
        <v>0.47074131113374235</v>
      </c>
      <c r="AA19" s="182">
        <f>CORREL('INFORM SC 2022 results'!$U$4:$U$39, 'INFORM SC 2022 results'!AD$4:AD$39)</f>
        <v>-0.20990934118458293</v>
      </c>
      <c r="AB19" s="182">
        <f>CORREL('INFORM SC 2022 results'!$U$4:$U$39, 'INFORM SC 2022 results'!AE$4:AE$39)</f>
        <v>0.42269617519184305</v>
      </c>
      <c r="AC19" s="182">
        <f>CORREL('INFORM SC 2022 results'!$U$4:$U$39, 'INFORM SC 2022 results'!AF$4:AF$39)</f>
        <v>-7.1757546519180038E-2</v>
      </c>
      <c r="AD19" s="182">
        <f>CORREL('INFORM SC 2022 results'!$U$4:$U$39, 'INFORM SC 2022 results'!AG$4:AG$39)</f>
        <v>6.9997789986189426E-2</v>
      </c>
      <c r="AE19" s="184">
        <f>CORREL('INFORM SC 2022 results'!$U$4:$U$39, 'INFORM SC 2022 results'!AH$4:AH$39)</f>
        <v>0.30964496979060896</v>
      </c>
      <c r="AF19" s="204">
        <f>CORREL('INFORM SC 2022 results'!$U$4:$U$39, 'INFORM SC 2022 results'!AI$4:AI$39)</f>
        <v>-0.11141741062591411</v>
      </c>
    </row>
    <row r="20" spans="1:32" x14ac:dyDescent="0.25">
      <c r="A20" s="165" t="s">
        <v>29</v>
      </c>
      <c r="B20" s="182">
        <f>CORREL('INFORM SC 2022 results'!$W$4:$W$39, 'INFORM SC 2022 results'!D$4:D$39)</f>
        <v>-7.4281410085605071E-2</v>
      </c>
      <c r="C20" s="182">
        <f>CORREL('INFORM SC 2022 results'!$W$4:$W$39, 'INFORM SC 2022 results'!E$4:E$39)</f>
        <v>-7.9211587995595703E-2</v>
      </c>
      <c r="D20" s="182">
        <f>CORREL('INFORM SC 2022 results'!$W$4:$W$39, 'INFORM SC 2022 results'!F$4:F$39)</f>
        <v>0.44112126480086439</v>
      </c>
      <c r="E20" s="182">
        <f>CORREL('INFORM SC 2022 results'!$W$4:$W$39, 'INFORM SC 2022 results'!G$4:G$39)</f>
        <v>-8.0374715657291498E-2</v>
      </c>
      <c r="F20" s="182">
        <f>CORREL('INFORM SC 2022 results'!$W$4:$W$39, 'INFORM SC 2022 results'!H$4:H$39)</f>
        <v>0.14430500703571247</v>
      </c>
      <c r="G20" s="182">
        <f>CORREL('INFORM SC 2022 results'!$W$4:$W$39, 'INFORM SC 2022 results'!I$4:I$39)</f>
        <v>-0.64426607441848727</v>
      </c>
      <c r="H20" s="182">
        <f>CORREL('INFORM SC 2022 results'!$W$4:$W$39, 'INFORM SC 2022 results'!J$4:J$39)</f>
        <v>-0.35069849243553286</v>
      </c>
      <c r="I20" s="182">
        <f>CORREL('INFORM SC 2022 results'!$W$4:$W$39, 'INFORM SC 2022 results'!K$4:K$39)</f>
        <v>-0.60500986947605984</v>
      </c>
      <c r="J20" s="184">
        <f>CORREL('INFORM SC 2022 results'!$W$4:$W$39, 'INFORM SC 2022 results'!L$4:L$39)</f>
        <v>-0.40258208493237424</v>
      </c>
      <c r="K20" s="191">
        <f>CORREL('INFORM SC 2022 results'!$W$4:$W$39, 'INFORM SC 2022 results'!M$4:M$39)</f>
        <v>-0.58802251720051413</v>
      </c>
      <c r="L20" s="182">
        <f>CORREL('INFORM SC 2022 results'!$W$4:$W$39, 'INFORM SC 2022 results'!N$4:N$39)</f>
        <v>0.26417293965561317</v>
      </c>
      <c r="M20" s="182">
        <f>CORREL('INFORM SC 2022 results'!$W$4:$W$39, 'INFORM SC 2022 results'!O$4:O$39)</f>
        <v>0.68858658883986601</v>
      </c>
      <c r="N20" s="182">
        <f>CORREL('INFORM SC 2022 results'!$W$4:$W$39, 'INFORM SC 2022 results'!P$4:P$39)</f>
        <v>1.4072012561908039E-2</v>
      </c>
      <c r="O20" s="182">
        <f>CORREL('INFORM SC 2022 results'!$W$4:$W$39, 'INFORM SC 2022 results'!Q$4:Q$39)</f>
        <v>0.57301495423447157</v>
      </c>
      <c r="P20" s="182">
        <f>CORREL('INFORM SC 2022 results'!$W$4:$W$39, 'INFORM SC 2022 results'!R$4:R$39)</f>
        <v>0.54910417740254969</v>
      </c>
      <c r="Q20" s="182">
        <f>CORREL('INFORM SC 2022 results'!$W$4:$W$39, 'INFORM SC 2022 results'!S$4:S$39)</f>
        <v>0.57004764510796124</v>
      </c>
      <c r="R20" s="182">
        <f>CORREL('INFORM SC 2022 results'!$W$4:$W$39, 'INFORM SC 2022 results'!T$4:T$39)</f>
        <v>0.44623216960425993</v>
      </c>
      <c r="S20" s="182">
        <f>CORREL('INFORM SC 2022 results'!$W$4:$W$39, 'INFORM SC 2022 results'!U$4:U$39)</f>
        <v>0.69004903761156744</v>
      </c>
      <c r="T20" s="182">
        <f>CORREL('INFORM SC 2022 results'!$W$4:$W$39, 'INFORM SC 2022 results'!W$4:W$39)</f>
        <v>1.0000000000000002</v>
      </c>
      <c r="U20" s="192">
        <f>CORREL('INFORM SC 2022 results'!$W$4:$W$39, 'INFORM SC 2022 results'!X$4:X$39)</f>
        <v>0.8571753981948852</v>
      </c>
      <c r="V20" s="186">
        <f>CORREL('INFORM SC 2022 results'!$W$4:$W$39, 'INFORM SC 2022 results'!Y$4:Y$39)</f>
        <v>-0.69065852307980868</v>
      </c>
      <c r="W20" s="182">
        <f>CORREL('INFORM SC 2022 results'!$W$4:$W$39, 'INFORM SC 2022 results'!Z$4:Z$39)</f>
        <v>0.53595504018626616</v>
      </c>
      <c r="X20" s="182">
        <f>CORREL('INFORM SC 2022 results'!$W$4:$W$39, 'INFORM SC 2022 results'!AA$4:AA$39)</f>
        <v>0.40648131162070483</v>
      </c>
      <c r="Y20" s="182">
        <f>CORREL('INFORM SC 2022 results'!$W$4:$W$39, 'INFORM SC 2022 results'!AB$4:AB$39)</f>
        <v>1.4420873966332237E-2</v>
      </c>
      <c r="Z20" s="182">
        <f>CORREL('INFORM SC 2022 results'!$W$4:$W$39, 'INFORM SC 2022 results'!AC$4:AC$39)</f>
        <v>0.3397004055165041</v>
      </c>
      <c r="AA20" s="182">
        <f>CORREL('INFORM SC 2022 results'!$W$4:$W$39, 'INFORM SC 2022 results'!AD$4:AD$39)</f>
        <v>-0.13231585168772161</v>
      </c>
      <c r="AB20" s="182">
        <f>CORREL('INFORM SC 2022 results'!$W$4:$W$39, 'INFORM SC 2022 results'!AE$4:AE$39)</f>
        <v>0.39401678268124063</v>
      </c>
      <c r="AC20" s="182">
        <f>CORREL('INFORM SC 2022 results'!$W$4:$W$39, 'INFORM SC 2022 results'!AF$4:AF$39)</f>
        <v>-0.17087176312660654</v>
      </c>
      <c r="AD20" s="182">
        <f>CORREL('INFORM SC 2022 results'!$W$4:$W$39, 'INFORM SC 2022 results'!AG$4:AG$39)</f>
        <v>5.3423901983642393E-2</v>
      </c>
      <c r="AE20" s="184">
        <f>CORREL('INFORM SC 2022 results'!$W$4:$W$39, 'INFORM SC 2022 results'!AH$4:AH$39)</f>
        <v>0.23292709382612059</v>
      </c>
      <c r="AF20" s="204">
        <f>CORREL('INFORM SC 2022 results'!$W$4:$W$39, 'INFORM SC 2022 results'!AI$4:AI$39)</f>
        <v>0.22081156771170629</v>
      </c>
    </row>
    <row r="21" spans="1:32" ht="15.75" thickBot="1" x14ac:dyDescent="0.3">
      <c r="A21" s="166" t="s">
        <v>7</v>
      </c>
      <c r="B21" s="182">
        <f>CORREL('INFORM SC 2022 results'!$X$4:$X$39, 'INFORM SC 2022 results'!D$4:D$39)</f>
        <v>-0.15316919201378623</v>
      </c>
      <c r="C21" s="182">
        <f>CORREL('INFORM SC 2022 results'!$X$4:$X$39, 'INFORM SC 2022 results'!E$4:E$39)</f>
        <v>-0.13399939651648882</v>
      </c>
      <c r="D21" s="182">
        <f>CORREL('INFORM SC 2022 results'!$X$4:$X$39, 'INFORM SC 2022 results'!F$4:F$39)</f>
        <v>0.37611217530967894</v>
      </c>
      <c r="E21" s="182">
        <f>CORREL('INFORM SC 2022 results'!$X$4:$X$39, 'INFORM SC 2022 results'!G$4:G$39)</f>
        <v>-2.5796585687118605E-3</v>
      </c>
      <c r="F21" s="182">
        <f>CORREL('INFORM SC 2022 results'!$X$4:$X$39, 'INFORM SC 2022 results'!H$4:H$39)</f>
        <v>0.11543352838887604</v>
      </c>
      <c r="G21" s="182">
        <f>CORREL('INFORM SC 2022 results'!$X$4:$X$39, 'INFORM SC 2022 results'!I$4:I$39)</f>
        <v>-0.50127282654280536</v>
      </c>
      <c r="H21" s="182">
        <f>CORREL('INFORM SC 2022 results'!$X$4:$X$39, 'INFORM SC 2022 results'!J$4:J$39)</f>
        <v>-0.47185967739473084</v>
      </c>
      <c r="I21" s="182">
        <f>CORREL('INFORM SC 2022 results'!$X$4:$X$39, 'INFORM SC 2022 results'!K$4:K$39)</f>
        <v>-0.57150892335294379</v>
      </c>
      <c r="J21" s="184">
        <f>CORREL('INFORM SC 2022 results'!$X$4:$X$39, 'INFORM SC 2022 results'!L$4:L$39)</f>
        <v>-0.39083998965700939</v>
      </c>
      <c r="K21" s="193">
        <f>CORREL('INFORM SC 2022 results'!$X$4:$X$39, 'INFORM SC 2022 results'!M$4:M$39)</f>
        <v>-0.29169935796801227</v>
      </c>
      <c r="L21" s="194">
        <f>CORREL('INFORM SC 2022 results'!$X$4:$X$39, 'INFORM SC 2022 results'!N$4:N$39)</f>
        <v>0.50997252434067863</v>
      </c>
      <c r="M21" s="194">
        <f>CORREL('INFORM SC 2022 results'!$X$4:$X$39, 'INFORM SC 2022 results'!O$4:O$39)</f>
        <v>0.58488749154803232</v>
      </c>
      <c r="N21" s="194">
        <f>CORREL('INFORM SC 2022 results'!$X$4:$X$39, 'INFORM SC 2022 results'!P$4:P$39)</f>
        <v>0.52108279227990506</v>
      </c>
      <c r="O21" s="194">
        <f>CORREL('INFORM SC 2022 results'!$X$4:$X$39, 'INFORM SC 2022 results'!Q$4:Q$39)</f>
        <v>0.59872123303972302</v>
      </c>
      <c r="P21" s="194">
        <f>CORREL('INFORM SC 2022 results'!$X$4:$X$39, 'INFORM SC 2022 results'!R$4:R$39)</f>
        <v>0.57297581015946775</v>
      </c>
      <c r="Q21" s="194">
        <f>CORREL('INFORM SC 2022 results'!$X$4:$X$39, 'INFORM SC 2022 results'!S$4:S$39)</f>
        <v>0.5150742450311796</v>
      </c>
      <c r="R21" s="194">
        <f>CORREL('INFORM SC 2022 results'!$X$4:$X$39, 'INFORM SC 2022 results'!T$4:T$39)</f>
        <v>0.17284538984362224</v>
      </c>
      <c r="S21" s="194">
        <f>CORREL('INFORM SC 2022 results'!$X$4:$X$39, 'INFORM SC 2022 results'!U$4:U$39)</f>
        <v>0.58886897140531347</v>
      </c>
      <c r="T21" s="194">
        <f>CORREL('INFORM SC 2022 results'!$X$4:$X$39, 'INFORM SC 2022 results'!W$4:W$39)</f>
        <v>0.8571753981948852</v>
      </c>
      <c r="U21" s="195">
        <f>CORREL('INFORM SC 2022 results'!$X$4:$X$39, 'INFORM SC 2022 results'!X$4:X$39)</f>
        <v>1</v>
      </c>
      <c r="V21" s="196">
        <f>CORREL('INFORM SC 2022 results'!$X$4:$X$39, 'INFORM SC 2022 results'!Y$4:Y$39)</f>
        <v>-0.64522208815144133</v>
      </c>
      <c r="W21" s="197">
        <f>CORREL('INFORM SC 2022 results'!$X$4:$X$39, 'INFORM SC 2022 results'!Z$4:Z$39)</f>
        <v>0.57053136214321221</v>
      </c>
      <c r="X21" s="197">
        <f>CORREL('INFORM SC 2022 results'!$X$4:$X$39, 'INFORM SC 2022 results'!AA$4:AA$39)</f>
        <v>0.40486887783161662</v>
      </c>
      <c r="Y21" s="197">
        <f>CORREL('INFORM SC 2022 results'!$X$4:$X$39, 'INFORM SC 2022 results'!AB$4:AB$39)</f>
        <v>0.23292613466933051</v>
      </c>
      <c r="Z21" s="197">
        <f>CORREL('INFORM SC 2022 results'!$X$4:$X$39, 'INFORM SC 2022 results'!AC$4:AC$39)</f>
        <v>0.50459261912701181</v>
      </c>
      <c r="AA21" s="197">
        <f>CORREL('INFORM SC 2022 results'!$X$4:$X$39, 'INFORM SC 2022 results'!AD$4:AD$39)</f>
        <v>9.774968896988119E-2</v>
      </c>
      <c r="AB21" s="197">
        <f>CORREL('INFORM SC 2022 results'!$X$4:$X$39, 'INFORM SC 2022 results'!AE$4:AE$39)</f>
        <v>0.57835119767456133</v>
      </c>
      <c r="AC21" s="197">
        <f>CORREL('INFORM SC 2022 results'!$X$4:$X$39, 'INFORM SC 2022 results'!AF$4:AF$39)</f>
        <v>0.1488189029126519</v>
      </c>
      <c r="AD21" s="197">
        <f>CORREL('INFORM SC 2022 results'!$X$4:$X$39, 'INFORM SC 2022 results'!AG$4:AG$39)</f>
        <v>0.37120752917760935</v>
      </c>
      <c r="AE21" s="199">
        <f>CORREL('INFORM SC 2022 results'!$X$4:$X$39, 'INFORM SC 2022 results'!AH$4:AH$39)</f>
        <v>0.53754976663700416</v>
      </c>
      <c r="AF21" s="204">
        <f>CORREL('INFORM SC 2022 results'!$X$4:$X$39, 'INFORM SC 2022 results'!AI$4:AI$39)</f>
        <v>0.47428652333764432</v>
      </c>
    </row>
    <row r="22" spans="1:32" x14ac:dyDescent="0.25">
      <c r="A22" s="165" t="s">
        <v>30</v>
      </c>
      <c r="B22" s="182">
        <f>CORREL('INFORM SC 2022 results'!$Y$4:$Y$39, 'INFORM SC 2022 results'!D$4:D$39)</f>
        <v>0.24519973361290753</v>
      </c>
      <c r="C22" s="182">
        <f>CORREL('INFORM SC 2022 results'!$Y$4:$Y$39, 'INFORM SC 2022 results'!E$4:E$39)</f>
        <v>7.7731710216699043E-2</v>
      </c>
      <c r="D22" s="182">
        <f>CORREL('INFORM SC 2022 results'!$Y$4:$Y$39, 'INFORM SC 2022 results'!F$4:F$39)</f>
        <v>-0.41780578219334025</v>
      </c>
      <c r="E22" s="182">
        <f>CORREL('INFORM SC 2022 results'!$Y$4:$Y$39, 'INFORM SC 2022 results'!G$4:G$39)</f>
        <v>-7.0217301534273857E-2</v>
      </c>
      <c r="F22" s="182">
        <f>CORREL('INFORM SC 2022 results'!$Y$4:$Y$39, 'INFORM SC 2022 results'!H$4:H$39)</f>
        <v>-7.0008364952642441E-2</v>
      </c>
      <c r="G22" s="182">
        <f>CORREL('INFORM SC 2022 results'!$Y$4:$Y$39, 'INFORM SC 2022 results'!I$4:I$39)</f>
        <v>0.86144004912022376</v>
      </c>
      <c r="H22" s="182">
        <f>CORREL('INFORM SC 2022 results'!$Y$4:$Y$39, 'INFORM SC 2022 results'!J$4:J$39)</f>
        <v>0.53752028495529347</v>
      </c>
      <c r="I22" s="182">
        <f>CORREL('INFORM SC 2022 results'!$Y$4:$Y$39, 'INFORM SC 2022 results'!K$4:K$39)</f>
        <v>0.81063219549877508</v>
      </c>
      <c r="J22" s="182">
        <f>CORREL('INFORM SC 2022 results'!$Y$4:$Y$39, 'INFORM SC 2022 results'!L$4:L$39)</f>
        <v>0.59727410570558837</v>
      </c>
      <c r="K22" s="182">
        <f>CORREL('INFORM SC 2022 results'!$Y$4:$Y$39, 'INFORM SC 2022 results'!M$4:M$39)</f>
        <v>0.71183404280404861</v>
      </c>
      <c r="L22" s="182">
        <f>CORREL('INFORM SC 2022 results'!$Y$4:$Y$39, 'INFORM SC 2022 results'!N$4:N$39)</f>
        <v>-0.26431110719820033</v>
      </c>
      <c r="M22" s="182">
        <f>CORREL('INFORM SC 2022 results'!$Y$4:$Y$39, 'INFORM SC 2022 results'!O$4:O$39)</f>
        <v>-0.95556212892462011</v>
      </c>
      <c r="N22" s="182">
        <f>CORREL('INFORM SC 2022 results'!$Y$4:$Y$39, 'INFORM SC 2022 results'!P$4:P$39)</f>
        <v>-0.11287052299437345</v>
      </c>
      <c r="O22" s="182">
        <f>CORREL('INFORM SC 2022 results'!$Y$4:$Y$39, 'INFORM SC 2022 results'!Q$4:Q$39)</f>
        <v>-0.4729509241336966</v>
      </c>
      <c r="P22" s="182">
        <f>CORREL('INFORM SC 2022 results'!$Y$4:$Y$39, 'INFORM SC 2022 results'!R$4:R$39)</f>
        <v>-0.60818932124073233</v>
      </c>
      <c r="Q22" s="182">
        <f>CORREL('INFORM SC 2022 results'!$Y$4:$Y$39, 'INFORM SC 2022 results'!S$4:S$39)</f>
        <v>-0.39825826726767888</v>
      </c>
      <c r="R22" s="182">
        <f>CORREL('INFORM SC 2022 results'!$Y$4:$Y$39, 'INFORM SC 2022 results'!T$4:T$39)</f>
        <v>-0.10173799732414462</v>
      </c>
      <c r="S22" s="182">
        <f>CORREL('INFORM SC 2022 results'!$Y$4:$Y$39, 'INFORM SC 2022 results'!U$4:U$39)</f>
        <v>-0.95953528575126967</v>
      </c>
      <c r="T22" s="182">
        <f>CORREL('INFORM SC 2022 results'!$Y$4:$Y$39, 'INFORM SC 2022 results'!W$4:W$39)</f>
        <v>-0.69065852307980868</v>
      </c>
      <c r="U22" s="184">
        <f>CORREL('INFORM SC 2022 results'!$Y$4:$Y$39, 'INFORM SC 2022 results'!X$4:X$39)</f>
        <v>-0.64522208815144133</v>
      </c>
      <c r="V22" s="178">
        <f>CORREL('INFORM SC 2022 results'!$Y$4:$Y$39, 'INFORM SC 2022 results'!Y$4:Y$39)</f>
        <v>1</v>
      </c>
      <c r="W22" s="189">
        <f>CORREL('INFORM SC 2022 results'!$Y$4:$Y$39, 'INFORM SC 2022 results'!Z$4:Z$39)</f>
        <v>-0.88091764321395383</v>
      </c>
      <c r="X22" s="189">
        <f>CORREL('INFORM SC 2022 results'!$Y$4:$Y$39, 'INFORM SC 2022 results'!AA$4:AA$39)</f>
        <v>-0.55206084178673009</v>
      </c>
      <c r="Y22" s="189">
        <f>CORREL('INFORM SC 2022 results'!$Y$4:$Y$39, 'INFORM SC 2022 results'!AB$4:AB$39)</f>
        <v>-0.16688760328489205</v>
      </c>
      <c r="Z22" s="189">
        <f>CORREL('INFORM SC 2022 results'!$Y$4:$Y$39, 'INFORM SC 2022 results'!AC$4:AC$39)</f>
        <v>-0.62258788006806931</v>
      </c>
      <c r="AA22" s="189">
        <f>CORREL('INFORM SC 2022 results'!$Y$4:$Y$39, 'INFORM SC 2022 results'!AD$4:AD$39)</f>
        <v>8.245143325493795E-2</v>
      </c>
      <c r="AB22" s="189">
        <f>CORREL('INFORM SC 2022 results'!$Y$4:$Y$39, 'INFORM SC 2022 results'!AE$4:AE$39)</f>
        <v>-0.506289653550276</v>
      </c>
      <c r="AC22" s="189">
        <f>CORREL('INFORM SC 2022 results'!$Y$4:$Y$39, 'INFORM SC 2022 results'!AF$4:AF$39)</f>
        <v>8.5045137090758796E-2</v>
      </c>
      <c r="AD22" s="189">
        <f>CORREL('INFORM SC 2022 results'!$Y$4:$Y$39, 'INFORM SC 2022 results'!AG$4:AG$39)</f>
        <v>-0.16314783629120888</v>
      </c>
      <c r="AE22" s="200">
        <f>CORREL('INFORM SC 2022 results'!$Y$4:$Y$39, 'INFORM SC 2022 results'!AH$4:AH$39)</f>
        <v>-0.46203984036884549</v>
      </c>
      <c r="AF22" s="204">
        <f>CORREL('INFORM SC 2022 results'!$Y$4:$Y$39, 'INFORM SC 2022 results'!AI$4:AI$39)</f>
        <v>-6.3709670227233797E-2</v>
      </c>
    </row>
    <row r="23" spans="1:32" x14ac:dyDescent="0.25">
      <c r="A23" s="165" t="s">
        <v>274</v>
      </c>
      <c r="B23" s="182">
        <f>CORREL('INFORM SC 2022 results'!$Z$4:$Z$39, 'INFORM SC 2022 results'!D$4:D$39)</f>
        <v>-0.3237331698251309</v>
      </c>
      <c r="C23" s="182">
        <f>CORREL('INFORM SC 2022 results'!$Z$4:$Z$39, 'INFORM SC 2022 results'!E$4:E$39)</f>
        <v>-0.1708520283704075</v>
      </c>
      <c r="D23" s="182">
        <f>CORREL('INFORM SC 2022 results'!$Z$4:$Z$39, 'INFORM SC 2022 results'!F$4:F$39)</f>
        <v>0.33178321105934705</v>
      </c>
      <c r="E23" s="182">
        <f>CORREL('INFORM SC 2022 results'!$Z$4:$Z$39, 'INFORM SC 2022 results'!G$4:G$39)</f>
        <v>0.12589939574468476</v>
      </c>
      <c r="F23" s="182">
        <f>CORREL('INFORM SC 2022 results'!$Z$4:$Z$39, 'INFORM SC 2022 results'!H$4:H$39)</f>
        <v>-4.0972652698907784E-2</v>
      </c>
      <c r="G23" s="182">
        <f>CORREL('INFORM SC 2022 results'!$Z$4:$Z$39, 'INFORM SC 2022 results'!I$4:I$39)</f>
        <v>-0.621602593951046</v>
      </c>
      <c r="H23" s="182">
        <f>CORREL('INFORM SC 2022 results'!$Z$4:$Z$39, 'INFORM SC 2022 results'!J$4:J$39)</f>
        <v>-0.52968538568709178</v>
      </c>
      <c r="I23" s="182">
        <f>CORREL('INFORM SC 2022 results'!$Z$4:$Z$39, 'INFORM SC 2022 results'!K$4:K$39)</f>
        <v>-0.64901169549076621</v>
      </c>
      <c r="J23" s="182">
        <f>CORREL('INFORM SC 2022 results'!$Z$4:$Z$39, 'INFORM SC 2022 results'!L$4:L$39)</f>
        <v>-0.51680418985643861</v>
      </c>
      <c r="K23" s="182">
        <f>CORREL('INFORM SC 2022 results'!$Z$4:$Z$39, 'INFORM SC 2022 results'!M$4:M$39)</f>
        <v>-0.44755906666812961</v>
      </c>
      <c r="L23" s="182">
        <f>CORREL('INFORM SC 2022 results'!$Z$4:$Z$39, 'INFORM SC 2022 results'!N$4:N$39)</f>
        <v>0.12353113629898496</v>
      </c>
      <c r="M23" s="182">
        <f>CORREL('INFORM SC 2022 results'!$Z$4:$Z$39, 'INFORM SC 2022 results'!O$4:O$39)</f>
        <v>0.76210101453481116</v>
      </c>
      <c r="N23" s="182">
        <f>CORREL('INFORM SC 2022 results'!$Z$4:$Z$39, 'INFORM SC 2022 results'!P$4:P$39)</f>
        <v>0.21572155254722147</v>
      </c>
      <c r="O23" s="182">
        <f>CORREL('INFORM SC 2022 results'!$Z$4:$Z$39, 'INFORM SC 2022 results'!Q$4:Q$39)</f>
        <v>0.5207904232934597</v>
      </c>
      <c r="P23" s="182">
        <f>CORREL('INFORM SC 2022 results'!$Z$4:$Z$39, 'INFORM SC 2022 results'!R$4:R$39)</f>
        <v>0.60597172383938369</v>
      </c>
      <c r="Q23" s="182">
        <f>CORREL('INFORM SC 2022 results'!$Z$4:$Z$39, 'INFORM SC 2022 results'!S$4:S$39)</f>
        <v>0.21678802516398449</v>
      </c>
      <c r="R23" s="182">
        <f>CORREL('INFORM SC 2022 results'!$Z$4:$Z$39, 'INFORM SC 2022 results'!T$4:T$39)</f>
        <v>9.822717000674315E-2</v>
      </c>
      <c r="S23" s="182">
        <f>CORREL('INFORM SC 2022 results'!$Z$4:$Z$39, 'INFORM SC 2022 results'!U$4:U$39)</f>
        <v>0.76916886946968077</v>
      </c>
      <c r="T23" s="182">
        <f>CORREL('INFORM SC 2022 results'!$Z$4:$Z$39, 'INFORM SC 2022 results'!W$4:W$39)</f>
        <v>0.53595504018626616</v>
      </c>
      <c r="U23" s="184">
        <f>CORREL('INFORM SC 2022 results'!$Z$4:$Z$39, 'INFORM SC 2022 results'!X$4:X$39)</f>
        <v>0.57053136214321221</v>
      </c>
      <c r="V23" s="191">
        <f>CORREL('INFORM SC 2022 results'!$Z$4:$Z$39, 'INFORM SC 2022 results'!Y$4:Y$39)</f>
        <v>-0.88091764321395383</v>
      </c>
      <c r="W23" s="182">
        <f>CORREL('INFORM SC 2022 results'!$Z$4:$Z$39, 'INFORM SC 2022 results'!Z$4:Z$39)</f>
        <v>1</v>
      </c>
      <c r="X23" s="182">
        <f>CORREL('INFORM SC 2022 results'!$Z$4:$Z$39, 'INFORM SC 2022 results'!AA$4:AA$39)</f>
        <v>0.42119928442953602</v>
      </c>
      <c r="Y23" s="182">
        <f>CORREL('INFORM SC 2022 results'!$Z$4:$Z$39, 'INFORM SC 2022 results'!AB$4:AB$39)</f>
        <v>0.41066572076436292</v>
      </c>
      <c r="Z23" s="182">
        <f>CORREL('INFORM SC 2022 results'!$Z$4:$Z$39, 'INFORM SC 2022 results'!AC$4:AC$39)</f>
        <v>0.80699480733545492</v>
      </c>
      <c r="AA23" s="182">
        <f>CORREL('INFORM SC 2022 results'!$Z$4:$Z$39, 'INFORM SC 2022 results'!AD$4:AD$39)</f>
        <v>0.10162123126021312</v>
      </c>
      <c r="AB23" s="182">
        <f>CORREL('INFORM SC 2022 results'!$Z$4:$Z$39, 'INFORM SC 2022 results'!AE$4:AE$39)</f>
        <v>0.53741934623270282</v>
      </c>
      <c r="AC23" s="182">
        <f>CORREL('INFORM SC 2022 results'!$Z$4:$Z$39, 'INFORM SC 2022 results'!AF$4:AF$39)</f>
        <v>-9.0136485619111625E-3</v>
      </c>
      <c r="AD23" s="182">
        <f>CORREL('INFORM SC 2022 results'!$Z$4:$Z$39, 'INFORM SC 2022 results'!AG$4:AG$39)</f>
        <v>0.29176222365226945</v>
      </c>
      <c r="AE23" s="184">
        <f>CORREL('INFORM SC 2022 results'!$Z$4:$Z$39, 'INFORM SC 2022 results'!AH$4:AH$39)</f>
        <v>0.65864054962967644</v>
      </c>
      <c r="AF23" s="204">
        <f>CORREL('INFORM SC 2022 results'!$Z$4:$Z$39, 'INFORM SC 2022 results'!AI$4:AI$39)</f>
        <v>0.17913387593738034</v>
      </c>
    </row>
    <row r="24" spans="1:32" x14ac:dyDescent="0.25">
      <c r="A24" s="165" t="s">
        <v>275</v>
      </c>
      <c r="B24" s="182">
        <f>CORREL('INFORM SC 2022 results'!$AA$4:$AA$39, 'INFORM SC 2022 results'!D$4:D$39)</f>
        <v>-0.39221427205349596</v>
      </c>
      <c r="C24" s="182">
        <f>CORREL('INFORM SC 2022 results'!$AA$4:$AA$39, 'INFORM SC 2022 results'!E$4:E$39)</f>
        <v>3.0589178270277691E-2</v>
      </c>
      <c r="D24" s="182">
        <f>CORREL('INFORM SC 2022 results'!$AA$4:$AA$39, 'INFORM SC 2022 results'!F$4:F$39)</f>
        <v>0.21374485092023135</v>
      </c>
      <c r="E24" s="182">
        <f>CORREL('INFORM SC 2022 results'!$AA$4:$AA$39, 'INFORM SC 2022 results'!G$4:G$39)</f>
        <v>0.28214648417612548</v>
      </c>
      <c r="F24" s="182">
        <f>CORREL('INFORM SC 2022 results'!$AA$4:$AA$39, 'INFORM SC 2022 results'!H$4:H$39)</f>
        <v>-1.3522799513162865E-2</v>
      </c>
      <c r="G24" s="182">
        <f>CORREL('INFORM SC 2022 results'!$AA$4:$AA$39, 'INFORM SC 2022 results'!I$4:I$39)</f>
        <v>-0.68098824201254815</v>
      </c>
      <c r="H24" s="182">
        <f>CORREL('INFORM SC 2022 results'!$AA$4:$AA$39, 'INFORM SC 2022 results'!J$4:J$39)</f>
        <v>-0.50440104498063243</v>
      </c>
      <c r="I24" s="182">
        <f>CORREL('INFORM SC 2022 results'!$AA$4:$AA$39, 'INFORM SC 2022 results'!K$4:K$39)</f>
        <v>-0.71840966569330189</v>
      </c>
      <c r="J24" s="182">
        <f>CORREL('INFORM SC 2022 results'!$AA$4:$AA$39, 'INFORM SC 2022 results'!L$4:L$39)</f>
        <v>-0.56989141188492942</v>
      </c>
      <c r="K24" s="182">
        <f>CORREL('INFORM SC 2022 results'!$AA$4:$AA$39, 'INFORM SC 2022 results'!M$4:M$39)</f>
        <v>-0.50471065903932744</v>
      </c>
      <c r="L24" s="182">
        <f>CORREL('INFORM SC 2022 results'!$AA$4:$AA$39, 'INFORM SC 2022 results'!N$4:N$39)</f>
        <v>0.37350738790308513</v>
      </c>
      <c r="M24" s="182">
        <f>CORREL('INFORM SC 2022 results'!$AA$4:$AA$39, 'INFORM SC 2022 results'!O$4:O$39)</f>
        <v>0.64676616924657093</v>
      </c>
      <c r="N24" s="182">
        <f>CORREL('INFORM SC 2022 results'!$AA$4:$AA$39, 'INFORM SC 2022 results'!P$4:P$39)</f>
        <v>0.17384743757024354</v>
      </c>
      <c r="O24" s="182">
        <f>CORREL('INFORM SC 2022 results'!$AA$4:$AA$39, 'INFORM SC 2022 results'!Q$4:Q$39)</f>
        <v>1.6092878031447468E-2</v>
      </c>
      <c r="P24" s="182">
        <f>CORREL('INFORM SC 2022 results'!$AA$4:$AA$39, 'INFORM SC 2022 results'!R$4:R$39)</f>
        <v>-2.1945173027474299E-2</v>
      </c>
      <c r="Q24" s="182">
        <f>CORREL('INFORM SC 2022 results'!$AA$4:$AA$39, 'INFORM SC 2022 results'!S$4:S$39)</f>
        <v>0.46564090430849436</v>
      </c>
      <c r="R24" s="182">
        <f>CORREL('INFORM SC 2022 results'!$AA$4:$AA$39, 'INFORM SC 2022 results'!T$4:T$39)</f>
        <v>-0.40036280814423952</v>
      </c>
      <c r="S24" s="182">
        <f>CORREL('INFORM SC 2022 results'!$AA$4:$AA$39, 'INFORM SC 2022 results'!U$4:U$39)</f>
        <v>0.64361985097216701</v>
      </c>
      <c r="T24" s="182">
        <f>CORREL('INFORM SC 2022 results'!$AA$4:$AA$39, 'INFORM SC 2022 results'!W$4:W$39)</f>
        <v>0.40648131162070483</v>
      </c>
      <c r="U24" s="184">
        <f>CORREL('INFORM SC 2022 results'!$AA$4:$AA$39, 'INFORM SC 2022 results'!X$4:X$39)</f>
        <v>0.40486887783161662</v>
      </c>
      <c r="V24" s="191">
        <f>CORREL('INFORM SC 2022 results'!$AA$4:$AA$39, 'INFORM SC 2022 results'!Y$4:Y$39)</f>
        <v>-0.55206084178673009</v>
      </c>
      <c r="W24" s="182">
        <f>CORREL('INFORM SC 2022 results'!$AA$4:$AA$39, 'INFORM SC 2022 results'!Z$4:Z$39)</f>
        <v>0.42119928442953602</v>
      </c>
      <c r="X24" s="182">
        <f>CORREL('INFORM SC 2022 results'!$AA$4:$AA$39, 'INFORM SC 2022 results'!AA$4:AA$39)</f>
        <v>1.0000000000000002</v>
      </c>
      <c r="Y24" s="182">
        <f>CORREL('INFORM SC 2022 results'!$AA$4:$AA$39, 'INFORM SC 2022 results'!AB$4:AB$39)</f>
        <v>-0.26072637585588393</v>
      </c>
      <c r="Z24" s="182">
        <f>CORREL('INFORM SC 2022 results'!$AA$4:$AA$39, 'INFORM SC 2022 results'!AC$4:AC$39)</f>
        <v>0.58095766818960581</v>
      </c>
      <c r="AA24" s="182">
        <f>CORREL('INFORM SC 2022 results'!$AA$4:$AA$39, 'INFORM SC 2022 results'!AD$4:AD$39)</f>
        <v>-0.35669299477987521</v>
      </c>
      <c r="AB24" s="182">
        <f>CORREL('INFORM SC 2022 results'!$AA$4:$AA$39, 'INFORM SC 2022 results'!AE$4:AE$39)</f>
        <v>0.1786285468839231</v>
      </c>
      <c r="AC24" s="182">
        <f>CORREL('INFORM SC 2022 results'!$AA$4:$AA$39, 'INFORM SC 2022 results'!AF$4:AF$39)</f>
        <v>0.20639091629476994</v>
      </c>
      <c r="AD24" s="182">
        <f>CORREL('INFORM SC 2022 results'!$AA$4:$AA$39, 'INFORM SC 2022 results'!AG$4:AG$39)</f>
        <v>-8.9100572826808109E-4</v>
      </c>
      <c r="AE24" s="184">
        <f>CORREL('INFORM SC 2022 results'!$AA$4:$AA$39, 'INFORM SC 2022 results'!AH$4:AH$39)</f>
        <v>0.31957715236952111</v>
      </c>
      <c r="AF24" s="204">
        <f>CORREL('INFORM SC 2022 results'!$AA$4:$AA$39, 'INFORM SC 2022 results'!AI$4:AI$39)</f>
        <v>-8.2188397842696312E-2</v>
      </c>
    </row>
    <row r="25" spans="1:32" x14ac:dyDescent="0.25">
      <c r="A25" s="165" t="s">
        <v>491</v>
      </c>
      <c r="B25" s="182">
        <f>CORREL('INFORM SC 2022 results'!$AB$4:$AB$39, 'INFORM SC 2022 results'!D$4:D$39)</f>
        <v>-4.9184845226700635E-2</v>
      </c>
      <c r="C25" s="182">
        <f>CORREL('INFORM SC 2022 results'!$AB$4:$AB$39, 'INFORM SC 2022 results'!E$4:E$39)</f>
        <v>-0.19451637922509218</v>
      </c>
      <c r="D25" s="182">
        <f>CORREL('INFORM SC 2022 results'!$AB$4:$AB$39, 'INFORM SC 2022 results'!F$4:F$39)</f>
        <v>4.2092144008625855E-2</v>
      </c>
      <c r="E25" s="182">
        <f>CORREL('INFORM SC 2022 results'!$AB$4:$AB$39, 'INFORM SC 2022 results'!G$4:G$39)</f>
        <v>0.15216963516332388</v>
      </c>
      <c r="F25" s="182">
        <f>CORREL('INFORM SC 2022 results'!$AB$4:$AB$39, 'INFORM SC 2022 results'!H$4:H$39)</f>
        <v>5.2184159604916985E-2</v>
      </c>
      <c r="G25" s="182">
        <f>CORREL('INFORM SC 2022 results'!$AB$4:$AB$39, 'INFORM SC 2022 results'!I$4:I$39)</f>
        <v>0.35167325734026855</v>
      </c>
      <c r="H25" s="182">
        <f>CORREL('INFORM SC 2022 results'!$AB$4:$AB$39, 'INFORM SC 2022 results'!J$4:J$39)</f>
        <v>0.11977593228082649</v>
      </c>
      <c r="I25" s="182">
        <f>CORREL('INFORM SC 2022 results'!$AB$4:$AB$39, 'INFORM SC 2022 results'!K$4:K$39)</f>
        <v>0.30905363577539813</v>
      </c>
      <c r="J25" s="182">
        <f>CORREL('INFORM SC 2022 results'!$AB$4:$AB$39, 'INFORM SC 2022 results'!L$4:L$39)</f>
        <v>0.29427822037158741</v>
      </c>
      <c r="K25" s="182">
        <f>CORREL('INFORM SC 2022 results'!$AB$4:$AB$39, 'INFORM SC 2022 results'!M$4:M$39)</f>
        <v>0.48575016631300794</v>
      </c>
      <c r="L25" s="182">
        <f>CORREL('INFORM SC 2022 results'!$AB$4:$AB$39, 'INFORM SC 2022 results'!N$4:N$39)</f>
        <v>-0.31686837625636316</v>
      </c>
      <c r="M25" s="182">
        <f>CORREL('INFORM SC 2022 results'!$AB$4:$AB$39, 'INFORM SC 2022 results'!O$4:O$39)</f>
        <v>-0.12810768834084488</v>
      </c>
      <c r="N25" s="182">
        <f>CORREL('INFORM SC 2022 results'!$AB$4:$AB$39, 'INFORM SC 2022 results'!P$4:P$39)</f>
        <v>0.40471499375684272</v>
      </c>
      <c r="O25" s="182">
        <f>CORREL('INFORM SC 2022 results'!$AB$4:$AB$39, 'INFORM SC 2022 results'!Q$4:Q$39)</f>
        <v>0.52543368854994443</v>
      </c>
      <c r="P25" s="182">
        <f>CORREL('INFORM SC 2022 results'!$AB$4:$AB$39, 'INFORM SC 2022 results'!R$4:R$39)</f>
        <v>0.57842845312592606</v>
      </c>
      <c r="Q25" s="182">
        <f>CORREL('INFORM SC 2022 results'!$AB$4:$AB$39, 'INFORM SC 2022 results'!S$4:S$39)</f>
        <v>-0.18987292203871578</v>
      </c>
      <c r="R25" s="182">
        <f>CORREL('INFORM SC 2022 results'!$AB$4:$AB$39, 'INFORM SC 2022 results'!T$4:T$39)</f>
        <v>-5.9616454641192362E-2</v>
      </c>
      <c r="S25" s="182">
        <f>CORREL('INFORM SC 2022 results'!$AB$4:$AB$39, 'INFORM SC 2022 results'!U$4:U$39)</f>
        <v>-0.11456615536096901</v>
      </c>
      <c r="T25" s="182">
        <f>CORREL('INFORM SC 2022 results'!$AB$4:$AB$39, 'INFORM SC 2022 results'!W$4:W$39)</f>
        <v>1.4420873966332237E-2</v>
      </c>
      <c r="U25" s="184">
        <f>CORREL('INFORM SC 2022 results'!$AB$4:$AB$39, 'INFORM SC 2022 results'!X$4:X$39)</f>
        <v>0.23292613466933051</v>
      </c>
      <c r="V25" s="191">
        <f>CORREL('INFORM SC 2022 results'!$AB$4:$AB$39, 'INFORM SC 2022 results'!Y$4:Y$39)</f>
        <v>-0.16688760328489205</v>
      </c>
      <c r="W25" s="182">
        <f>CORREL('INFORM SC 2022 results'!$AB$4:$AB$39, 'INFORM SC 2022 results'!Z$4:Z$39)</f>
        <v>0.41066572076436292</v>
      </c>
      <c r="X25" s="182">
        <f>CORREL('INFORM SC 2022 results'!$AB$4:$AB$39, 'INFORM SC 2022 results'!AA$4:AA$39)</f>
        <v>-0.26072637585588393</v>
      </c>
      <c r="Y25" s="182">
        <f>CORREL('INFORM SC 2022 results'!$AB$4:$AB$39, 'INFORM SC 2022 results'!AB$4:AB$39)</f>
        <v>1.0000000000000002</v>
      </c>
      <c r="Z25" s="182">
        <f>CORREL('INFORM SC 2022 results'!$AB$4:$AB$39, 'INFORM SC 2022 results'!AC$4:AC$39)</f>
        <v>0.58475741402119386</v>
      </c>
      <c r="AA25" s="182">
        <f>CORREL('INFORM SC 2022 results'!$AB$4:$AB$39, 'INFORM SC 2022 results'!AD$4:AD$39)</f>
        <v>0.43094506458521936</v>
      </c>
      <c r="AB25" s="182">
        <f>CORREL('INFORM SC 2022 results'!$AB$4:$AB$39, 'INFORM SC 2022 results'!AE$4:AE$39)</f>
        <v>0.2892360027291459</v>
      </c>
      <c r="AC25" s="182">
        <f>CORREL('INFORM SC 2022 results'!$AB$4:$AB$39, 'INFORM SC 2022 results'!AF$4:AF$39)</f>
        <v>1.0982186643262932E-2</v>
      </c>
      <c r="AD25" s="182">
        <f>CORREL('INFORM SC 2022 results'!$AB$4:$AB$39, 'INFORM SC 2022 results'!AG$4:AG$39)</f>
        <v>0.34221019818716991</v>
      </c>
      <c r="AE25" s="184">
        <f>CORREL('INFORM SC 2022 results'!$AB$4:$AB$39, 'INFORM SC 2022 results'!AH$4:AH$39)</f>
        <v>0.57352614453470685</v>
      </c>
      <c r="AF25" s="204">
        <f>CORREL('INFORM SC 2022 results'!$AB$4:$AB$39, 'INFORM SC 2022 results'!AI$4:AI$39)</f>
        <v>0.62866493482618691</v>
      </c>
    </row>
    <row r="26" spans="1:32" x14ac:dyDescent="0.25">
      <c r="A26" s="165" t="s">
        <v>5</v>
      </c>
      <c r="B26" s="182">
        <f>CORREL('INFORM SC 2022 results'!$AC$4:$AC$39, 'INFORM SC 2022 results'!D$4:D$39)</f>
        <v>-0.41322569401636283</v>
      </c>
      <c r="C26" s="182">
        <f>CORREL('INFORM SC 2022 results'!$AC$4:$AC$39, 'INFORM SC 2022 results'!E$4:E$39)</f>
        <v>-0.16538865330117092</v>
      </c>
      <c r="D26" s="182">
        <f>CORREL('INFORM SC 2022 results'!$AC$4:$AC$39, 'INFORM SC 2022 results'!F$4:F$39)</f>
        <v>0.2057341218039912</v>
      </c>
      <c r="E26" s="182">
        <f>CORREL('INFORM SC 2022 results'!$AC$4:$AC$39, 'INFORM SC 2022 results'!G$4:G$39)</f>
        <v>0.33116733516255065</v>
      </c>
      <c r="F26" s="182">
        <f>CORREL('INFORM SC 2022 results'!$AC$4:$AC$39, 'INFORM SC 2022 results'!H$4:H$39)</f>
        <v>-4.1484613607827361E-2</v>
      </c>
      <c r="G26" s="182">
        <f>CORREL('INFORM SC 2022 results'!$AC$4:$AC$39, 'INFORM SC 2022 results'!I$4:I$39)</f>
        <v>-0.30789558290224334</v>
      </c>
      <c r="H26" s="182">
        <f>CORREL('INFORM SC 2022 results'!$AC$4:$AC$39, 'INFORM SC 2022 results'!J$4:J$39)</f>
        <v>-0.3970911410628874</v>
      </c>
      <c r="I26" s="182">
        <f>CORREL('INFORM SC 2022 results'!$AC$4:$AC$39, 'INFORM SC 2022 results'!K$4:K$39)</f>
        <v>-0.39862197500362856</v>
      </c>
      <c r="J26" s="182">
        <f>CORREL('INFORM SC 2022 results'!$AC$4:$AC$39, 'INFORM SC 2022 results'!L$4:L$39)</f>
        <v>-0.31226794158998661</v>
      </c>
      <c r="K26" s="182">
        <f>CORREL('INFORM SC 2022 results'!$AC$4:$AC$39, 'INFORM SC 2022 results'!M$4:M$39)</f>
        <v>-6.1071145122920556E-2</v>
      </c>
      <c r="L26" s="182">
        <f>CORREL('INFORM SC 2022 results'!$AC$4:$AC$39, 'INFORM SC 2022 results'!N$4:N$39)</f>
        <v>4.6414534107394746E-2</v>
      </c>
      <c r="M26" s="182">
        <f>CORREL('INFORM SC 2022 results'!$AC$4:$AC$39, 'INFORM SC 2022 results'!O$4:O$39)</f>
        <v>0.46232991750130964</v>
      </c>
      <c r="N26" s="182">
        <f>CORREL('INFORM SC 2022 results'!$AC$4:$AC$39, 'INFORM SC 2022 results'!P$4:P$39)</f>
        <v>0.44156099350704026</v>
      </c>
      <c r="O26" s="182">
        <f>CORREL('INFORM SC 2022 results'!$AC$4:$AC$39, 'INFORM SC 2022 results'!Q$4:Q$39)</f>
        <v>0.44705525223590931</v>
      </c>
      <c r="P26" s="182">
        <f>CORREL('INFORM SC 2022 results'!$AC$4:$AC$39, 'INFORM SC 2022 results'!R$4:R$39)</f>
        <v>0.44527652403329521</v>
      </c>
      <c r="Q26" s="182">
        <f>CORREL('INFORM SC 2022 results'!$AC$4:$AC$39, 'INFORM SC 2022 results'!S$4:S$39)</f>
        <v>0.18605231600268085</v>
      </c>
      <c r="R26" s="182">
        <f>CORREL('INFORM SC 2022 results'!$AC$4:$AC$39, 'INFORM SC 2022 results'!T$4:T$39)</f>
        <v>-0.22905834238858555</v>
      </c>
      <c r="S26" s="182">
        <f>CORREL('INFORM SC 2022 results'!$AC$4:$AC$39, 'INFORM SC 2022 results'!U$4:U$39)</f>
        <v>0.47074131113374235</v>
      </c>
      <c r="T26" s="182">
        <f>CORREL('INFORM SC 2022 results'!$AC$4:$AC$39, 'INFORM SC 2022 results'!W$4:W$39)</f>
        <v>0.3397004055165041</v>
      </c>
      <c r="U26" s="184">
        <f>CORREL('INFORM SC 2022 results'!$AC$4:$AC$39, 'INFORM SC 2022 results'!X$4:X$39)</f>
        <v>0.50459261912701181</v>
      </c>
      <c r="V26" s="191">
        <f>CORREL('INFORM SC 2022 results'!$AC$4:$AC$39, 'INFORM SC 2022 results'!Y$4:Y$39)</f>
        <v>-0.62258788006806931</v>
      </c>
      <c r="W26" s="182">
        <f>CORREL('INFORM SC 2022 results'!$AC$4:$AC$39, 'INFORM SC 2022 results'!Z$4:Z$39)</f>
        <v>0.80699480733545492</v>
      </c>
      <c r="X26" s="182">
        <f>CORREL('INFORM SC 2022 results'!$AC$4:$AC$39, 'INFORM SC 2022 results'!AA$4:AA$39)</f>
        <v>0.58095766818960581</v>
      </c>
      <c r="Y26" s="182">
        <f>CORREL('INFORM SC 2022 results'!$AC$4:$AC$39, 'INFORM SC 2022 results'!AB$4:AB$39)</f>
        <v>0.58475741402119386</v>
      </c>
      <c r="Z26" s="182">
        <f>CORREL('INFORM SC 2022 results'!$AC$4:$AC$39, 'INFORM SC 2022 results'!AC$4:AC$39)</f>
        <v>1.0000000000000002</v>
      </c>
      <c r="AA26" s="182">
        <f>CORREL('INFORM SC 2022 results'!$AC$4:$AC$39, 'INFORM SC 2022 results'!AD$4:AD$39)</f>
        <v>9.9115584822813962E-2</v>
      </c>
      <c r="AB26" s="182">
        <f>CORREL('INFORM SC 2022 results'!$AC$4:$AC$39, 'INFORM SC 2022 results'!AE$4:AE$39)</f>
        <v>0.41775366586295393</v>
      </c>
      <c r="AC26" s="182">
        <f>CORREL('INFORM SC 2022 results'!$AC$4:$AC$39, 'INFORM SC 2022 results'!AF$4:AF$39)</f>
        <v>0.18547373745292617</v>
      </c>
      <c r="AD26" s="182">
        <f>CORREL('INFORM SC 2022 results'!$AC$4:$AC$39, 'INFORM SC 2022 results'!AG$4:AG$39)</f>
        <v>0.3133846534281593</v>
      </c>
      <c r="AE26" s="184">
        <f>CORREL('INFORM SC 2022 results'!$AC$4:$AC$39, 'INFORM SC 2022 results'!AH$4:AH$39)</f>
        <v>0.78160603210627111</v>
      </c>
      <c r="AF26" s="204">
        <f>CORREL('INFORM SC 2022 results'!$AC$4:$AC$39, 'INFORM SC 2022 results'!AI$4:AI$39)</f>
        <v>0.38429509292392372</v>
      </c>
    </row>
    <row r="27" spans="1:32" x14ac:dyDescent="0.25">
      <c r="A27" s="165" t="s">
        <v>9</v>
      </c>
      <c r="B27" s="182">
        <f>CORREL('INFORM SC 2022 results'!$AD$4:$AD$39, 'INFORM SC 2022 results'!D$4:D$39)</f>
        <v>0.12127823152074151</v>
      </c>
      <c r="C27" s="182">
        <f>CORREL('INFORM SC 2022 results'!$AD$4:$AD$39, 'INFORM SC 2022 results'!E$4:E$39)</f>
        <v>9.7041053110038435E-3</v>
      </c>
      <c r="D27" s="182">
        <f>CORREL('INFORM SC 2022 results'!$AD$4:$AD$39, 'INFORM SC 2022 results'!F$4:F$39)</f>
        <v>9.871658822158226E-2</v>
      </c>
      <c r="E27" s="182">
        <f>CORREL('INFORM SC 2022 results'!$AD$4:$AD$39, 'INFORM SC 2022 results'!G$4:G$39)</f>
        <v>-0.21433419824443631</v>
      </c>
      <c r="F27" s="182">
        <f>CORREL('INFORM SC 2022 results'!$AD$4:$AD$39, 'INFORM SC 2022 results'!H$4:H$39)</f>
        <v>-1.6396881262063994E-2</v>
      </c>
      <c r="G27" s="182">
        <f>CORREL('INFORM SC 2022 results'!$AD$4:$AD$39, 'INFORM SC 2022 results'!I$4:I$39)</f>
        <v>0.30779762692234308</v>
      </c>
      <c r="H27" s="182">
        <f>CORREL('INFORM SC 2022 results'!$AD$4:$AD$39, 'INFORM SC 2022 results'!J$4:J$39)</f>
        <v>8.8751396773884161E-2</v>
      </c>
      <c r="I27" s="182">
        <f>CORREL('INFORM SC 2022 results'!$AD$4:$AD$39, 'INFORM SC 2022 results'!K$4:K$39)</f>
        <v>0.25485232607819219</v>
      </c>
      <c r="J27" s="182">
        <f>CORREL('INFORM SC 2022 results'!$AD$4:$AD$39, 'INFORM SC 2022 results'!L$4:L$39)</f>
        <v>0.1956532073214455</v>
      </c>
      <c r="K27" s="182">
        <f>CORREL('INFORM SC 2022 results'!$AD$4:$AD$39, 'INFORM SC 2022 results'!M$4:M$39)</f>
        <v>0.36347277555472263</v>
      </c>
      <c r="L27" s="182">
        <f>CORREL('INFORM SC 2022 results'!$AD$4:$AD$39, 'INFORM SC 2022 results'!N$4:N$39)</f>
        <v>2.279732596945826E-2</v>
      </c>
      <c r="M27" s="182">
        <f>CORREL('INFORM SC 2022 results'!$AD$4:$AD$39, 'INFORM SC 2022 results'!O$4:O$39)</f>
        <v>-0.21574926093318247</v>
      </c>
      <c r="N27" s="182">
        <f>CORREL('INFORM SC 2022 results'!$AD$4:$AD$39, 'INFORM SC 2022 results'!P$4:P$39)</f>
        <v>0.33044324722406471</v>
      </c>
      <c r="O27" s="182">
        <f>CORREL('INFORM SC 2022 results'!$AD$4:$AD$39, 'INFORM SC 2022 results'!Q$4:Q$39)</f>
        <v>6.704091973987289E-2</v>
      </c>
      <c r="P27" s="182">
        <f>CORREL('INFORM SC 2022 results'!$AD$4:$AD$39, 'INFORM SC 2022 results'!R$4:R$39)</f>
        <v>0.40473493616473266</v>
      </c>
      <c r="Q27" s="182">
        <f>CORREL('INFORM SC 2022 results'!$AD$4:$AD$39, 'INFORM SC 2022 results'!S$4:S$39)</f>
        <v>-0.3047662272701544</v>
      </c>
      <c r="R27" s="182">
        <f>CORREL('INFORM SC 2022 results'!$AD$4:$AD$39, 'INFORM SC 2022 results'!T$4:T$39)</f>
        <v>0.39520775843709233</v>
      </c>
      <c r="S27" s="182">
        <f>CORREL('INFORM SC 2022 results'!$AD$4:$AD$39, 'INFORM SC 2022 results'!U$4:U$39)</f>
        <v>-0.20990934118458293</v>
      </c>
      <c r="T27" s="182">
        <f>CORREL('INFORM SC 2022 results'!$AD$4:$AD$39, 'INFORM SC 2022 results'!W$4:W$39)</f>
        <v>-0.13231585168772161</v>
      </c>
      <c r="U27" s="184">
        <f>CORREL('INFORM SC 2022 results'!$AD$4:$AD$39, 'INFORM SC 2022 results'!X$4:X$39)</f>
        <v>9.774968896988119E-2</v>
      </c>
      <c r="V27" s="191">
        <f>CORREL('INFORM SC 2022 results'!$AD$4:$AD$39, 'INFORM SC 2022 results'!Y$4:Y$39)</f>
        <v>8.245143325493795E-2</v>
      </c>
      <c r="W27" s="182">
        <f>CORREL('INFORM SC 2022 results'!$AD$4:$AD$39, 'INFORM SC 2022 results'!Z$4:Z$39)</f>
        <v>0.10162123126021312</v>
      </c>
      <c r="X27" s="182">
        <f>CORREL('INFORM SC 2022 results'!$AD$4:$AD$39, 'INFORM SC 2022 results'!AA$4:AA$39)</f>
        <v>-0.35669299477987521</v>
      </c>
      <c r="Y27" s="182">
        <f>CORREL('INFORM SC 2022 results'!$AD$4:$AD$39, 'INFORM SC 2022 results'!AB$4:AB$39)</f>
        <v>0.43094506458521936</v>
      </c>
      <c r="Z27" s="182">
        <f>CORREL('INFORM SC 2022 results'!$AD$4:$AD$39, 'INFORM SC 2022 results'!AC$4:AC$39)</f>
        <v>9.9115584822813962E-2</v>
      </c>
      <c r="AA27" s="182">
        <f>CORREL('INFORM SC 2022 results'!$AD$4:$AD$39, 'INFORM SC 2022 results'!AD$4:AD$39)</f>
        <v>1</v>
      </c>
      <c r="AB27" s="182">
        <f>CORREL('INFORM SC 2022 results'!$AD$4:$AD$39, 'INFORM SC 2022 results'!AE$4:AE$39)</f>
        <v>0.27328240412275095</v>
      </c>
      <c r="AC27" s="182">
        <f>CORREL('INFORM SC 2022 results'!$AD$4:$AD$39, 'INFORM SC 2022 results'!AF$4:AF$39)</f>
        <v>0.52704086369973502</v>
      </c>
      <c r="AD27" s="182">
        <f>CORREL('INFORM SC 2022 results'!$AD$4:$AD$39, 'INFORM SC 2022 results'!AG$4:AG$39)</f>
        <v>0.80968117518996063</v>
      </c>
      <c r="AE27" s="184">
        <f>CORREL('INFORM SC 2022 results'!$AD$4:$AD$39, 'INFORM SC 2022 results'!AH$4:AH$39)</f>
        <v>0.59226321326659981</v>
      </c>
      <c r="AF27" s="204">
        <f>CORREL('INFORM SC 2022 results'!$AD$4:$AD$39, 'INFORM SC 2022 results'!AI$4:AI$39)</f>
        <v>0.54950580029247209</v>
      </c>
    </row>
    <row r="28" spans="1:32" x14ac:dyDescent="0.25">
      <c r="A28" s="165" t="s">
        <v>31</v>
      </c>
      <c r="B28" s="182">
        <f>CORREL('INFORM SC 2022 results'!$AE$4:$AE$39, 'INFORM SC 2022 results'!D$4:D$39)</f>
        <v>-0.17956426444324039</v>
      </c>
      <c r="C28" s="182">
        <f>CORREL('INFORM SC 2022 results'!$AE$4:$AE$39, 'INFORM SC 2022 results'!E$4:E$39)</f>
        <v>-0.20374619686240242</v>
      </c>
      <c r="D28" s="182">
        <f>CORREL('INFORM SC 2022 results'!$AE$4:$AE$39, 'INFORM SC 2022 results'!F$4:F$39)</f>
        <v>0.42343102769129221</v>
      </c>
      <c r="E28" s="182">
        <f>CORREL('INFORM SC 2022 results'!$AE$4:$AE$39, 'INFORM SC 2022 results'!G$4:G$39)</f>
        <v>5.5333440422736677E-2</v>
      </c>
      <c r="F28" s="182">
        <f>CORREL('INFORM SC 2022 results'!$AE$4:$AE$39, 'INFORM SC 2022 results'!H$4:H$39)</f>
        <v>4.2802932777010055E-3</v>
      </c>
      <c r="G28" s="182">
        <f>CORREL('INFORM SC 2022 results'!$AE$4:$AE$39, 'INFORM SC 2022 results'!I$4:I$39)</f>
        <v>-0.32232214424140571</v>
      </c>
      <c r="H28" s="182">
        <f>CORREL('INFORM SC 2022 results'!$AE$4:$AE$39, 'INFORM SC 2022 results'!J$4:J$39)</f>
        <v>-0.55359913366821845</v>
      </c>
      <c r="I28" s="182">
        <f>CORREL('INFORM SC 2022 results'!$AE$4:$AE$39, 'INFORM SC 2022 results'!K$4:K$39)</f>
        <v>-0.45065324455859596</v>
      </c>
      <c r="J28" s="182">
        <f>CORREL('INFORM SC 2022 results'!$AE$4:$AE$39, 'INFORM SC 2022 results'!L$4:L$39)</f>
        <v>-0.34763841738847279</v>
      </c>
      <c r="K28" s="182">
        <f>CORREL('INFORM SC 2022 results'!$AE$4:$AE$39, 'INFORM SC 2022 results'!M$4:M$39)</f>
        <v>-0.11393885769997815</v>
      </c>
      <c r="L28" s="182">
        <f>CORREL('INFORM SC 2022 results'!$AE$4:$AE$39, 'INFORM SC 2022 results'!N$4:N$39)</f>
        <v>0.23617335623711586</v>
      </c>
      <c r="M28" s="182">
        <f>CORREL('INFORM SC 2022 results'!$AE$4:$AE$39, 'INFORM SC 2022 results'!O$4:O$39)</f>
        <v>0.41772605563179455</v>
      </c>
      <c r="N28" s="182">
        <f>CORREL('INFORM SC 2022 results'!$AE$4:$AE$39, 'INFORM SC 2022 results'!P$4:P$39)</f>
        <v>0.43450599331331918</v>
      </c>
      <c r="O28" s="182">
        <f>CORREL('INFORM SC 2022 results'!$AE$4:$AE$39, 'INFORM SC 2022 results'!Q$4:Q$39)</f>
        <v>0.32933256970527502</v>
      </c>
      <c r="P28" s="182">
        <f>CORREL('INFORM SC 2022 results'!$AE$4:$AE$39, 'INFORM SC 2022 results'!R$4:R$39)</f>
        <v>0.50358761825191856</v>
      </c>
      <c r="Q28" s="182">
        <f>CORREL('INFORM SC 2022 results'!$AE$4:$AE$39, 'INFORM SC 2022 results'!S$4:S$39)</f>
        <v>0.15789995202963408</v>
      </c>
      <c r="R28" s="182">
        <f>CORREL('INFORM SC 2022 results'!$AE$4:$AE$39, 'INFORM SC 2022 results'!T$4:T$39)</f>
        <v>0.21243756148899751</v>
      </c>
      <c r="S28" s="182">
        <f>CORREL('INFORM SC 2022 results'!$AE$4:$AE$39, 'INFORM SC 2022 results'!U$4:U$39)</f>
        <v>0.42269617519184305</v>
      </c>
      <c r="T28" s="182">
        <f>CORREL('INFORM SC 2022 results'!$AE$4:$AE$39, 'INFORM SC 2022 results'!W$4:W$39)</f>
        <v>0.39401678268124063</v>
      </c>
      <c r="U28" s="184">
        <f>CORREL('INFORM SC 2022 results'!$AE$4:$AE$39, 'INFORM SC 2022 results'!X$4:X$39)</f>
        <v>0.57835119767456133</v>
      </c>
      <c r="V28" s="191">
        <f>CORREL('INFORM SC 2022 results'!$AE$4:$AE$39, 'INFORM SC 2022 results'!Y$4:Y$39)</f>
        <v>-0.506289653550276</v>
      </c>
      <c r="W28" s="182">
        <f>CORREL('INFORM SC 2022 results'!$AE$4:$AE$39, 'INFORM SC 2022 results'!Z$4:Z$39)</f>
        <v>0.53741934623270282</v>
      </c>
      <c r="X28" s="182">
        <f>CORREL('INFORM SC 2022 results'!$AE$4:$AE$39, 'INFORM SC 2022 results'!AA$4:AA$39)</f>
        <v>0.1786285468839231</v>
      </c>
      <c r="Y28" s="182">
        <f>CORREL('INFORM SC 2022 results'!$AE$4:$AE$39, 'INFORM SC 2022 results'!AB$4:AB$39)</f>
        <v>0.2892360027291459</v>
      </c>
      <c r="Z28" s="182">
        <f>CORREL('INFORM SC 2022 results'!$AE$4:$AE$39, 'INFORM SC 2022 results'!AC$4:AC$39)</f>
        <v>0.41775366586295393</v>
      </c>
      <c r="AA28" s="182">
        <f>CORREL('INFORM SC 2022 results'!$AE$4:$AE$39, 'INFORM SC 2022 results'!AD$4:AD$39)</f>
        <v>0.27328240412275095</v>
      </c>
      <c r="AB28" s="182">
        <f>CORREL('INFORM SC 2022 results'!$AE$4:$AE$39, 'INFORM SC 2022 results'!AE$4:AE$39)</f>
        <v>1.0000000000000002</v>
      </c>
      <c r="AC28" s="182">
        <f>CORREL('INFORM SC 2022 results'!$AE$4:$AE$39, 'INFORM SC 2022 results'!AF$4:AF$39)</f>
        <v>0.18471378801743091</v>
      </c>
      <c r="AD28" s="182">
        <f>CORREL('INFORM SC 2022 results'!$AE$4:$AE$39, 'INFORM SC 2022 results'!AG$4:AG$39)</f>
        <v>0.67712664660382171</v>
      </c>
      <c r="AE28" s="184">
        <f>CORREL('INFORM SC 2022 results'!$AE$4:$AE$39, 'INFORM SC 2022 results'!AH$4:AH$39)</f>
        <v>0.68551091231327865</v>
      </c>
      <c r="AF28" s="204">
        <f>CORREL('INFORM SC 2022 results'!$AE$4:$AE$39, 'INFORM SC 2022 results'!AI$4:AI$39)</f>
        <v>0.39268265594190155</v>
      </c>
    </row>
    <row r="29" spans="1:32" x14ac:dyDescent="0.25">
      <c r="A29" s="165" t="s">
        <v>32</v>
      </c>
      <c r="B29" s="182">
        <f>CORREL('INFORM SC 2022 results'!$AF$4:$AF$39, 'INFORM SC 2022 results'!D$4:D$39)</f>
        <v>-0.26391352661736373</v>
      </c>
      <c r="C29" s="182">
        <f>CORREL('INFORM SC 2022 results'!$AF$4:$AF$39, 'INFORM SC 2022 results'!E$4:E$39)</f>
        <v>0.13715981020910475</v>
      </c>
      <c r="D29" s="182">
        <f>CORREL('INFORM SC 2022 results'!$AF$4:$AF$39, 'INFORM SC 2022 results'!F$4:F$39)</f>
        <v>-4.7932087768841627E-2</v>
      </c>
      <c r="E29" s="182">
        <f>CORREL('INFORM SC 2022 results'!$AF$4:$AF$39, 'INFORM SC 2022 results'!G$4:G$39)</f>
        <v>-4.3821268748916002E-2</v>
      </c>
      <c r="F29" s="182">
        <f>CORREL('INFORM SC 2022 results'!$AF$4:$AF$39, 'INFORM SC 2022 results'!H$4:H$39)</f>
        <v>-0.16897488726657828</v>
      </c>
      <c r="G29" s="182">
        <f>CORREL('INFORM SC 2022 results'!$AF$4:$AF$39, 'INFORM SC 2022 results'!I$4:I$39)</f>
        <v>5.5503041655000904E-2</v>
      </c>
      <c r="H29" s="182">
        <f>CORREL('INFORM SC 2022 results'!$AF$4:$AF$39, 'INFORM SC 2022 results'!J$4:J$39)</f>
        <v>-0.20947047910038208</v>
      </c>
      <c r="I29" s="182">
        <f>CORREL('INFORM SC 2022 results'!$AF$4:$AF$39, 'INFORM SC 2022 results'!K$4:K$39)</f>
        <v>-8.8640370864257106E-2</v>
      </c>
      <c r="J29" s="182">
        <f>CORREL('INFORM SC 2022 results'!$AF$4:$AF$39, 'INFORM SC 2022 results'!L$4:L$39)</f>
        <v>-0.15893449113067615</v>
      </c>
      <c r="K29" s="182">
        <f>CORREL('INFORM SC 2022 results'!$AF$4:$AF$39, 'INFORM SC 2022 results'!M$4:M$39)</f>
        <v>0.20946303690254017</v>
      </c>
      <c r="L29" s="182">
        <f>CORREL('INFORM SC 2022 results'!$AF$4:$AF$39, 'INFORM SC 2022 results'!N$4:N$39)</f>
        <v>0.46577624471545059</v>
      </c>
      <c r="M29" s="182">
        <f>CORREL('INFORM SC 2022 results'!$AF$4:$AF$39, 'INFORM SC 2022 results'!O$4:O$39)</f>
        <v>-7.0958038332660595E-2</v>
      </c>
      <c r="N29" s="182">
        <f>CORREL('INFORM SC 2022 results'!$AF$4:$AF$39, 'INFORM SC 2022 results'!P$4:P$39)</f>
        <v>0.55221158558134631</v>
      </c>
      <c r="O29" s="182">
        <f>CORREL('INFORM SC 2022 results'!$AF$4:$AF$39, 'INFORM SC 2022 results'!Q$4:Q$39)</f>
        <v>-0.22492608814824053</v>
      </c>
      <c r="P29" s="182">
        <f>CORREL('INFORM SC 2022 results'!$AF$4:$AF$39, 'INFORM SC 2022 results'!R$4:R$39)</f>
        <v>-0.1230543574574323</v>
      </c>
      <c r="Q29" s="182">
        <f>CORREL('INFORM SC 2022 results'!$AF$4:$AF$39, 'INFORM SC 2022 results'!S$4:S$39)</f>
        <v>1.7887586529104339E-3</v>
      </c>
      <c r="R29" s="182">
        <f>CORREL('INFORM SC 2022 results'!$AF$4:$AF$39, 'INFORM SC 2022 results'!T$4:T$39)</f>
        <v>3.7587395845597275E-2</v>
      </c>
      <c r="S29" s="182">
        <f>CORREL('INFORM SC 2022 results'!$AF$4:$AF$39, 'INFORM SC 2022 results'!U$4:U$39)</f>
        <v>-7.1757546519180038E-2</v>
      </c>
      <c r="T29" s="182">
        <f>CORREL('INFORM SC 2022 results'!$AF$4:$AF$39, 'INFORM SC 2022 results'!W$4:W$39)</f>
        <v>-0.17087176312660654</v>
      </c>
      <c r="U29" s="184">
        <f>CORREL('INFORM SC 2022 results'!$AF$4:$AF$39, 'INFORM SC 2022 results'!X$4:X$39)</f>
        <v>0.1488189029126519</v>
      </c>
      <c r="V29" s="191">
        <f>CORREL('INFORM SC 2022 results'!$AF$4:$AF$39, 'INFORM SC 2022 results'!Y$4:Y$39)</f>
        <v>8.5045137090758796E-2</v>
      </c>
      <c r="W29" s="182">
        <f>CORREL('INFORM SC 2022 results'!$AF$4:$AF$39, 'INFORM SC 2022 results'!Z$4:Z$39)</f>
        <v>-9.0136485619111625E-3</v>
      </c>
      <c r="X29" s="182">
        <f>CORREL('INFORM SC 2022 results'!$AF$4:$AF$39, 'INFORM SC 2022 results'!AA$4:AA$39)</f>
        <v>0.20639091629476994</v>
      </c>
      <c r="Y29" s="182">
        <f>CORREL('INFORM SC 2022 results'!$AF$4:$AF$39, 'INFORM SC 2022 results'!AB$4:AB$39)</f>
        <v>1.0982186643262932E-2</v>
      </c>
      <c r="Z29" s="182">
        <f>CORREL('INFORM SC 2022 results'!$AF$4:$AF$39, 'INFORM SC 2022 results'!AC$4:AC$39)</f>
        <v>0.18547373745292617</v>
      </c>
      <c r="AA29" s="182">
        <f>CORREL('INFORM SC 2022 results'!$AF$4:$AF$39, 'INFORM SC 2022 results'!AD$4:AD$39)</f>
        <v>0.52704086369973502</v>
      </c>
      <c r="AB29" s="182">
        <f>CORREL('INFORM SC 2022 results'!$AF$4:$AF$39, 'INFORM SC 2022 results'!AE$4:AE$39)</f>
        <v>0.18471378801743091</v>
      </c>
      <c r="AC29" s="182">
        <f>CORREL('INFORM SC 2022 results'!$AF$4:$AF$39, 'INFORM SC 2022 results'!AF$4:AF$39)</f>
        <v>1.0000000000000002</v>
      </c>
      <c r="AD29" s="182">
        <f>CORREL('INFORM SC 2022 results'!$AF$4:$AF$39, 'INFORM SC 2022 results'!AG$4:AG$39)</f>
        <v>0.73697302905269402</v>
      </c>
      <c r="AE29" s="184">
        <f>CORREL('INFORM SC 2022 results'!$AF$4:$AF$39, 'INFORM SC 2022 results'!AH$4:AH$39)</f>
        <v>0.58353548480608952</v>
      </c>
      <c r="AF29" s="204">
        <f>CORREL('INFORM SC 2022 results'!$AF$4:$AF$39, 'INFORM SC 2022 results'!AI$4:AI$39)</f>
        <v>0.28642800502649718</v>
      </c>
    </row>
    <row r="30" spans="1:32" x14ac:dyDescent="0.25">
      <c r="A30" s="165" t="s">
        <v>6</v>
      </c>
      <c r="B30" s="182">
        <f>CORREL('INFORM SC 2022 results'!$AG$4:$AG$39, 'INFORM SC 2022 results'!D$4:D$39)</f>
        <v>-0.13823272447812499</v>
      </c>
      <c r="C30" s="182">
        <f>CORREL('INFORM SC 2022 results'!$AG$4:$AG$39, 'INFORM SC 2022 results'!E$4:E$39)</f>
        <v>-3.2146028954911691E-2</v>
      </c>
      <c r="D30" s="182">
        <f>CORREL('INFORM SC 2022 results'!$AG$4:$AG$39, 'INFORM SC 2022 results'!F$4:F$39)</f>
        <v>0.23535235623553405</v>
      </c>
      <c r="E30" s="182">
        <f>CORREL('INFORM SC 2022 results'!$AG$4:$AG$39, 'INFORM SC 2022 results'!G$4:G$39)</f>
        <v>-9.7235422680300526E-2</v>
      </c>
      <c r="F30" s="182">
        <f>CORREL('INFORM SC 2022 results'!$AG$4:$AG$39, 'INFORM SC 2022 results'!H$4:H$39)</f>
        <v>-7.2680881070998821E-2</v>
      </c>
      <c r="G30" s="182">
        <f>CORREL('INFORM SC 2022 results'!$AG$4:$AG$39, 'INFORM SC 2022 results'!I$4:I$39)</f>
        <v>1.5552284691338188E-2</v>
      </c>
      <c r="H30" s="182">
        <f>CORREL('INFORM SC 2022 results'!$AG$4:$AG$39, 'INFORM SC 2022 results'!J$4:J$39)</f>
        <v>-0.30359716807939213</v>
      </c>
      <c r="I30" s="182">
        <f>CORREL('INFORM SC 2022 results'!$AG$4:$AG$39, 'INFORM SC 2022 results'!K$4:K$39)</f>
        <v>-0.12841758535785533</v>
      </c>
      <c r="J30" s="182">
        <f>CORREL('INFORM SC 2022 results'!$AG$4:$AG$39, 'INFORM SC 2022 results'!L$4:L$39)</f>
        <v>-0.13493392038273469</v>
      </c>
      <c r="K30" s="182">
        <f>CORREL('INFORM SC 2022 results'!$AG$4:$AG$39, 'INFORM SC 2022 results'!M$4:M$39)</f>
        <v>0.20084164227913318</v>
      </c>
      <c r="L30" s="182">
        <f>CORREL('INFORM SC 2022 results'!$AG$4:$AG$39, 'INFORM SC 2022 results'!N$4:N$39)</f>
        <v>0.30392232481238929</v>
      </c>
      <c r="M30" s="182">
        <f>CORREL('INFORM SC 2022 results'!$AG$4:$AG$39, 'INFORM SC 2022 results'!O$4:O$39)</f>
        <v>6.5292037499575531E-2</v>
      </c>
      <c r="N30" s="182">
        <f>CORREL('INFORM SC 2022 results'!$AG$4:$AG$39, 'INFORM SC 2022 results'!P$4:P$39)</f>
        <v>0.57800931708669667</v>
      </c>
      <c r="O30" s="182">
        <f>CORREL('INFORM SC 2022 results'!$AG$4:$AG$39, 'INFORM SC 2022 results'!Q$4:Q$39)</f>
        <v>8.663524661357401E-2</v>
      </c>
      <c r="P30" s="182">
        <f>CORREL('INFORM SC 2022 results'!$AG$4:$AG$39, 'INFORM SC 2022 results'!R$4:R$39)</f>
        <v>0.37061494459954752</v>
      </c>
      <c r="Q30" s="182">
        <f>CORREL('INFORM SC 2022 results'!$AG$4:$AG$39, 'INFORM SC 2022 results'!S$4:S$39)</f>
        <v>-6.9791499964160272E-2</v>
      </c>
      <c r="R30" s="182">
        <f>CORREL('INFORM SC 2022 results'!$AG$4:$AG$39, 'INFORM SC 2022 results'!T$4:T$39)</f>
        <v>0.27332616064574439</v>
      </c>
      <c r="S30" s="182">
        <f>CORREL('INFORM SC 2022 results'!$AG$4:$AG$39, 'INFORM SC 2022 results'!U$4:U$39)</f>
        <v>6.9997789986189426E-2</v>
      </c>
      <c r="T30" s="182">
        <f>CORREL('INFORM SC 2022 results'!$AG$4:$AG$39, 'INFORM SC 2022 results'!W$4:W$39)</f>
        <v>5.3423901983642393E-2</v>
      </c>
      <c r="U30" s="184">
        <f>CORREL('INFORM SC 2022 results'!$AG$4:$AG$39, 'INFORM SC 2022 results'!X$4:X$39)</f>
        <v>0.37120752917760935</v>
      </c>
      <c r="V30" s="191">
        <f>CORREL('INFORM SC 2022 results'!$AG$4:$AG$39, 'INFORM SC 2022 results'!Y$4:Y$39)</f>
        <v>-0.16314783629120888</v>
      </c>
      <c r="W30" s="182">
        <f>CORREL('INFORM SC 2022 results'!$AG$4:$AG$39, 'INFORM SC 2022 results'!Z$4:Z$39)</f>
        <v>0.29176222365226945</v>
      </c>
      <c r="X30" s="182">
        <f>CORREL('INFORM SC 2022 results'!$AG$4:$AG$39, 'INFORM SC 2022 results'!AA$4:AA$39)</f>
        <v>-8.9100572826808109E-4</v>
      </c>
      <c r="Y30" s="182">
        <f>CORREL('INFORM SC 2022 results'!$AG$4:$AG$39, 'INFORM SC 2022 results'!AB$4:AB$39)</f>
        <v>0.34221019818716991</v>
      </c>
      <c r="Z30" s="182">
        <f>CORREL('INFORM SC 2022 results'!$AG$4:$AG$39, 'INFORM SC 2022 results'!AC$4:AC$39)</f>
        <v>0.3133846534281593</v>
      </c>
      <c r="AA30" s="182">
        <f>CORREL('INFORM SC 2022 results'!$AG$4:$AG$39, 'INFORM SC 2022 results'!AD$4:AD$39)</f>
        <v>0.80968117518996063</v>
      </c>
      <c r="AB30" s="182">
        <f>CORREL('INFORM SC 2022 results'!$AG$4:$AG$39, 'INFORM SC 2022 results'!AE$4:AE$39)</f>
        <v>0.67712664660382171</v>
      </c>
      <c r="AC30" s="182">
        <f>CORREL('INFORM SC 2022 results'!$AG$4:$AG$39, 'INFORM SC 2022 results'!AF$4:AF$39)</f>
        <v>0.73697302905269402</v>
      </c>
      <c r="AD30" s="182">
        <f>CORREL('INFORM SC 2022 results'!$AG$4:$AG$39, 'INFORM SC 2022 results'!AG$4:AG$39)</f>
        <v>0.99999999999999978</v>
      </c>
      <c r="AE30" s="184">
        <f>CORREL('INFORM SC 2022 results'!$AG$4:$AG$39, 'INFORM SC 2022 results'!AH$4:AH$39)</f>
        <v>0.8348845602988646</v>
      </c>
      <c r="AF30" s="204">
        <f>CORREL('INFORM SC 2022 results'!$AG$4:$AG$39, 'INFORM SC 2022 results'!AI$4:AI$39)</f>
        <v>0.55832906888422251</v>
      </c>
    </row>
    <row r="31" spans="1:32" ht="15.75" thickBot="1" x14ac:dyDescent="0.3">
      <c r="A31" s="166" t="s">
        <v>157</v>
      </c>
      <c r="B31" s="197">
        <f>CORREL('INFORM SC 2022 results'!$AH$4:$AH$39, 'INFORM SC 2022 results'!D$4:D$39)</f>
        <v>-0.33376745290552046</v>
      </c>
      <c r="C31" s="197">
        <f>CORREL('INFORM SC 2022 results'!$AH$4:$AH$39, 'INFORM SC 2022 results'!E$4:E$39)</f>
        <v>-0.12349210900758201</v>
      </c>
      <c r="D31" s="197">
        <f>CORREL('INFORM SC 2022 results'!$AH$4:$AH$39, 'INFORM SC 2022 results'!F$4:F$39)</f>
        <v>0.28445258805887491</v>
      </c>
      <c r="E31" s="197">
        <f>CORREL('INFORM SC 2022 results'!$AH$4:$AH$39, 'INFORM SC 2022 results'!G$4:G$39)</f>
        <v>0.12907530301621151</v>
      </c>
      <c r="F31" s="197">
        <f>CORREL('INFORM SC 2022 results'!$AH$4:$AH$39, 'INFORM SC 2022 results'!H$4:H$39)</f>
        <v>-6.4485300665822781E-2</v>
      </c>
      <c r="G31" s="197">
        <f>CORREL('INFORM SC 2022 results'!$AH$4:$AH$39, 'INFORM SC 2022 results'!I$4:I$39)</f>
        <v>-0.15688735238801707</v>
      </c>
      <c r="H31" s="197">
        <f>CORREL('INFORM SC 2022 results'!$AH$4:$AH$39, 'INFORM SC 2022 results'!J$4:J$39)</f>
        <v>-0.42557099769633094</v>
      </c>
      <c r="I31" s="197">
        <f>CORREL('INFORM SC 2022 results'!$AH$4:$AH$39, 'INFORM SC 2022 results'!K$4:K$39)</f>
        <v>-0.30636716848895806</v>
      </c>
      <c r="J31" s="197">
        <f>CORREL('INFORM SC 2022 results'!$AH$4:$AH$39, 'INFORM SC 2022 results'!L$4:L$39)</f>
        <v>-0.25832041996545407</v>
      </c>
      <c r="K31" s="197">
        <f>CORREL('INFORM SC 2022 results'!$AH$4:$AH$39, 'INFORM SC 2022 results'!M$4:M$39)</f>
        <v>0.10550074171890353</v>
      </c>
      <c r="L31" s="197">
        <f>CORREL('INFORM SC 2022 results'!$AH$4:$AH$39, 'INFORM SC 2022 results'!N$4:N$39)</f>
        <v>0.21624974208466125</v>
      </c>
      <c r="M31" s="197">
        <f>CORREL('INFORM SC 2022 results'!$AH$4:$AH$39, 'INFORM SC 2022 results'!O$4:O$39)</f>
        <v>0.30154118430707483</v>
      </c>
      <c r="N31" s="197">
        <f>CORREL('INFORM SC 2022 results'!$AH$4:$AH$39, 'INFORM SC 2022 results'!P$4:P$39)</f>
        <v>0.6325657629755953</v>
      </c>
      <c r="O31" s="197">
        <f>CORREL('INFORM SC 2022 results'!$AH$4:$AH$39, 'INFORM SC 2022 results'!Q$4:Q$39)</f>
        <v>0.32166935799320556</v>
      </c>
      <c r="P31" s="197">
        <f>CORREL('INFORM SC 2022 results'!$AH$4:$AH$39, 'INFORM SC 2022 results'!R$4:R$39)</f>
        <v>0.50773318279886936</v>
      </c>
      <c r="Q31" s="197">
        <f>CORREL('INFORM SC 2022 results'!$AH$4:$AH$39, 'INFORM SC 2022 results'!S$4:S$39)</f>
        <v>4.7852762598261607E-2</v>
      </c>
      <c r="R31" s="197">
        <f>CORREL('INFORM SC 2022 results'!$AH$4:$AH$39, 'INFORM SC 2022 results'!T$4:T$39)</f>
        <v>6.6509560351884475E-2</v>
      </c>
      <c r="S31" s="197">
        <f>CORREL('INFORM SC 2022 results'!$AH$4:$AH$39, 'INFORM SC 2022 results'!U$4:U$39)</f>
        <v>0.30964496979060896</v>
      </c>
      <c r="T31" s="197">
        <f>CORREL('INFORM SC 2022 results'!$AH$4:$AH$39, 'INFORM SC 2022 results'!W$4:W$39)</f>
        <v>0.23292709382612059</v>
      </c>
      <c r="U31" s="199">
        <f>CORREL('INFORM SC 2022 results'!$AH$4:$AH$39, 'INFORM SC 2022 results'!X$4:X$39)</f>
        <v>0.53754976663700416</v>
      </c>
      <c r="V31" s="206">
        <f>CORREL('INFORM SC 2022 results'!$AH$4:$AH$39, 'INFORM SC 2022 results'!Y$4:Y$39)</f>
        <v>-0.46203984036884549</v>
      </c>
      <c r="W31" s="197">
        <f>CORREL('INFORM SC 2022 results'!$AH$4:$AH$39, 'INFORM SC 2022 results'!Z$4:Z$39)</f>
        <v>0.65864054962967644</v>
      </c>
      <c r="X31" s="197">
        <f>CORREL('INFORM SC 2022 results'!$AH$4:$AH$39, 'INFORM SC 2022 results'!AA$4:AA$39)</f>
        <v>0.31957715236952111</v>
      </c>
      <c r="Y31" s="197">
        <f>CORREL('INFORM SC 2022 results'!$AH$4:$AH$39, 'INFORM SC 2022 results'!AB$4:AB$39)</f>
        <v>0.57352614453470685</v>
      </c>
      <c r="Z31" s="197">
        <f>CORREL('INFORM SC 2022 results'!$AH$4:$AH$39, 'INFORM SC 2022 results'!AC$4:AC$39)</f>
        <v>0.78160603210627111</v>
      </c>
      <c r="AA31" s="197">
        <f>CORREL('INFORM SC 2022 results'!$AH$4:$AH$39, 'INFORM SC 2022 results'!AD$4:AD$39)</f>
        <v>0.59226321326659981</v>
      </c>
      <c r="AB31" s="197">
        <f>CORREL('INFORM SC 2022 results'!$AH$4:$AH$39, 'INFORM SC 2022 results'!AE$4:AE$39)</f>
        <v>0.68551091231327865</v>
      </c>
      <c r="AC31" s="197">
        <f>CORREL('INFORM SC 2022 results'!$AH$4:$AH$39, 'INFORM SC 2022 results'!AF$4:AF$39)</f>
        <v>0.58353548480608952</v>
      </c>
      <c r="AD31" s="197">
        <f>CORREL('INFORM SC 2022 results'!$AH$4:$AH$39, 'INFORM SC 2022 results'!AG$4:AG$39)</f>
        <v>0.8348845602988646</v>
      </c>
      <c r="AE31" s="199">
        <f>CORREL('INFORM SC 2022 results'!$AH$4:$AH$39, 'INFORM SC 2022 results'!AH$4:AH$39)</f>
        <v>1</v>
      </c>
      <c r="AF31" s="205">
        <f>CORREL('INFORM SC 2022 results'!$AH$4:$AH$39, 'INFORM SC 2022 results'!AI$4:AI$39)</f>
        <v>0.59876013421525365</v>
      </c>
    </row>
    <row r="32" spans="1:32" ht="16.5" thickBot="1" x14ac:dyDescent="0.3">
      <c r="A32" s="166" t="s">
        <v>181</v>
      </c>
      <c r="B32" s="207">
        <f>CORREL('INFORM SC 2022 results'!$AI$4:$AI$39, 'INFORM SC 2022 results'!D$4:D$39)</f>
        <v>0.15294280523203202</v>
      </c>
      <c r="C32" s="208">
        <f>CORREL('INFORM SC 2022 results'!$AI$4:$AI$39, 'INFORM SC 2022 results'!E$4:E$39)</f>
        <v>0.19964731291666601</v>
      </c>
      <c r="D32" s="208">
        <f>CORREL('INFORM SC 2022 results'!$AI$4:$AI$39, 'INFORM SC 2022 results'!F$4:F$39)</f>
        <v>0.11803755937765728</v>
      </c>
      <c r="E32" s="208">
        <f>CORREL('INFORM SC 2022 results'!$AI$4:$AI$39, 'INFORM SC 2022 results'!G$4:G$39)</f>
        <v>0.18410100165207488</v>
      </c>
      <c r="F32" s="208">
        <f>CORREL('INFORM SC 2022 results'!$AI$4:$AI$39, 'INFORM SC 2022 results'!H$4:H$39)</f>
        <v>0.55346860583109836</v>
      </c>
      <c r="G32" s="208">
        <f>CORREL('INFORM SC 2022 results'!$AI$4:$AI$39, 'INFORM SC 2022 results'!I$4:I$39)</f>
        <v>0.25631914384855248</v>
      </c>
      <c r="H32" s="208">
        <f>CORREL('INFORM SC 2022 results'!$AI$4:$AI$39, 'INFORM SC 2022 results'!J$4:J$39)</f>
        <v>0.19417346301108343</v>
      </c>
      <c r="I32" s="208">
        <f>CORREL('INFORM SC 2022 results'!$AI$4:$AI$39, 'INFORM SC 2022 results'!K$4:K$39)</f>
        <v>0.24336548696734825</v>
      </c>
      <c r="J32" s="291">
        <f>CORREL('INFORM SC 2022 results'!$AI$4:$AI$39, 'INFORM SC 2022 results'!L$4:L$39)</f>
        <v>0.49108741672755862</v>
      </c>
      <c r="K32" s="208">
        <f>CORREL('INFORM SC 2022 results'!$AI$4:$AI$39, 'INFORM SC 2022 results'!M$4:M$39)</f>
        <v>0.38870408358053776</v>
      </c>
      <c r="L32" s="208">
        <f>CORREL('INFORM SC 2022 results'!$AI$4:$AI$39, 'INFORM SC 2022 results'!N$4:N$39)</f>
        <v>0.10417890827192769</v>
      </c>
      <c r="M32" s="208">
        <f>CORREL('INFORM SC 2022 results'!$AI$4:$AI$39, 'INFORM SC 2022 results'!O$4:O$39)</f>
        <v>-0.11975995037513051</v>
      </c>
      <c r="N32" s="208">
        <f>CORREL('INFORM SC 2022 results'!$AI$4:$AI$39, 'INFORM SC 2022 results'!P$4:P$39)</f>
        <v>0.53419016662208108</v>
      </c>
      <c r="O32" s="208">
        <f>CORREL('INFORM SC 2022 results'!$AI$4:$AI$39, 'INFORM SC 2022 results'!Q$4:Q$39)</f>
        <v>0.55184229070437651</v>
      </c>
      <c r="P32" s="208">
        <f>CORREL('INFORM SC 2022 results'!$AI$4:$AI$39, 'INFORM SC 2022 results'!R$4:R$39)</f>
        <v>0.52989204576511295</v>
      </c>
      <c r="Q32" s="208">
        <f>CORREL('INFORM SC 2022 results'!$AI$4:$AI$39, 'INFORM SC 2022 results'!S$4:S$39)</f>
        <v>-0.14319796057792886</v>
      </c>
      <c r="R32" s="208">
        <f>CORREL('INFORM SC 2022 results'!$AI$4:$AI$39, 'INFORM SC 2022 results'!T$4:T$39)</f>
        <v>5.1624355709095862E-2</v>
      </c>
      <c r="S32" s="208">
        <f>CORREL('INFORM SC 2022 results'!$AI$4:$AI$39, 'INFORM SC 2022 results'!U$4:U$39)</f>
        <v>-0.11141741062591411</v>
      </c>
      <c r="T32" s="208">
        <f>CORREL('INFORM SC 2022 results'!$AI$4:$AI$39, 'INFORM SC 2022 results'!W$4:W$39)</f>
        <v>0.22081156771170629</v>
      </c>
      <c r="U32" s="291">
        <f>CORREL('INFORM SC 2022 results'!$AI$4:$AI$39, 'INFORM SC 2022 results'!X$4:X$39)</f>
        <v>0.47428652333764432</v>
      </c>
      <c r="V32" s="208">
        <f>CORREL('INFORM SC 2022 results'!$AI$4:$AI$39, 'INFORM SC 2022 results'!Y$4:Y$39)</f>
        <v>-6.3709670227233797E-2</v>
      </c>
      <c r="W32" s="208">
        <f>CORREL('INFORM SC 2022 results'!$AI$4:$AI$39, 'INFORM SC 2022 results'!Z$4:Z$39)</f>
        <v>0.17913387593738034</v>
      </c>
      <c r="X32" s="208">
        <f>CORREL('INFORM SC 2022 results'!$AI$4:$AI$39, 'INFORM SC 2022 results'!AA$4:AA$39)</f>
        <v>-8.2188397842696312E-2</v>
      </c>
      <c r="Y32" s="208">
        <f>CORREL('INFORM SC 2022 results'!$AI$4:$AI$39, 'INFORM SC 2022 results'!AB$4:AB$39)</f>
        <v>0.62866493482618691</v>
      </c>
      <c r="Z32" s="208">
        <f>CORREL('INFORM SC 2022 results'!$AI$4:$AI$39, 'INFORM SC 2022 results'!AC$4:AC$39)</f>
        <v>0.38429509292392372</v>
      </c>
      <c r="AA32" s="208">
        <f>CORREL('INFORM SC 2022 results'!$AI$4:$AI$39, 'INFORM SC 2022 results'!AD$4:AD$39)</f>
        <v>0.54950580029247209</v>
      </c>
      <c r="AB32" s="208">
        <f>CORREL('INFORM SC 2022 results'!$AI$4:$AI$39, 'INFORM SC 2022 results'!AE$4:AE$39)</f>
        <v>0.39268265594190155</v>
      </c>
      <c r="AC32" s="208">
        <f>CORREL('INFORM SC 2022 results'!$AI$4:$AI$39, 'INFORM SC 2022 results'!AF$4:AF$39)</f>
        <v>0.28642800502649718</v>
      </c>
      <c r="AD32" s="208">
        <f>CORREL('INFORM SC 2022 results'!$AI$4:$AI$39, 'INFORM SC 2022 results'!AG$4:AG$39)</f>
        <v>0.55832906888422251</v>
      </c>
      <c r="AE32" s="292">
        <f>CORREL('INFORM SC 2022 results'!$AI$4:$AI$39, 'INFORM SC 2022 results'!AH$4:AH$39)</f>
        <v>0.59876013421525365</v>
      </c>
      <c r="AF32" s="209">
        <f>CORREL('INFORM SC 2022 results'!$AI$4:$AI$39, 'INFORM SC 2022 results'!AI$4:AI$39)</f>
        <v>0.99999999999999989</v>
      </c>
    </row>
  </sheetData>
  <conditionalFormatting sqref="B2:AF32">
    <cfRule type="cellIs" dxfId="2" priority="1" operator="between">
      <formula>0.3</formula>
      <formula>0.7</formula>
    </cfRule>
    <cfRule type="cellIs" dxfId="1" priority="2" operator="lessThan">
      <formula>0.3</formula>
    </cfRule>
    <cfRule type="cellIs" dxfId="0" priority="3" operator="greaterThan">
      <formula>0.7</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7900"/>
  </sheetPr>
  <dimension ref="A1:AR43"/>
  <sheetViews>
    <sheetView showGridLines="0" zoomScale="78" zoomScaleNormal="78" workbookViewId="0">
      <pane xSplit="3" ySplit="2" topLeftCell="U27" activePane="bottomRight" state="frozen"/>
      <selection pane="topRight" activeCell="B1" sqref="B1"/>
      <selection pane="bottomLeft" activeCell="A5" sqref="A5"/>
      <selection pane="bottomRight" activeCell="B27" sqref="B27"/>
    </sheetView>
  </sheetViews>
  <sheetFormatPr defaultColWidth="9.140625" defaultRowHeight="15" x14ac:dyDescent="0.25"/>
  <cols>
    <col min="1" max="1" width="13.42578125" style="1" bestFit="1" customWidth="1"/>
    <col min="2" max="2" width="32.5703125" style="1" bestFit="1" customWidth="1"/>
    <col min="3" max="3" width="12.85546875" style="77" bestFit="1" customWidth="1"/>
    <col min="4" max="10" width="7.85546875" style="5" customWidth="1"/>
    <col min="11" max="11" width="8.5703125" style="5" bestFit="1" customWidth="1"/>
    <col min="12" max="12" width="8.140625" style="6" bestFit="1" customWidth="1"/>
    <col min="13" max="16" width="7.85546875" style="6" customWidth="1"/>
    <col min="17" max="17" width="8.5703125" style="7" bestFit="1" customWidth="1"/>
    <col min="18" max="36" width="7.85546875" style="5" customWidth="1"/>
    <col min="37" max="44" width="7.85546875" style="1" customWidth="1"/>
    <col min="45" max="16384" width="9.140625" style="1"/>
  </cols>
  <sheetData>
    <row r="1" spans="1:44" x14ac:dyDescent="0.25">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row>
    <row r="2" spans="1:44" ht="117.75" customHeight="1" thickBot="1" x14ac:dyDescent="0.3">
      <c r="A2" s="302" t="s">
        <v>8</v>
      </c>
      <c r="B2" s="302" t="s">
        <v>260</v>
      </c>
      <c r="C2" s="306" t="s">
        <v>453</v>
      </c>
      <c r="D2" s="250" t="s">
        <v>226</v>
      </c>
      <c r="E2" s="250" t="s">
        <v>227</v>
      </c>
      <c r="F2" s="250" t="s">
        <v>48</v>
      </c>
      <c r="G2" s="250" t="s">
        <v>261</v>
      </c>
      <c r="H2" s="250" t="s">
        <v>262</v>
      </c>
      <c r="I2" s="250" t="s">
        <v>263</v>
      </c>
      <c r="J2" s="250" t="s">
        <v>264</v>
      </c>
      <c r="K2" s="243" t="s">
        <v>37</v>
      </c>
      <c r="L2" s="246" t="s">
        <v>265</v>
      </c>
      <c r="M2" s="246" t="s">
        <v>266</v>
      </c>
      <c r="N2" s="246" t="s">
        <v>51</v>
      </c>
      <c r="O2" s="246" t="s">
        <v>267</v>
      </c>
      <c r="P2" s="246" t="s">
        <v>268</v>
      </c>
      <c r="Q2" s="247" t="s">
        <v>38</v>
      </c>
      <c r="R2" s="250" t="s">
        <v>265</v>
      </c>
      <c r="S2" s="250" t="s">
        <v>204</v>
      </c>
      <c r="T2" s="250" t="s">
        <v>50</v>
      </c>
      <c r="U2" s="250" t="s">
        <v>51</v>
      </c>
      <c r="V2" s="250" t="s">
        <v>267</v>
      </c>
      <c r="W2" s="250" t="s">
        <v>268</v>
      </c>
      <c r="X2" s="250" t="s">
        <v>269</v>
      </c>
      <c r="Y2" s="243" t="s">
        <v>38</v>
      </c>
      <c r="Z2" s="251" t="s">
        <v>270</v>
      </c>
      <c r="AA2" s="251" t="s">
        <v>271</v>
      </c>
      <c r="AB2" s="242" t="s">
        <v>228</v>
      </c>
      <c r="AC2" s="242" t="s">
        <v>229</v>
      </c>
      <c r="AD2" s="251" t="s">
        <v>272</v>
      </c>
      <c r="AE2" s="251" t="s">
        <v>169</v>
      </c>
      <c r="AF2" s="234" t="s">
        <v>52</v>
      </c>
      <c r="AG2" s="234" t="s">
        <v>53</v>
      </c>
      <c r="AH2" s="234" t="s">
        <v>272</v>
      </c>
      <c r="AI2" s="242" t="s">
        <v>168</v>
      </c>
      <c r="AJ2" s="234" t="s">
        <v>174</v>
      </c>
      <c r="AK2" s="231" t="s">
        <v>180</v>
      </c>
      <c r="AL2" s="239" t="s">
        <v>158</v>
      </c>
      <c r="AM2" s="239" t="s">
        <v>176</v>
      </c>
      <c r="AN2" s="234" t="s">
        <v>326</v>
      </c>
      <c r="AO2" s="239" t="s">
        <v>230</v>
      </c>
      <c r="AP2" s="239" t="s">
        <v>231</v>
      </c>
      <c r="AQ2" s="234" t="s">
        <v>307</v>
      </c>
      <c r="AR2" s="231" t="s">
        <v>179</v>
      </c>
    </row>
    <row r="3" spans="1:44" x14ac:dyDescent="0.25">
      <c r="A3" s="299" t="s">
        <v>658</v>
      </c>
      <c r="B3" s="51" t="s">
        <v>587</v>
      </c>
      <c r="C3" s="108" t="s">
        <v>623</v>
      </c>
      <c r="D3" s="304">
        <f>ROUND(IF('Indicator Data'!D5=0,0.1,IF(LOG('Indicator Data'!D5)&gt;D$39,10,IF(LOG('Indicator Data'!D5)&lt;D$40,0,10-(D$39-LOG('Indicator Data'!D5))/(D$39-D$40)*10))),1)</f>
        <v>2.5</v>
      </c>
      <c r="E3" s="244">
        <f>ROUND(IF('Indicator Data'!E5=0,0.1,IF(LOG('Indicator Data'!E5)&gt;E$39,10,IF(LOG('Indicator Data'!E5)&lt;E$40,0,10-(E$39-LOG('Indicator Data'!E5))/(E$39-E$40)*10))),1)</f>
        <v>0.7</v>
      </c>
      <c r="F3" s="244">
        <f t="shared" ref="F3:F38" si="0">ROUND((10-GEOMEAN(((10-D3)/10*9+1),((10-E3)/10*9+1)))/9*10,1)</f>
        <v>1.6</v>
      </c>
      <c r="G3" s="244">
        <f>ROUND(IF('Indicator Data'!H5="No data",0.1,IF('Indicator Data'!H5=0,0,IF(LOG('Indicator Data'!H5)&gt;G$39,10,IF(LOG('Indicator Data'!H5)&lt;G$40,0,10-(G$39-LOG('Indicator Data'!H5))/(G$39-G$40)*10)))),1)</f>
        <v>3</v>
      </c>
      <c r="H3" s="244">
        <f>ROUND(IF('Indicator Data'!F5=0,0,IF(LOG('Indicator Data'!F5)&gt;H$39,10,IF(LOG('Indicator Data'!F5)&lt;H$40,0,10-(H$39-LOG('Indicator Data'!F5))/(H$39-H$40)*10))),1)</f>
        <v>0</v>
      </c>
      <c r="I3" s="244">
        <f>ROUND(IF('Indicator Data'!G5=0,0,IF(LOG('Indicator Data'!G5)&gt;I$39,10,IF(LOG('Indicator Data'!G5)&lt;I$40,0,10-(I$39-LOG('Indicator Data'!G5))/(I$39-I$40)*10))),1)</f>
        <v>0</v>
      </c>
      <c r="J3" s="244">
        <f t="shared" ref="J3:J38" si="1">ROUND((10-GEOMEAN(((10-H3)/10*9+1),((10-I3)/10*9+1)))/9*10,1)</f>
        <v>0</v>
      </c>
      <c r="K3" s="244">
        <f>IF('Indicator Data'!J5="No data","x",ROUND(IF('Indicator Data'!J5=0,0,IF(LOG('Indicator Data'!J5)&gt;K$39,10,IF(LOG('Indicator Data'!J5)&lt;K$40,0,10-(K$39-LOG('Indicator Data'!J5))/(K$39-K$40)*10))),1))</f>
        <v>0.8</v>
      </c>
      <c r="L3" s="248">
        <f>'Indicator Data'!D5/'Indicator Data'!$BP5</f>
        <v>2.0825171195253248E-3</v>
      </c>
      <c r="M3" s="248">
        <f>'Indicator Data'!E5/'Indicator Data'!$BP5</f>
        <v>1.8498410875642337E-4</v>
      </c>
      <c r="N3" s="248">
        <f>IF(G3=0.1,0,'Indicator Data'!H5/'Indicator Data'!$BP5)</f>
        <v>4.6920227444279738E-3</v>
      </c>
      <c r="O3" s="248">
        <f>'Indicator Data'!F5/'Indicator Data'!$BP5</f>
        <v>0</v>
      </c>
      <c r="P3" s="248">
        <f>'Indicator Data'!G5/'Indicator Data'!$BP5</f>
        <v>0</v>
      </c>
      <c r="Q3" s="248">
        <f>IF('Indicator Data'!J5="No data","x",'Indicator Data'!J5/'Indicator Data'!$BP5)</f>
        <v>6.7185230353797119E-3</v>
      </c>
      <c r="R3" s="244">
        <f t="shared" ref="R3:R18" si="2">ROUND(IF(L3&gt;R$39,10,IF(L3&lt;R$40,0,10-(R$39-L3)/(R$39-R$40)*10)),1)</f>
        <v>5.7</v>
      </c>
      <c r="S3" s="244">
        <f t="shared" ref="S3:S18" si="3">ROUND(IF(M3&gt;S$39,10,IF(M3&lt;S$40,0,10-(S$39-M3)/(S$39-S$40)*10)),1)</f>
        <v>0</v>
      </c>
      <c r="T3" s="244">
        <f t="shared" ref="T3:T38" si="4">ROUND(((10-GEOMEAN(((10-R3)/10*9+1),((10-S3)/10*9+1)))/9*10),1)</f>
        <v>3.4</v>
      </c>
      <c r="U3" s="244">
        <f t="shared" ref="U3:U18" si="5">ROUND(IF(N3=0,0.1,IF(N3&gt;U$39,10,IF(N3&lt;U$40,0,10-(U$39-N3)/(U$39-U$40)*10))),1)</f>
        <v>3.2</v>
      </c>
      <c r="V3" s="244">
        <f t="shared" ref="V3:V18" si="6">ROUND(IF(O3&gt;V$39,10,IF(O3&lt;V$40,0,10-(V$39-O3)/(V$39-V$40)*10)),1)</f>
        <v>0</v>
      </c>
      <c r="W3" s="244">
        <f t="shared" ref="W3:W18" si="7">ROUND(IF(P3&gt;W$39,10,IF(P3&lt;W$40,0,10-(W$39-P3)/(W$39-W$40)*10)),1)</f>
        <v>0</v>
      </c>
      <c r="X3" s="244">
        <f t="shared" ref="X3:X38" si="8">ROUND(((10-GEOMEAN(((10-V3)/10*9+1),((10-W3)/10*9+1)))/9*10),1)</f>
        <v>0</v>
      </c>
      <c r="Y3" s="244">
        <f>IF('Indicator Data'!J5="No data","x",ROUND(IF(Q3&gt;Y$39,10,IF(Q3&lt;Y$40,0,10-(Y$39-Q3)/(Y$39-Y$40)*10)),1))</f>
        <v>0.7</v>
      </c>
      <c r="Z3" s="237">
        <f t="shared" ref="Z3:Z38" si="9">ROUND(AVERAGE(D3,R3),1)</f>
        <v>4.0999999999999996</v>
      </c>
      <c r="AA3" s="237">
        <f t="shared" ref="AA3:AA38" si="10">ROUND(AVERAGE(E3,S3),1)</f>
        <v>0.4</v>
      </c>
      <c r="AB3" s="240">
        <f t="shared" ref="AB3:AB38" si="11">ROUND(AVERAGE(V3,H3),1)</f>
        <v>0</v>
      </c>
      <c r="AC3" s="240">
        <f t="shared" ref="AC3:AC38" si="12">ROUND(AVERAGE(W3,I3),1)</f>
        <v>0</v>
      </c>
      <c r="AD3" s="237">
        <f t="shared" ref="AD3:AD38" si="13">ROUND((10-GEOMEAN(((10-AB3)/10*9+1),((10-AC3)/10*9+1)))/9*10,1)</f>
        <v>0</v>
      </c>
      <c r="AE3" s="237">
        <f t="shared" ref="AE3:AE38" si="14">IF(K3="x","x",ROUND((10-GEOMEAN(((10-K3)/10*9+1),((10-Y3)/10*9+1)))/9*10,1))</f>
        <v>0.8</v>
      </c>
      <c r="AF3" s="235">
        <f t="shared" ref="AF3:AF38" si="15">ROUND((10-GEOMEAN(((10-F3)/10*9+1),((10-T3)/10*9+1)))/9*10,1)</f>
        <v>2.5</v>
      </c>
      <c r="AG3" s="235">
        <f t="shared" ref="AG3:AG38" si="16">ROUND(IF(AND(U3="x",G3="x"),"x",(10-GEOMEAN(((10-G3)/10*9+1),((10-U3)/10*9+1)))/9*10),1)</f>
        <v>3.1</v>
      </c>
      <c r="AH3" s="235">
        <f t="shared" ref="AH3:AH38" si="17">ROUND((10-GEOMEAN(((10-J3)/10*9+1),((10-X3)/10*9+1)))/9*10,1)</f>
        <v>0</v>
      </c>
      <c r="AI3" s="240">
        <f>IF('Indicator Data'!I5="No data","x",IF('Indicator Data'!BN5&lt;1000,"x",ROUND((IF('Indicator Data'!I5&gt;AI$39,10,IF('Indicator Data'!I5&lt;AI$40,0,10-(AI$39-'Indicator Data'!I5)/(AI$39-AI$40)*10))),1)))</f>
        <v>5</v>
      </c>
      <c r="AJ3" s="235">
        <f t="shared" ref="AJ3:AJ38" si="18">IF(AND(AE3="x",AI3="x"),"x",ROUND(AVERAGE(AE3,AI3),1))</f>
        <v>2.9</v>
      </c>
      <c r="AK3" s="232">
        <f t="shared" ref="AK3:AK38" si="19">IF(ROUND(IF(AJ3="x",(10-GEOMEAN(((10-AF3)/10*9+1),((10-AG3)/10*9+1),((10-AH3)/10*9+1)))/9*10,(10-GEOMEAN(((10-AF3)/10*9+1),((10-AJ3)/10*9+1),((10-AH3)/10*9+1),((10-AG3)/10*9+1)))/9*10),1)=0,0.1,ROUND(IF(AJ3="x",(10-GEOMEAN(((10-AF3)/10*9+1),((10-AG3)/10*9+1),((10-AH3)/10*9+1)))/9*10,(10-GEOMEAN(((10-AF3)/10*9+1),((10-AJ3)/10*9+1),((10-AH3)/10*9+1),((10-AG3)/10*9+1)))/9*10),1))</f>
        <v>2.2000000000000002</v>
      </c>
      <c r="AL3" s="240">
        <f>ROUND(IF('Indicator Data'!M5=0,0,IF('Indicator Data'!M5&gt;AL$39,10,IF('Indicator Data'!M5&lt;AL$40,0,10-(AL$39-'Indicator Data'!M5)/(AL$39-AL$40)*10))),1)</f>
        <v>5.0999999999999996</v>
      </c>
      <c r="AM3" s="240">
        <f>ROUND(IF('Indicator Data'!N5=0,0,IF(LOG('Indicator Data'!N5)&gt;LOG(AM$39),10,IF(LOG('Indicator Data'!N5)&lt;LOG(AM$40),0,10-(LOG(AM$39)-LOG('Indicator Data'!N5))/(LOG(AM$39)-LOG(AM$40))*10))),1)</f>
        <v>6.4</v>
      </c>
      <c r="AN3" s="235">
        <f t="shared" ref="AN3:AN38" si="20">ROUND((10-GEOMEAN(((10-AL3)/10*9+1),((10-AM3)/10*9+1)))/9*10,1)</f>
        <v>5.8</v>
      </c>
      <c r="AO3" s="240">
        <f>'Indicator Data'!K5</f>
        <v>6</v>
      </c>
      <c r="AP3" s="240">
        <f>'Indicator Data'!L5</f>
        <v>0</v>
      </c>
      <c r="AQ3" s="235">
        <f t="shared" ref="AQ3:AQ38" si="21">ROUND((10-GEOMEAN(((10-AO3)/10*9+1),((10-AP3)/10*9+1)))/9*10,1)</f>
        <v>3.6</v>
      </c>
      <c r="AR3" s="232">
        <f t="shared" ref="AR3:AR38" si="22">IF(AQ3&gt;AN3,AQ3,ROUND((10-GEOMEAN(((10-AN3)/10*9+1),((10-AQ3)/10*9+1)))/9*10,1))</f>
        <v>4.8</v>
      </c>
    </row>
    <row r="4" spans="1:44" x14ac:dyDescent="0.25">
      <c r="A4" s="299" t="s">
        <v>658</v>
      </c>
      <c r="B4" s="51" t="s">
        <v>588</v>
      </c>
      <c r="C4" s="108" t="s">
        <v>624</v>
      </c>
      <c r="D4" s="305">
        <f>ROUND(IF('Indicator Data'!D6=0,0.1,IF(LOG('Indicator Data'!D6)&gt;D$39,10,IF(LOG('Indicator Data'!D6)&lt;D$40,0,10-(D$39-LOG('Indicator Data'!D6))/(D$39-D$40)*10))),1)</f>
        <v>5.0999999999999996</v>
      </c>
      <c r="E4" s="245">
        <f>ROUND(IF('Indicator Data'!E6=0,0.1,IF(LOG('Indicator Data'!E6)&gt;E$39,10,IF(LOG('Indicator Data'!E6)&lt;E$40,0,10-(E$39-LOG('Indicator Data'!E6))/(E$39-E$40)*10))),1)</f>
        <v>0.2</v>
      </c>
      <c r="F4" s="245">
        <f t="shared" si="0"/>
        <v>3</v>
      </c>
      <c r="G4" s="245">
        <f>ROUND(IF('Indicator Data'!H6="No data",0.1,IF('Indicator Data'!H6=0,0,IF(LOG('Indicator Data'!H6)&gt;G$39,10,IF(LOG('Indicator Data'!H6)&lt;G$40,0,10-(G$39-LOG('Indicator Data'!H6))/(G$39-G$40)*10)))),1)</f>
        <v>8</v>
      </c>
      <c r="H4" s="245">
        <f>ROUND(IF('Indicator Data'!F6=0,0,IF(LOG('Indicator Data'!F6)&gt;H$39,10,IF(LOG('Indicator Data'!F6)&lt;H$40,0,10-(H$39-LOG('Indicator Data'!F6))/(H$39-H$40)*10))),1)</f>
        <v>0</v>
      </c>
      <c r="I4" s="245">
        <f>ROUND(IF('Indicator Data'!G6=0,0,IF(LOG('Indicator Data'!G6)&gt;I$39,10,IF(LOG('Indicator Data'!G6)&lt;I$40,0,10-(I$39-LOG('Indicator Data'!G6))/(I$39-I$40)*10))),1)</f>
        <v>0</v>
      </c>
      <c r="J4" s="245">
        <f t="shared" si="1"/>
        <v>0</v>
      </c>
      <c r="K4" s="245">
        <f>IF('Indicator Data'!J6="No data","x",ROUND(IF('Indicator Data'!J6=0,0,IF(LOG('Indicator Data'!J6)&gt;K$39,10,IF(LOG('Indicator Data'!J6)&lt;K$40,0,10-(K$39-LOG('Indicator Data'!J6))/(K$39-K$40)*10))),1))</f>
        <v>3.9</v>
      </c>
      <c r="L4" s="249">
        <f>'Indicator Data'!D6/'Indicator Data'!$BP6</f>
        <v>2.0327547910950791E-3</v>
      </c>
      <c r="M4" s="249">
        <f>'Indicator Data'!E6/'Indicator Data'!$BP6</f>
        <v>7.6496664661501572E-5</v>
      </c>
      <c r="N4" s="249">
        <f>IF(G4=0.1,0,'Indicator Data'!H6/'Indicator Data'!$BP6)</f>
        <v>1.1636231660519591E-2</v>
      </c>
      <c r="O4" s="249">
        <f>'Indicator Data'!F6/'Indicator Data'!$BP6</f>
        <v>0</v>
      </c>
      <c r="P4" s="249">
        <f>'Indicator Data'!G6/'Indicator Data'!$BP6</f>
        <v>0</v>
      </c>
      <c r="Q4" s="249">
        <f>IF('Indicator Data'!J6="No data","x",'Indicator Data'!J6/'Indicator Data'!$BP6)</f>
        <v>6.8861252942361362E-3</v>
      </c>
      <c r="R4" s="245">
        <f t="shared" si="2"/>
        <v>4.7</v>
      </c>
      <c r="S4" s="245">
        <f t="shared" si="3"/>
        <v>0</v>
      </c>
      <c r="T4" s="245">
        <f t="shared" si="4"/>
        <v>2.7</v>
      </c>
      <c r="U4" s="245">
        <f t="shared" si="5"/>
        <v>9.3000000000000007</v>
      </c>
      <c r="V4" s="245">
        <f t="shared" si="6"/>
        <v>0</v>
      </c>
      <c r="W4" s="245">
        <f t="shared" si="7"/>
        <v>0</v>
      </c>
      <c r="X4" s="245">
        <f t="shared" si="8"/>
        <v>0</v>
      </c>
      <c r="Y4" s="245">
        <f>IF('Indicator Data'!J6="No data","x",ROUND(IF(Q4&gt;Y$39,10,IF(Q4&lt;Y$40,0,10-(Y$39-Q4)/(Y$39-Y$40)*10)),1))</f>
        <v>0.8</v>
      </c>
      <c r="Z4" s="238">
        <f t="shared" si="9"/>
        <v>4.9000000000000004</v>
      </c>
      <c r="AA4" s="238">
        <f t="shared" si="10"/>
        <v>0.1</v>
      </c>
      <c r="AB4" s="241">
        <f t="shared" si="11"/>
        <v>0</v>
      </c>
      <c r="AC4" s="241">
        <f t="shared" si="12"/>
        <v>0</v>
      </c>
      <c r="AD4" s="238">
        <f t="shared" si="13"/>
        <v>0</v>
      </c>
      <c r="AE4" s="238">
        <f t="shared" si="14"/>
        <v>2.5</v>
      </c>
      <c r="AF4" s="236">
        <f t="shared" si="15"/>
        <v>2.9</v>
      </c>
      <c r="AG4" s="236">
        <f t="shared" si="16"/>
        <v>8.6999999999999993</v>
      </c>
      <c r="AH4" s="236">
        <f t="shared" si="17"/>
        <v>0</v>
      </c>
      <c r="AI4" s="241">
        <f>IF('Indicator Data'!I6="No data","x",IF('Indicator Data'!BN6&lt;1000,"x",ROUND((IF('Indicator Data'!I6&gt;AI$39,10,IF('Indicator Data'!I6&lt;AI$40,0,10-(AI$39-'Indicator Data'!I6)/(AI$39-AI$40)*10))),1)))</f>
        <v>7.5</v>
      </c>
      <c r="AJ4" s="236">
        <f t="shared" si="18"/>
        <v>5</v>
      </c>
      <c r="AK4" s="233">
        <f>IF(ROUND(IF(AJ4="x",(10-GEOMEAN(((10-AF4)/10*9+1),((10-AG4)/10*9+1),((10-AH4)/10*9+1)))/9*10,(10-GEOMEAN(((10-AF4)/10*9+1),((10-AJ4)/10*9+1),((10-AH4)/10*9+1),((10-AG4)/10*9+1)))/9*10),1)=0,0.1,ROUND(IF(AJ4="x",(10-GEOMEAN(((10-AF4)/10*9+1),((10-AG4)/10*9+1),((10-AH4)/10*9+1)))/9*10,(10-GEOMEAN(((10-AF4)/10*9+1),((10-AJ4)/10*9+1),((10-AH4)/10*9+1),((10-AG4)/10*9+1)))/9*10),1))</f>
        <v>5.0999999999999996</v>
      </c>
      <c r="AL4" s="241">
        <f>ROUND(IF('Indicator Data'!M6=0,0,IF('Indicator Data'!M6&gt;AL$39,10,IF('Indicator Data'!M6&lt;AL$40,0,10-(AL$39-'Indicator Data'!M6)/(AL$39-AL$40)*10))),1)</f>
        <v>5.0999999999999996</v>
      </c>
      <c r="AM4" s="241">
        <f>ROUND(IF('Indicator Data'!N6=0,0,IF(LOG('Indicator Data'!N6)&gt;LOG(AM$39),10,IF(LOG('Indicator Data'!N6)&lt;LOG(AM$40),0,10-(LOG(AM$39)-LOG('Indicator Data'!N6))/(LOG(AM$39)-LOG(AM$40))*10))),1)</f>
        <v>6.4</v>
      </c>
      <c r="AN4" s="236">
        <f t="shared" si="20"/>
        <v>5.8</v>
      </c>
      <c r="AO4" s="241">
        <f>'Indicator Data'!K6</f>
        <v>6</v>
      </c>
      <c r="AP4" s="241">
        <f>'Indicator Data'!L6</f>
        <v>0</v>
      </c>
      <c r="AQ4" s="236">
        <f t="shared" si="21"/>
        <v>3.6</v>
      </c>
      <c r="AR4" s="233">
        <f t="shared" si="22"/>
        <v>4.8</v>
      </c>
    </row>
    <row r="5" spans="1:44" x14ac:dyDescent="0.25">
      <c r="A5" s="299" t="s">
        <v>658</v>
      </c>
      <c r="B5" s="51" t="s">
        <v>589</v>
      </c>
      <c r="C5" s="108" t="s">
        <v>625</v>
      </c>
      <c r="D5" s="305">
        <f>ROUND(IF('Indicator Data'!D7=0,0.1,IF(LOG('Indicator Data'!D7)&gt;D$39,10,IF(LOG('Indicator Data'!D7)&lt;D$40,0,10-(D$39-LOG('Indicator Data'!D7))/(D$39-D$40)*10))),1)</f>
        <v>5.7</v>
      </c>
      <c r="E5" s="245">
        <f>ROUND(IF('Indicator Data'!E7=0,0.1,IF(LOG('Indicator Data'!E7)&gt;E$39,10,IF(LOG('Indicator Data'!E7)&lt;E$40,0,10-(E$39-LOG('Indicator Data'!E7))/(E$39-E$40)*10))),1)</f>
        <v>2.5</v>
      </c>
      <c r="F5" s="245">
        <f t="shared" si="0"/>
        <v>4.3</v>
      </c>
      <c r="G5" s="245">
        <f>ROUND(IF('Indicator Data'!H7="No data",0.1,IF('Indicator Data'!H7=0,0,IF(LOG('Indicator Data'!H7)&gt;G$39,10,IF(LOG('Indicator Data'!H7)&lt;G$40,0,10-(G$39-LOG('Indicator Data'!H7))/(G$39-G$40)*10)))),1)</f>
        <v>7</v>
      </c>
      <c r="H5" s="245">
        <f>ROUND(IF('Indicator Data'!F7=0,0,IF(LOG('Indicator Data'!F7)&gt;H$39,10,IF(LOG('Indicator Data'!F7)&lt;H$40,0,10-(H$39-LOG('Indicator Data'!F7))/(H$39-H$40)*10))),1)</f>
        <v>0</v>
      </c>
      <c r="I5" s="245">
        <f>ROUND(IF('Indicator Data'!G7=0,0,IF(LOG('Indicator Data'!G7)&gt;I$39,10,IF(LOG('Indicator Data'!G7)&lt;I$40,0,10-(I$39-LOG('Indicator Data'!G7))/(I$39-I$40)*10))),1)</f>
        <v>0</v>
      </c>
      <c r="J5" s="245">
        <f t="shared" si="1"/>
        <v>0</v>
      </c>
      <c r="K5" s="245">
        <f>IF('Indicator Data'!J7="No data","x",ROUND(IF('Indicator Data'!J7=0,0,IF(LOG('Indicator Data'!J7)&gt;K$39,10,IF(LOG('Indicator Data'!J7)&lt;K$40,0,10-(K$39-LOG('Indicator Data'!J7))/(K$39-K$40)*10))),1))</f>
        <v>4.0999999999999996</v>
      </c>
      <c r="L5" s="249">
        <f>'Indicator Data'!D7/'Indicator Data'!$BP7</f>
        <v>2.0211389480986434E-3</v>
      </c>
      <c r="M5" s="249">
        <f>'Indicator Data'!E7/'Indicator Data'!$BP7</f>
        <v>1.6364938843174318E-4</v>
      </c>
      <c r="N5" s="249">
        <f>IF(G5=0.1,0,'Indicator Data'!H7/'Indicator Data'!$BP7)</f>
        <v>7.3408120482035153E-3</v>
      </c>
      <c r="O5" s="249">
        <f>'Indicator Data'!F7/'Indicator Data'!$BP7</f>
        <v>0</v>
      </c>
      <c r="P5" s="249">
        <f>'Indicator Data'!G7/'Indicator Data'!$BP7</f>
        <v>0</v>
      </c>
      <c r="Q5" s="249">
        <f>IF('Indicator Data'!J7="No data","x",'Indicator Data'!J7/'Indicator Data'!$BP7)</f>
        <v>6.1499984013805792E-3</v>
      </c>
      <c r="R5" s="245">
        <f t="shared" si="2"/>
        <v>4.4000000000000004</v>
      </c>
      <c r="S5" s="245">
        <f t="shared" si="3"/>
        <v>0</v>
      </c>
      <c r="T5" s="245">
        <f t="shared" si="4"/>
        <v>2.5</v>
      </c>
      <c r="U5" s="245">
        <f t="shared" si="5"/>
        <v>5.6</v>
      </c>
      <c r="V5" s="245">
        <f t="shared" si="6"/>
        <v>0</v>
      </c>
      <c r="W5" s="245">
        <f t="shared" si="7"/>
        <v>0</v>
      </c>
      <c r="X5" s="245">
        <f t="shared" si="8"/>
        <v>0</v>
      </c>
      <c r="Y5" s="245">
        <f>IF('Indicator Data'!J7="No data","x",ROUND(IF(Q5&gt;Y$39,10,IF(Q5&lt;Y$40,0,10-(Y$39-Q5)/(Y$39-Y$40)*10)),1))</f>
        <v>0.1</v>
      </c>
      <c r="Z5" s="238">
        <f t="shared" si="9"/>
        <v>5.0999999999999996</v>
      </c>
      <c r="AA5" s="238">
        <f t="shared" si="10"/>
        <v>1.3</v>
      </c>
      <c r="AB5" s="241">
        <f t="shared" si="11"/>
        <v>0</v>
      </c>
      <c r="AC5" s="241">
        <f t="shared" si="12"/>
        <v>0</v>
      </c>
      <c r="AD5" s="238">
        <f t="shared" si="13"/>
        <v>0</v>
      </c>
      <c r="AE5" s="238">
        <f t="shared" si="14"/>
        <v>2.2999999999999998</v>
      </c>
      <c r="AF5" s="236">
        <f t="shared" si="15"/>
        <v>3.5</v>
      </c>
      <c r="AG5" s="236">
        <f t="shared" si="16"/>
        <v>6.4</v>
      </c>
      <c r="AH5" s="236">
        <f t="shared" si="17"/>
        <v>0</v>
      </c>
      <c r="AI5" s="241">
        <f>IF('Indicator Data'!I7="No data","x",IF('Indicator Data'!BN7&lt;1000,"x",ROUND((IF('Indicator Data'!I7&gt;AI$39,10,IF('Indicator Data'!I7&lt;AI$40,0,10-(AI$39-'Indicator Data'!I7)/(AI$39-AI$40)*10))),1)))</f>
        <v>10</v>
      </c>
      <c r="AJ5" s="236">
        <f t="shared" si="18"/>
        <v>6.2</v>
      </c>
      <c r="AK5" s="233">
        <f t="shared" si="19"/>
        <v>4.5</v>
      </c>
      <c r="AL5" s="241">
        <f>ROUND(IF('Indicator Data'!M7=0,0,IF('Indicator Data'!M7&gt;AL$39,10,IF('Indicator Data'!M7&lt;AL$40,0,10-(AL$39-'Indicator Data'!M7)/(AL$39-AL$40)*10))),1)</f>
        <v>5.0999999999999996</v>
      </c>
      <c r="AM5" s="241">
        <f>ROUND(IF('Indicator Data'!N7=0,0,IF(LOG('Indicator Data'!N7)&gt;LOG(AM$39),10,IF(LOG('Indicator Data'!N7)&lt;LOG(AM$40),0,10-(LOG(AM$39)-LOG('Indicator Data'!N7))/(LOG(AM$39)-LOG(AM$40))*10))),1)</f>
        <v>6.4</v>
      </c>
      <c r="AN5" s="236">
        <f t="shared" si="20"/>
        <v>5.8</v>
      </c>
      <c r="AO5" s="241">
        <f>'Indicator Data'!K7</f>
        <v>6</v>
      </c>
      <c r="AP5" s="241">
        <f>'Indicator Data'!L7</f>
        <v>0</v>
      </c>
      <c r="AQ5" s="236">
        <f t="shared" si="21"/>
        <v>3.6</v>
      </c>
      <c r="AR5" s="233">
        <f t="shared" si="22"/>
        <v>4.8</v>
      </c>
    </row>
    <row r="6" spans="1:44" x14ac:dyDescent="0.25">
      <c r="A6" s="299" t="s">
        <v>658</v>
      </c>
      <c r="B6" s="52" t="s">
        <v>590</v>
      </c>
      <c r="C6" s="42" t="s">
        <v>626</v>
      </c>
      <c r="D6" s="305">
        <f>ROUND(IF('Indicator Data'!D8=0,0.1,IF(LOG('Indicator Data'!D8)&gt;D$39,10,IF(LOG('Indicator Data'!D8)&lt;D$40,0,10-(D$39-LOG('Indicator Data'!D8))/(D$39-D$40)*10))),1)</f>
        <v>4.3</v>
      </c>
      <c r="E6" s="245">
        <f>ROUND(IF('Indicator Data'!E8=0,0.1,IF(LOG('Indicator Data'!E8)&gt;E$39,10,IF(LOG('Indicator Data'!E8)&lt;E$40,0,10-(E$39-LOG('Indicator Data'!E8))/(E$39-E$40)*10))),1)</f>
        <v>8</v>
      </c>
      <c r="F6" s="245">
        <f t="shared" si="0"/>
        <v>6.5</v>
      </c>
      <c r="G6" s="245">
        <f>ROUND(IF('Indicator Data'!H8="No data",0.1,IF('Indicator Data'!H8=0,0,IF(LOG('Indicator Data'!H8)&gt;G$39,10,IF(LOG('Indicator Data'!H8)&lt;G$40,0,10-(G$39-LOG('Indicator Data'!H8))/(G$39-G$40)*10)))),1)</f>
        <v>4.7</v>
      </c>
      <c r="H6" s="245">
        <f>ROUND(IF('Indicator Data'!F8=0,0,IF(LOG('Indicator Data'!F8)&gt;H$39,10,IF(LOG('Indicator Data'!F8)&lt;H$40,0,10-(H$39-LOG('Indicator Data'!F8))/(H$39-H$40)*10))),1)</f>
        <v>0</v>
      </c>
      <c r="I6" s="245">
        <f>ROUND(IF('Indicator Data'!G8=0,0,IF(LOG('Indicator Data'!G8)&gt;I$39,10,IF(LOG('Indicator Data'!G8)&lt;I$40,0,10-(I$39-LOG('Indicator Data'!G8))/(I$39-I$40)*10))),1)</f>
        <v>0</v>
      </c>
      <c r="J6" s="245">
        <f t="shared" si="1"/>
        <v>0</v>
      </c>
      <c r="K6" s="245">
        <f>IF('Indicator Data'!J8="No data","x",ROUND(IF('Indicator Data'!J8=0,0,IF(LOG('Indicator Data'!J8)&gt;K$39,10,IF(LOG('Indicator Data'!J8)&lt;K$40,0,10-(K$39-LOG('Indicator Data'!J8))/(K$39-K$40)*10))),1))</f>
        <v>3.4</v>
      </c>
      <c r="L6" s="249">
        <f>'Indicator Data'!D8/'Indicator Data'!$BP8</f>
        <v>2.0626094448168205E-3</v>
      </c>
      <c r="M6" s="249">
        <f>'Indicator Data'!E8/'Indicator Data'!$BP8</f>
        <v>2.044136911753586E-3</v>
      </c>
      <c r="N6" s="249">
        <f>IF(G6=0.1,0,'Indicator Data'!H8/'Indicator Data'!$BP8)</f>
        <v>5.0549036775620788E-3</v>
      </c>
      <c r="O6" s="249">
        <f>'Indicator Data'!F8/'Indicator Data'!$BP8</f>
        <v>2.9995118995578148E-5</v>
      </c>
      <c r="P6" s="249">
        <f>'Indicator Data'!G8/'Indicator Data'!$BP8</f>
        <v>0</v>
      </c>
      <c r="Q6" s="249">
        <f>IF('Indicator Data'!J8="No data","x",'Indicator Data'!J8/'Indicator Data'!$BP8)</f>
        <v>7.6610077061250803E-3</v>
      </c>
      <c r="R6" s="245">
        <f t="shared" si="2"/>
        <v>5.3</v>
      </c>
      <c r="S6" s="245">
        <f t="shared" si="3"/>
        <v>10</v>
      </c>
      <c r="T6" s="245">
        <f t="shared" si="4"/>
        <v>8.6</v>
      </c>
      <c r="U6" s="245">
        <f t="shared" si="5"/>
        <v>3.6</v>
      </c>
      <c r="V6" s="245">
        <f t="shared" si="6"/>
        <v>0</v>
      </c>
      <c r="W6" s="245">
        <f t="shared" si="7"/>
        <v>0</v>
      </c>
      <c r="X6" s="245">
        <f t="shared" si="8"/>
        <v>0</v>
      </c>
      <c r="Y6" s="245">
        <f>IF('Indicator Data'!J8="No data","x",ROUND(IF(Q6&gt;Y$39,10,IF(Q6&lt;Y$40,0,10-(Y$39-Q6)/(Y$39-Y$40)*10)),1))</f>
        <v>1.5</v>
      </c>
      <c r="Z6" s="238">
        <f t="shared" si="9"/>
        <v>4.8</v>
      </c>
      <c r="AA6" s="238">
        <f t="shared" si="10"/>
        <v>9</v>
      </c>
      <c r="AB6" s="241">
        <f t="shared" si="11"/>
        <v>0</v>
      </c>
      <c r="AC6" s="241">
        <f t="shared" si="12"/>
        <v>0</v>
      </c>
      <c r="AD6" s="238">
        <f t="shared" si="13"/>
        <v>0</v>
      </c>
      <c r="AE6" s="238">
        <f t="shared" si="14"/>
        <v>2.5</v>
      </c>
      <c r="AF6" s="236">
        <f t="shared" si="15"/>
        <v>7.7</v>
      </c>
      <c r="AG6" s="236">
        <f t="shared" si="16"/>
        <v>4.2</v>
      </c>
      <c r="AH6" s="236">
        <f t="shared" si="17"/>
        <v>0</v>
      </c>
      <c r="AI6" s="241">
        <f>IF('Indicator Data'!I8="No data","x",IF('Indicator Data'!BN8&lt;1000,"x",ROUND((IF('Indicator Data'!I8&gt;AI$39,10,IF('Indicator Data'!I8&lt;AI$40,0,10-(AI$39-'Indicator Data'!I8)/(AI$39-AI$40)*10))),1)))</f>
        <v>7.5</v>
      </c>
      <c r="AJ6" s="236">
        <f t="shared" si="18"/>
        <v>5</v>
      </c>
      <c r="AK6" s="233">
        <f t="shared" si="19"/>
        <v>4.8</v>
      </c>
      <c r="AL6" s="241">
        <f>ROUND(IF('Indicator Data'!M8=0,0,IF('Indicator Data'!M8&gt;AL$39,10,IF('Indicator Data'!M8&lt;AL$40,0,10-(AL$39-'Indicator Data'!M8)/(AL$39-AL$40)*10))),1)</f>
        <v>5.0999999999999996</v>
      </c>
      <c r="AM6" s="241">
        <f>ROUND(IF('Indicator Data'!N8=0,0,IF(LOG('Indicator Data'!N8)&gt;LOG(AM$39),10,IF(LOG('Indicator Data'!N8)&lt;LOG(AM$40),0,10-(LOG(AM$39)-LOG('Indicator Data'!N8))/(LOG(AM$39)-LOG(AM$40))*10))),1)</f>
        <v>6.4</v>
      </c>
      <c r="AN6" s="236">
        <f t="shared" si="20"/>
        <v>5.8</v>
      </c>
      <c r="AO6" s="241">
        <f>'Indicator Data'!K8</f>
        <v>6</v>
      </c>
      <c r="AP6" s="241">
        <f>'Indicator Data'!L8</f>
        <v>0</v>
      </c>
      <c r="AQ6" s="236">
        <f t="shared" si="21"/>
        <v>3.6</v>
      </c>
      <c r="AR6" s="233">
        <f t="shared" si="22"/>
        <v>4.8</v>
      </c>
    </row>
    <row r="7" spans="1:44" x14ac:dyDescent="0.25">
      <c r="A7" s="299" t="s">
        <v>658</v>
      </c>
      <c r="B7" s="52" t="s">
        <v>591</v>
      </c>
      <c r="C7" s="42" t="s">
        <v>627</v>
      </c>
      <c r="D7" s="305">
        <f>ROUND(IF('Indicator Data'!D8=0,0.1,IF(LOG('Indicator Data'!D8)&gt;D$39,10,IF(LOG('Indicator Data'!D8)&lt;D$40,0,10-(D$39-LOG('Indicator Data'!D8))/(D$39-D$40)*10))),1)</f>
        <v>4.3</v>
      </c>
      <c r="E7" s="245">
        <f>ROUND(IF('Indicator Data'!E8=0,0.1,IF(LOG('Indicator Data'!E8)&gt;E$39,10,IF(LOG('Indicator Data'!E8)&lt;E$40,0,10-(E$39-LOG('Indicator Data'!E8))/(E$39-E$40)*10))),1)</f>
        <v>8</v>
      </c>
      <c r="F7" s="245">
        <f t="shared" ref="F7" si="23">ROUND((10-GEOMEAN(((10-D7)/10*9+1),((10-E7)/10*9+1)))/9*10,1)</f>
        <v>6.5</v>
      </c>
      <c r="G7" s="245">
        <f>ROUND(IF('Indicator Data'!H8="No data",0.1,IF('Indicator Data'!H8=0,0,IF(LOG('Indicator Data'!H8)&gt;G$39,10,IF(LOG('Indicator Data'!H8)&lt;G$40,0,10-(G$39-LOG('Indicator Data'!H8))/(G$39-G$40)*10)))),1)</f>
        <v>4.7</v>
      </c>
      <c r="H7" s="245">
        <f>ROUND(IF('Indicator Data'!F8=0,0,IF(LOG('Indicator Data'!F8)&gt;H$39,10,IF(LOG('Indicator Data'!F8)&lt;H$40,0,10-(H$39-LOG('Indicator Data'!F8))/(H$39-H$40)*10))),1)</f>
        <v>0</v>
      </c>
      <c r="I7" s="245">
        <f>ROUND(IF('Indicator Data'!G8=0,0,IF(LOG('Indicator Data'!G8)&gt;I$39,10,IF(LOG('Indicator Data'!G8)&lt;I$40,0,10-(I$39-LOG('Indicator Data'!G8))/(I$39-I$40)*10))),1)</f>
        <v>0</v>
      </c>
      <c r="J7" s="245">
        <f t="shared" ref="J7" si="24">ROUND((10-GEOMEAN(((10-H7)/10*9+1),((10-I7)/10*9+1)))/9*10,1)</f>
        <v>0</v>
      </c>
      <c r="K7" s="245">
        <f>IF('Indicator Data'!J8="No data","x",ROUND(IF('Indicator Data'!J8=0,0,IF(LOG('Indicator Data'!J8)&gt;K$39,10,IF(LOG('Indicator Data'!J8)&lt;K$40,0,10-(K$39-LOG('Indicator Data'!J8))/(K$39-K$40)*10))),1))</f>
        <v>3.4</v>
      </c>
      <c r="L7" s="249">
        <f>'Indicator Data'!D8/'Indicator Data'!$BP8</f>
        <v>2.0626094448168205E-3</v>
      </c>
      <c r="M7" s="249">
        <f>'Indicator Data'!E8/'Indicator Data'!$BP8</f>
        <v>2.044136911753586E-3</v>
      </c>
      <c r="N7" s="249">
        <f>IF(G7=0.1,0,'Indicator Data'!H8/'Indicator Data'!$BP8)</f>
        <v>5.0549036775620788E-3</v>
      </c>
      <c r="O7" s="249">
        <f>'Indicator Data'!F8/'Indicator Data'!$BP8</f>
        <v>2.9995118995578148E-5</v>
      </c>
      <c r="P7" s="249">
        <f>'Indicator Data'!G8/'Indicator Data'!$BP8</f>
        <v>0</v>
      </c>
      <c r="Q7" s="249">
        <f>IF('Indicator Data'!J8="No data","x",'Indicator Data'!J8/'Indicator Data'!$BP8)</f>
        <v>7.6610077061250803E-3</v>
      </c>
      <c r="R7" s="245">
        <f t="shared" si="2"/>
        <v>5.3</v>
      </c>
      <c r="S7" s="245">
        <f t="shared" si="3"/>
        <v>10</v>
      </c>
      <c r="T7" s="245">
        <f t="shared" ref="T7" si="25">ROUND(((10-GEOMEAN(((10-R7)/10*9+1),((10-S7)/10*9+1)))/9*10),1)</f>
        <v>8.6</v>
      </c>
      <c r="U7" s="245">
        <f t="shared" si="5"/>
        <v>3.6</v>
      </c>
      <c r="V7" s="245">
        <f t="shared" si="6"/>
        <v>0</v>
      </c>
      <c r="W7" s="245">
        <f t="shared" si="7"/>
        <v>0</v>
      </c>
      <c r="X7" s="245">
        <f t="shared" ref="X7" si="26">ROUND(((10-GEOMEAN(((10-V7)/10*9+1),((10-W7)/10*9+1)))/9*10),1)</f>
        <v>0</v>
      </c>
      <c r="Y7" s="245">
        <f>IF('Indicator Data'!J8="No data","x",ROUND(IF(Q7&gt;Y$39,10,IF(Q7&lt;Y$40,0,10-(Y$39-Q7)/(Y$39-Y$40)*10)),1))</f>
        <v>1.5</v>
      </c>
      <c r="Z7" s="238">
        <f t="shared" ref="Z7" si="27">ROUND(AVERAGE(D7,R7),1)</f>
        <v>4.8</v>
      </c>
      <c r="AA7" s="238">
        <f t="shared" ref="AA7" si="28">ROUND(AVERAGE(E7,S7),1)</f>
        <v>9</v>
      </c>
      <c r="AB7" s="241">
        <f t="shared" ref="AB7" si="29">ROUND(AVERAGE(V7,H7),1)</f>
        <v>0</v>
      </c>
      <c r="AC7" s="241">
        <f t="shared" ref="AC7" si="30">ROUND(AVERAGE(W7,I7),1)</f>
        <v>0</v>
      </c>
      <c r="AD7" s="238">
        <f t="shared" ref="AD7" si="31">ROUND((10-GEOMEAN(((10-AB7)/10*9+1),((10-AC7)/10*9+1)))/9*10,1)</f>
        <v>0</v>
      </c>
      <c r="AE7" s="238">
        <f t="shared" ref="AE7" si="32">IF(K7="x","x",ROUND((10-GEOMEAN(((10-K7)/10*9+1),((10-Y7)/10*9+1)))/9*10,1))</f>
        <v>2.5</v>
      </c>
      <c r="AF7" s="236">
        <f t="shared" ref="AF7" si="33">ROUND((10-GEOMEAN(((10-F7)/10*9+1),((10-T7)/10*9+1)))/9*10,1)</f>
        <v>7.7</v>
      </c>
      <c r="AG7" s="236">
        <f t="shared" ref="AG7" si="34">ROUND(IF(AND(U7="x",G7="x"),"x",(10-GEOMEAN(((10-G7)/10*9+1),((10-U7)/10*9+1)))/9*10),1)</f>
        <v>4.2</v>
      </c>
      <c r="AH7" s="236">
        <f t="shared" ref="AH7" si="35">ROUND((10-GEOMEAN(((10-J7)/10*9+1),((10-X7)/10*9+1)))/9*10,1)</f>
        <v>0</v>
      </c>
      <c r="AI7" s="241">
        <f>IF('Indicator Data'!I8="No data","x",IF('Indicator Data'!BN8&lt;1000,"x",ROUND((IF('Indicator Data'!I8&gt;AI$39,10,IF('Indicator Data'!I8&lt;AI$40,0,10-(AI$39-'Indicator Data'!I8)/(AI$39-AI$40)*10))),1)))</f>
        <v>7.5</v>
      </c>
      <c r="AJ7" s="236">
        <f t="shared" ref="AJ7" si="36">IF(AND(AE7="x",AI7="x"),"x",ROUND(AVERAGE(AE7,AI7),1))</f>
        <v>5</v>
      </c>
      <c r="AK7" s="233">
        <f t="shared" ref="AK7" si="37">IF(ROUND(IF(AJ7="x",(10-GEOMEAN(((10-AF7)/10*9+1),((10-AG7)/10*9+1),((10-AH7)/10*9+1)))/9*10,(10-GEOMEAN(((10-AF7)/10*9+1),((10-AJ7)/10*9+1),((10-AH7)/10*9+1),((10-AG7)/10*9+1)))/9*10),1)=0,0.1,ROUND(IF(AJ7="x",(10-GEOMEAN(((10-AF7)/10*9+1),((10-AG7)/10*9+1),((10-AH7)/10*9+1)))/9*10,(10-GEOMEAN(((10-AF7)/10*9+1),((10-AJ7)/10*9+1),((10-AH7)/10*9+1),((10-AG7)/10*9+1)))/9*10),1))</f>
        <v>4.8</v>
      </c>
      <c r="AL7" s="241">
        <f>ROUND(IF('Indicator Data'!M8=0,0,IF('Indicator Data'!M8&gt;AL$39,10,IF('Indicator Data'!M8&lt;AL$40,0,10-(AL$39-'Indicator Data'!M8)/(AL$39-AL$40)*10))),1)</f>
        <v>5.0999999999999996</v>
      </c>
      <c r="AM7" s="241">
        <f>ROUND(IF('Indicator Data'!N8=0,0,IF(LOG('Indicator Data'!N8)&gt;LOG(AM$39),10,IF(LOG('Indicator Data'!N8)&lt;LOG(AM$40),0,10-(LOG(AM$39)-LOG('Indicator Data'!N8))/(LOG(AM$39)-LOG(AM$40))*10))),1)</f>
        <v>6.4</v>
      </c>
      <c r="AN7" s="236">
        <f t="shared" ref="AN7" si="38">ROUND((10-GEOMEAN(((10-AL7)/10*9+1),((10-AM7)/10*9+1)))/9*10,1)</f>
        <v>5.8</v>
      </c>
      <c r="AO7" s="241">
        <f>'Indicator Data'!K8</f>
        <v>6</v>
      </c>
      <c r="AP7" s="241">
        <f>'Indicator Data'!L8</f>
        <v>0</v>
      </c>
      <c r="AQ7" s="236">
        <f t="shared" ref="AQ7" si="39">ROUND((10-GEOMEAN(((10-AO7)/10*9+1),((10-AP7)/10*9+1)))/9*10,1)</f>
        <v>3.6</v>
      </c>
      <c r="AR7" s="233">
        <f t="shared" ref="AR7" si="40">IF(AQ7&gt;AN7,AQ7,ROUND((10-GEOMEAN(((10-AN7)/10*9+1),((10-AQ7)/10*9+1)))/9*10,1))</f>
        <v>4.8</v>
      </c>
    </row>
    <row r="8" spans="1:44" x14ac:dyDescent="0.25">
      <c r="A8" s="299" t="s">
        <v>658</v>
      </c>
      <c r="B8" s="52" t="s">
        <v>592</v>
      </c>
      <c r="C8" s="42" t="s">
        <v>628</v>
      </c>
      <c r="D8" s="305">
        <f>ROUND(IF('Indicator Data'!D10=0,0.1,IF(LOG('Indicator Data'!D10)&gt;D$39,10,IF(LOG('Indicator Data'!D10)&lt;D$40,0,10-(D$39-LOG('Indicator Data'!D10))/(D$39-D$40)*10))),1)</f>
        <v>4.2</v>
      </c>
      <c r="E8" s="245">
        <f>ROUND(IF('Indicator Data'!E10=0,0.1,IF(LOG('Indicator Data'!E10)&gt;E$39,10,IF(LOG('Indicator Data'!E10)&lt;E$40,0,10-(E$39-LOG('Indicator Data'!E10))/(E$39-E$40)*10))),1)</f>
        <v>7.4</v>
      </c>
      <c r="F8" s="245">
        <f t="shared" si="0"/>
        <v>6</v>
      </c>
      <c r="G8" s="245">
        <f>ROUND(IF('Indicator Data'!H10="No data",0.1,IF('Indicator Data'!H10=0,0,IF(LOG('Indicator Data'!H10)&gt;G$39,10,IF(LOG('Indicator Data'!H10)&lt;G$40,0,10-(G$39-LOG('Indicator Data'!H10))/(G$39-G$40)*10)))),1)</f>
        <v>5.7</v>
      </c>
      <c r="H8" s="245">
        <f>ROUND(IF('Indicator Data'!F10=0,0,IF(LOG('Indicator Data'!F10)&gt;H$39,10,IF(LOG('Indicator Data'!F10)&lt;H$40,0,10-(H$39-LOG('Indicator Data'!F10))/(H$39-H$40)*10))),1)</f>
        <v>1.9</v>
      </c>
      <c r="I8" s="245">
        <f>ROUND(IF('Indicator Data'!G10=0,0,IF(LOG('Indicator Data'!G10)&gt;I$39,10,IF(LOG('Indicator Data'!G10)&lt;I$40,0,10-(I$39-LOG('Indicator Data'!G10))/(I$39-I$40)*10))),1)</f>
        <v>0</v>
      </c>
      <c r="J8" s="245">
        <f t="shared" si="1"/>
        <v>1</v>
      </c>
      <c r="K8" s="245">
        <f>IF('Indicator Data'!J10="No data","x",ROUND(IF('Indicator Data'!J10=0,0,IF(LOG('Indicator Data'!J10)&gt;K$39,10,IF(LOG('Indicator Data'!J10)&lt;K$40,0,10-(K$39-LOG('Indicator Data'!J10))/(K$39-K$40)*10))),1))</f>
        <v>3.1</v>
      </c>
      <c r="L8" s="249">
        <f>'Indicator Data'!D10/'Indicator Data'!$BP10</f>
        <v>2.2884240828694325E-3</v>
      </c>
      <c r="M8" s="249">
        <f>'Indicator Data'!E10/'Indicator Data'!$BP10</f>
        <v>1.802334715450138E-3</v>
      </c>
      <c r="N8" s="249">
        <f>IF(G8=0.1,0,'Indicator Data'!H10/'Indicator Data'!$BP10)</f>
        <v>7.7911247381561004E-3</v>
      </c>
      <c r="O8" s="249">
        <f>'Indicator Data'!F10/'Indicator Data'!$BP10</f>
        <v>7.9561892944405947E-4</v>
      </c>
      <c r="P8" s="249">
        <f>'Indicator Data'!G10/'Indicator Data'!$BP10</f>
        <v>1.2283971655511968E-4</v>
      </c>
      <c r="Q8" s="249">
        <f>IF('Indicator Data'!J10="No data","x",'Indicator Data'!J10/'Indicator Data'!$BP10)</f>
        <v>7.9951569656383989E-3</v>
      </c>
      <c r="R8" s="245">
        <f t="shared" si="2"/>
        <v>9.8000000000000007</v>
      </c>
      <c r="S8" s="245">
        <f t="shared" si="3"/>
        <v>8.8000000000000007</v>
      </c>
      <c r="T8" s="245">
        <f t="shared" si="4"/>
        <v>9.4</v>
      </c>
      <c r="U8" s="245">
        <f t="shared" si="5"/>
        <v>6</v>
      </c>
      <c r="V8" s="245">
        <f t="shared" si="6"/>
        <v>0</v>
      </c>
      <c r="W8" s="245">
        <f t="shared" si="7"/>
        <v>0</v>
      </c>
      <c r="X8" s="245">
        <f t="shared" si="8"/>
        <v>0</v>
      </c>
      <c r="Y8" s="245">
        <f>IF('Indicator Data'!J10="No data","x",ROUND(IF(Q8&gt;Y$39,10,IF(Q8&lt;Y$40,0,10-(Y$39-Q8)/(Y$39-Y$40)*10)),1))</f>
        <v>1.8</v>
      </c>
      <c r="Z8" s="238">
        <f t="shared" si="9"/>
        <v>7</v>
      </c>
      <c r="AA8" s="238">
        <f t="shared" si="10"/>
        <v>8.1</v>
      </c>
      <c r="AB8" s="241">
        <f t="shared" si="11"/>
        <v>1</v>
      </c>
      <c r="AC8" s="241">
        <f t="shared" si="12"/>
        <v>0</v>
      </c>
      <c r="AD8" s="238">
        <f t="shared" si="13"/>
        <v>0.5</v>
      </c>
      <c r="AE8" s="238">
        <f t="shared" si="14"/>
        <v>2.5</v>
      </c>
      <c r="AF8" s="236">
        <f t="shared" si="15"/>
        <v>8.1999999999999993</v>
      </c>
      <c r="AG8" s="236">
        <f t="shared" si="16"/>
        <v>5.9</v>
      </c>
      <c r="AH8" s="236">
        <f t="shared" si="17"/>
        <v>0.5</v>
      </c>
      <c r="AI8" s="241">
        <f>IF('Indicator Data'!I10="No data","x",IF('Indicator Data'!BN10&lt;1000,"x",ROUND((IF('Indicator Data'!I10&gt;AI$39,10,IF('Indicator Data'!I10&lt;AI$40,0,10-(AI$39-'Indicator Data'!I10)/(AI$39-AI$40)*10))),1)))</f>
        <v>0</v>
      </c>
      <c r="AJ8" s="236">
        <f t="shared" si="18"/>
        <v>1.3</v>
      </c>
      <c r="AK8" s="233">
        <f t="shared" si="19"/>
        <v>4.8</v>
      </c>
      <c r="AL8" s="241">
        <f>ROUND(IF('Indicator Data'!M10=0,0,IF('Indicator Data'!M10&gt;AL$39,10,IF('Indicator Data'!M10&lt;AL$40,0,10-(AL$39-'Indicator Data'!M10)/(AL$39-AL$40)*10))),1)</f>
        <v>5.0999999999999996</v>
      </c>
      <c r="AM8" s="241">
        <f>ROUND(IF('Indicator Data'!N10=0,0,IF(LOG('Indicator Data'!N10)&gt;LOG(AM$39),10,IF(LOG('Indicator Data'!N10)&lt;LOG(AM$40),0,10-(LOG(AM$39)-LOG('Indicator Data'!N10))/(LOG(AM$39)-LOG(AM$40))*10))),1)</f>
        <v>6.4</v>
      </c>
      <c r="AN8" s="236">
        <f t="shared" si="20"/>
        <v>5.8</v>
      </c>
      <c r="AO8" s="241">
        <f>'Indicator Data'!K10</f>
        <v>6</v>
      </c>
      <c r="AP8" s="241">
        <f>'Indicator Data'!L10</f>
        <v>0</v>
      </c>
      <c r="AQ8" s="236">
        <f t="shared" si="21"/>
        <v>3.6</v>
      </c>
      <c r="AR8" s="233">
        <f t="shared" si="22"/>
        <v>4.8</v>
      </c>
    </row>
    <row r="9" spans="1:44" x14ac:dyDescent="0.25">
      <c r="A9" s="299" t="s">
        <v>658</v>
      </c>
      <c r="B9" s="52" t="s">
        <v>593</v>
      </c>
      <c r="C9" s="42" t="s">
        <v>629</v>
      </c>
      <c r="D9" s="305">
        <f>ROUND(IF('Indicator Data'!D11=0,0.1,IF(LOG('Indicator Data'!D11)&gt;D$39,10,IF(LOG('Indicator Data'!D11)&lt;D$40,0,10-(D$39-LOG('Indicator Data'!D11))/(D$39-D$40)*10))),1)</f>
        <v>4.7</v>
      </c>
      <c r="E9" s="245">
        <f>ROUND(IF('Indicator Data'!E11=0,0.1,IF(LOG('Indicator Data'!E11)&gt;E$39,10,IF(LOG('Indicator Data'!E11)&lt;E$40,0,10-(E$39-LOG('Indicator Data'!E11))/(E$39-E$40)*10))),1)</f>
        <v>7.3</v>
      </c>
      <c r="F9" s="245">
        <f t="shared" si="0"/>
        <v>6.2</v>
      </c>
      <c r="G9" s="245">
        <f>ROUND(IF('Indicator Data'!H11="No data",0.1,IF('Indicator Data'!H11=0,0,IF(LOG('Indicator Data'!H11)&gt;G$39,10,IF(LOG('Indicator Data'!H11)&lt;G$40,0,10-(G$39-LOG('Indicator Data'!H11))/(G$39-G$40)*10)))),1)</f>
        <v>4.2</v>
      </c>
      <c r="H9" s="245">
        <f>ROUND(IF('Indicator Data'!F11=0,0,IF(LOG('Indicator Data'!F11)&gt;H$39,10,IF(LOG('Indicator Data'!F11)&lt;H$40,0,10-(H$39-LOG('Indicator Data'!F11))/(H$39-H$40)*10))),1)</f>
        <v>0</v>
      </c>
      <c r="I9" s="245">
        <f>ROUND(IF('Indicator Data'!G11=0,0,IF(LOG('Indicator Data'!G11)&gt;I$39,10,IF(LOG('Indicator Data'!G11)&lt;I$40,0,10-(I$39-LOG('Indicator Data'!G11))/(I$39-I$40)*10))),1)</f>
        <v>0</v>
      </c>
      <c r="J9" s="245">
        <f t="shared" si="1"/>
        <v>0</v>
      </c>
      <c r="K9" s="245">
        <f>IF('Indicator Data'!J11="No data","x",ROUND(IF('Indicator Data'!J11=0,0,IF(LOG('Indicator Data'!J11)&gt;K$39,10,IF(LOG('Indicator Data'!J11)&lt;K$40,0,10-(K$39-LOG('Indicator Data'!J11))/(K$39-K$40)*10))),1))</f>
        <v>3.5</v>
      </c>
      <c r="L9" s="249">
        <f>'Indicator Data'!D11/'Indicator Data'!$BP11</f>
        <v>2.1431799688016533E-3</v>
      </c>
      <c r="M9" s="249">
        <f>'Indicator Data'!E11/'Indicator Data'!$BP11</f>
        <v>1.4437244666208381E-3</v>
      </c>
      <c r="N9" s="249">
        <f>IF(G9=0.1,0,'Indicator Data'!H11/'Indicator Data'!$BP11)</f>
        <v>4.0756904105416275E-3</v>
      </c>
      <c r="O9" s="249">
        <f>'Indicator Data'!F11/'Indicator Data'!$BP11</f>
        <v>0</v>
      </c>
      <c r="P9" s="249">
        <f>'Indicator Data'!G11/'Indicator Data'!$BP11</f>
        <v>0</v>
      </c>
      <c r="Q9" s="249">
        <f>IF('Indicator Data'!J11="No data","x",'Indicator Data'!J11/'Indicator Data'!$BP11)</f>
        <v>7.3461864760234396E-3</v>
      </c>
      <c r="R9" s="245">
        <f t="shared" si="2"/>
        <v>6.9</v>
      </c>
      <c r="S9" s="245">
        <f t="shared" si="3"/>
        <v>6.5</v>
      </c>
      <c r="T9" s="245">
        <f t="shared" si="4"/>
        <v>6.7</v>
      </c>
      <c r="U9" s="245">
        <f t="shared" si="5"/>
        <v>2.7</v>
      </c>
      <c r="V9" s="245">
        <f t="shared" si="6"/>
        <v>0</v>
      </c>
      <c r="W9" s="245">
        <f t="shared" si="7"/>
        <v>0</v>
      </c>
      <c r="X9" s="245">
        <f t="shared" si="8"/>
        <v>0</v>
      </c>
      <c r="Y9" s="245">
        <f>IF('Indicator Data'!J11="No data","x",ROUND(IF(Q9&gt;Y$39,10,IF(Q9&lt;Y$40,0,10-(Y$39-Q9)/(Y$39-Y$40)*10)),1))</f>
        <v>1.2</v>
      </c>
      <c r="Z9" s="238">
        <f t="shared" si="9"/>
        <v>5.8</v>
      </c>
      <c r="AA9" s="238">
        <f t="shared" si="10"/>
        <v>6.9</v>
      </c>
      <c r="AB9" s="241">
        <f t="shared" si="11"/>
        <v>0</v>
      </c>
      <c r="AC9" s="241">
        <f t="shared" si="12"/>
        <v>0</v>
      </c>
      <c r="AD9" s="238">
        <f t="shared" si="13"/>
        <v>0</v>
      </c>
      <c r="AE9" s="238">
        <f t="shared" si="14"/>
        <v>2.4</v>
      </c>
      <c r="AF9" s="236">
        <f t="shared" si="15"/>
        <v>6.5</v>
      </c>
      <c r="AG9" s="236">
        <f t="shared" si="16"/>
        <v>3.5</v>
      </c>
      <c r="AH9" s="236">
        <f t="shared" si="17"/>
        <v>0</v>
      </c>
      <c r="AI9" s="241">
        <f>IF('Indicator Data'!I11="No data","x",IF('Indicator Data'!BN11&lt;1000,"x",ROUND((IF('Indicator Data'!I11&gt;AI$39,10,IF('Indicator Data'!I11&lt;AI$40,0,10-(AI$39-'Indicator Data'!I11)/(AI$39-AI$40)*10))),1)))</f>
        <v>0</v>
      </c>
      <c r="AJ9" s="236">
        <f t="shared" si="18"/>
        <v>1.2</v>
      </c>
      <c r="AK9" s="233">
        <f t="shared" si="19"/>
        <v>3.2</v>
      </c>
      <c r="AL9" s="241">
        <f>ROUND(IF('Indicator Data'!M11=0,0,IF('Indicator Data'!M11&gt;AL$39,10,IF('Indicator Data'!M11&lt;AL$40,0,10-(AL$39-'Indicator Data'!M11)/(AL$39-AL$40)*10))),1)</f>
        <v>5.0999999999999996</v>
      </c>
      <c r="AM9" s="241">
        <f>ROUND(IF('Indicator Data'!N11=0,0,IF(LOG('Indicator Data'!N11)&gt;LOG(AM$39),10,IF(LOG('Indicator Data'!N11)&lt;LOG(AM$40),0,10-(LOG(AM$39)-LOG('Indicator Data'!N11))/(LOG(AM$39)-LOG(AM$40))*10))),1)</f>
        <v>6.4</v>
      </c>
      <c r="AN9" s="236">
        <f t="shared" si="20"/>
        <v>5.8</v>
      </c>
      <c r="AO9" s="241">
        <f>'Indicator Data'!K11</f>
        <v>6</v>
      </c>
      <c r="AP9" s="241">
        <f>'Indicator Data'!L11</f>
        <v>0</v>
      </c>
      <c r="AQ9" s="236">
        <f t="shared" si="21"/>
        <v>3.6</v>
      </c>
      <c r="AR9" s="233">
        <f t="shared" si="22"/>
        <v>4.8</v>
      </c>
    </row>
    <row r="10" spans="1:44" x14ac:dyDescent="0.25">
      <c r="A10" s="299" t="s">
        <v>658</v>
      </c>
      <c r="B10" s="52" t="s">
        <v>594</v>
      </c>
      <c r="C10" s="42" t="s">
        <v>630</v>
      </c>
      <c r="D10" s="305">
        <f>ROUND(IF('Indicator Data'!D12=0,0.1,IF(LOG('Indicator Data'!D12)&gt;D$39,10,IF(LOG('Indicator Data'!D12)&lt;D$40,0,10-(D$39-LOG('Indicator Data'!D12))/(D$39-D$40)*10))),1)</f>
        <v>1.9</v>
      </c>
      <c r="E10" s="245">
        <f>ROUND(IF('Indicator Data'!E12=0,0.1,IF(LOG('Indicator Data'!E12)&gt;E$39,10,IF(LOG('Indicator Data'!E12)&lt;E$40,0,10-(E$39-LOG('Indicator Data'!E12))/(E$39-E$40)*10))),1)</f>
        <v>5.3</v>
      </c>
      <c r="F10" s="245">
        <f t="shared" si="0"/>
        <v>3.8</v>
      </c>
      <c r="G10" s="245">
        <f>ROUND(IF('Indicator Data'!H12="No data",0.1,IF('Indicator Data'!H12=0,0,IF(LOG('Indicator Data'!H12)&gt;G$39,10,IF(LOG('Indicator Data'!H12)&lt;G$40,0,10-(G$39-LOG('Indicator Data'!H12))/(G$39-G$40)*10)))),1)</f>
        <v>5.5</v>
      </c>
      <c r="H10" s="245">
        <f>ROUND(IF('Indicator Data'!F12=0,0,IF(LOG('Indicator Data'!F12)&gt;H$39,10,IF(LOG('Indicator Data'!F12)&lt;H$40,0,10-(H$39-LOG('Indicator Data'!F12))/(H$39-H$40)*10))),1)</f>
        <v>9.3000000000000007</v>
      </c>
      <c r="I10" s="245">
        <f>ROUND(IF('Indicator Data'!G12=0,0,IF(LOG('Indicator Data'!G12)&gt;I$39,10,IF(LOG('Indicator Data'!G12)&lt;I$40,0,10-(I$39-LOG('Indicator Data'!G12))/(I$39-I$40)*10))),1)</f>
        <v>10</v>
      </c>
      <c r="J10" s="245">
        <f t="shared" si="1"/>
        <v>9.6999999999999993</v>
      </c>
      <c r="K10" s="245">
        <f>IF('Indicator Data'!J12="No data","x",ROUND(IF('Indicator Data'!J12=0,0,IF(LOG('Indicator Data'!J12)&gt;K$39,10,IF(LOG('Indicator Data'!J12)&lt;K$40,0,10-(K$39-LOG('Indicator Data'!J12))/(K$39-K$40)*10))),1))</f>
        <v>0</v>
      </c>
      <c r="L10" s="249">
        <f>'Indicator Data'!D12/'Indicator Data'!$BP12</f>
        <v>2.1778281852238702E-3</v>
      </c>
      <c r="M10" s="249">
        <f>'Indicator Data'!E12/'Indicator Data'!$BP12</f>
        <v>1.3168562745362827E-3</v>
      </c>
      <c r="N10" s="249">
        <f>IF(G10=0.1,0,'Indicator Data'!H12/'Indicator Data'!$BP12)</f>
        <v>1.2407508475885128E-2</v>
      </c>
      <c r="O10" s="249">
        <f>'Indicator Data'!F12/'Indicator Data'!$BP12</f>
        <v>5.7672135296980724E-2</v>
      </c>
      <c r="P10" s="249">
        <f>'Indicator Data'!G12/'Indicator Data'!$BP12</f>
        <v>5.7011392666740567E-2</v>
      </c>
      <c r="Q10" s="249">
        <f>IF('Indicator Data'!J12="No data","x",'Indicator Data'!J12/'Indicator Data'!$BP12)</f>
        <v>0</v>
      </c>
      <c r="R10" s="245">
        <f t="shared" si="2"/>
        <v>7.6</v>
      </c>
      <c r="S10" s="245">
        <f t="shared" si="3"/>
        <v>5.7</v>
      </c>
      <c r="T10" s="245">
        <f t="shared" si="4"/>
        <v>6.8</v>
      </c>
      <c r="U10" s="245">
        <f t="shared" si="5"/>
        <v>10</v>
      </c>
      <c r="V10" s="245">
        <f t="shared" si="6"/>
        <v>7.1</v>
      </c>
      <c r="W10" s="245">
        <f t="shared" si="7"/>
        <v>7.8</v>
      </c>
      <c r="X10" s="245">
        <f t="shared" si="8"/>
        <v>7.5</v>
      </c>
      <c r="Y10" s="245">
        <f>IF('Indicator Data'!J12="No data","x",ROUND(IF(Q10&gt;Y$39,10,IF(Q10&lt;Y$40,0,10-(Y$39-Q10)/(Y$39-Y$40)*10)),1))</f>
        <v>0</v>
      </c>
      <c r="Z10" s="238">
        <f t="shared" si="9"/>
        <v>4.8</v>
      </c>
      <c r="AA10" s="238">
        <f t="shared" si="10"/>
        <v>5.5</v>
      </c>
      <c r="AB10" s="241">
        <f t="shared" si="11"/>
        <v>8.1999999999999993</v>
      </c>
      <c r="AC10" s="241">
        <f t="shared" si="12"/>
        <v>8.9</v>
      </c>
      <c r="AD10" s="238">
        <f t="shared" si="13"/>
        <v>8.6</v>
      </c>
      <c r="AE10" s="238">
        <f t="shared" si="14"/>
        <v>0</v>
      </c>
      <c r="AF10" s="236">
        <f t="shared" si="15"/>
        <v>5.5</v>
      </c>
      <c r="AG10" s="236">
        <f t="shared" si="16"/>
        <v>8.6</v>
      </c>
      <c r="AH10" s="236">
        <f t="shared" si="17"/>
        <v>8.9</v>
      </c>
      <c r="AI10" s="241">
        <f>IF('Indicator Data'!I12="No data","x",IF('Indicator Data'!BN12&lt;1000,"x",ROUND((IF('Indicator Data'!I12&gt;AI$39,10,IF('Indicator Data'!I12&lt;AI$40,0,10-(AI$39-'Indicator Data'!I12)/(AI$39-AI$40)*10))),1)))</f>
        <v>0</v>
      </c>
      <c r="AJ10" s="236">
        <f t="shared" si="18"/>
        <v>0</v>
      </c>
      <c r="AK10" s="233">
        <f t="shared" si="19"/>
        <v>6.8</v>
      </c>
      <c r="AL10" s="241">
        <f>ROUND(IF('Indicator Data'!M12=0,0,IF('Indicator Data'!M12&gt;AL$39,10,IF('Indicator Data'!M12&lt;AL$40,0,10-(AL$39-'Indicator Data'!M12)/(AL$39-AL$40)*10))),1)</f>
        <v>5.0999999999999996</v>
      </c>
      <c r="AM10" s="241">
        <f>ROUND(IF('Indicator Data'!N12=0,0,IF(LOG('Indicator Data'!N12)&gt;LOG(AM$39),10,IF(LOG('Indicator Data'!N12)&lt;LOG(AM$40),0,10-(LOG(AM$39)-LOG('Indicator Data'!N12))/(LOG(AM$39)-LOG(AM$40))*10))),1)</f>
        <v>6.4</v>
      </c>
      <c r="AN10" s="236">
        <f t="shared" si="20"/>
        <v>5.8</v>
      </c>
      <c r="AO10" s="241">
        <f>'Indicator Data'!K12</f>
        <v>6</v>
      </c>
      <c r="AP10" s="241">
        <f>'Indicator Data'!L12</f>
        <v>0</v>
      </c>
      <c r="AQ10" s="236">
        <f t="shared" si="21"/>
        <v>3.6</v>
      </c>
      <c r="AR10" s="233">
        <f t="shared" si="22"/>
        <v>4.8</v>
      </c>
    </row>
    <row r="11" spans="1:44" x14ac:dyDescent="0.25">
      <c r="A11" s="299" t="s">
        <v>658</v>
      </c>
      <c r="B11" s="52" t="s">
        <v>595</v>
      </c>
      <c r="C11" s="42" t="s">
        <v>631</v>
      </c>
      <c r="D11" s="305">
        <f>ROUND(IF('Indicator Data'!D13=0,0.1,IF(LOG('Indicator Data'!D13)&gt;D$39,10,IF(LOG('Indicator Data'!D13)&lt;D$40,0,10-(D$39-LOG('Indicator Data'!D13))/(D$39-D$40)*10))),1)</f>
        <v>1.7</v>
      </c>
      <c r="E11" s="245">
        <f>ROUND(IF('Indicator Data'!E13=0,0.1,IF(LOG('Indicator Data'!E13)&gt;E$39,10,IF(LOG('Indicator Data'!E13)&lt;E$40,0,10-(E$39-LOG('Indicator Data'!E13))/(E$39-E$40)*10))),1)</f>
        <v>2</v>
      </c>
      <c r="F11" s="245">
        <f t="shared" si="0"/>
        <v>1.9</v>
      </c>
      <c r="G11" s="245">
        <f>ROUND(IF('Indicator Data'!H13="No data",0.1,IF('Indicator Data'!H13=0,0,IF(LOG('Indicator Data'!H13)&gt;G$39,10,IF(LOG('Indicator Data'!H13)&lt;G$40,0,10-(G$39-LOG('Indicator Data'!H13))/(G$39-G$40)*10)))),1)</f>
        <v>3.9</v>
      </c>
      <c r="H11" s="245">
        <f>ROUND(IF('Indicator Data'!F13=0,0,IF(LOG('Indicator Data'!F13)&gt;H$39,10,IF(LOG('Indicator Data'!F13)&lt;H$40,0,10-(H$39-LOG('Indicator Data'!F13))/(H$39-H$40)*10))),1)</f>
        <v>3.8</v>
      </c>
      <c r="I11" s="245">
        <f>ROUND(IF('Indicator Data'!G13=0,0,IF(LOG('Indicator Data'!G13)&gt;I$39,10,IF(LOG('Indicator Data'!G13)&lt;I$40,0,10-(I$39-LOG('Indicator Data'!G13))/(I$39-I$40)*10))),1)</f>
        <v>2.5</v>
      </c>
      <c r="J11" s="245">
        <f t="shared" si="1"/>
        <v>3.2</v>
      </c>
      <c r="K11" s="245">
        <f>IF('Indicator Data'!J13="No data","x",ROUND(IF('Indicator Data'!J13=0,0,IF(LOG('Indicator Data'!J13)&gt;K$39,10,IF(LOG('Indicator Data'!J13)&lt;K$40,0,10-(K$39-LOG('Indicator Data'!J13))/(K$39-K$40)*10))),1))</f>
        <v>0.6</v>
      </c>
      <c r="L11" s="249">
        <f>'Indicator Data'!D13/'Indicator Data'!$BP13</f>
        <v>2.1242788201968144E-3</v>
      </c>
      <c r="M11" s="249">
        <f>'Indicator Data'!E13/'Indicator Data'!$BP13</f>
        <v>3.8578113101872107E-4</v>
      </c>
      <c r="N11" s="249">
        <f>IF(G11=0.1,0,'Indicator Data'!H13/'Indicator Data'!$BP13)</f>
        <v>7.6543418277021883E-3</v>
      </c>
      <c r="O11" s="249">
        <f>'Indicator Data'!F13/'Indicator Data'!$BP13</f>
        <v>3.7035175160241682E-3</v>
      </c>
      <c r="P11" s="249">
        <f>'Indicator Data'!G13/'Indicator Data'!$BP13</f>
        <v>1.0537658819097324E-3</v>
      </c>
      <c r="Q11" s="249">
        <f>IF('Indicator Data'!J13="No data","x",'Indicator Data'!J13/'Indicator Data'!$BP13)</f>
        <v>8.0223690611833168E-3</v>
      </c>
      <c r="R11" s="245">
        <f t="shared" si="2"/>
        <v>6.5</v>
      </c>
      <c r="S11" s="245">
        <f t="shared" si="3"/>
        <v>0</v>
      </c>
      <c r="T11" s="245">
        <f t="shared" si="4"/>
        <v>4</v>
      </c>
      <c r="U11" s="245">
        <f t="shared" si="5"/>
        <v>5.8</v>
      </c>
      <c r="V11" s="245">
        <f t="shared" si="6"/>
        <v>0.1</v>
      </c>
      <c r="W11" s="245">
        <f t="shared" si="7"/>
        <v>0</v>
      </c>
      <c r="X11" s="245">
        <f t="shared" si="8"/>
        <v>0.1</v>
      </c>
      <c r="Y11" s="245">
        <f>IF('Indicator Data'!J13="No data","x",ROUND(IF(Q11&gt;Y$39,10,IF(Q11&lt;Y$40,0,10-(Y$39-Q11)/(Y$39-Y$40)*10)),1))</f>
        <v>1.8</v>
      </c>
      <c r="Z11" s="238">
        <f t="shared" si="9"/>
        <v>4.0999999999999996</v>
      </c>
      <c r="AA11" s="238">
        <f t="shared" si="10"/>
        <v>1</v>
      </c>
      <c r="AB11" s="241">
        <f t="shared" si="11"/>
        <v>2</v>
      </c>
      <c r="AC11" s="241">
        <f t="shared" si="12"/>
        <v>1.3</v>
      </c>
      <c r="AD11" s="238">
        <f t="shared" si="13"/>
        <v>1.7</v>
      </c>
      <c r="AE11" s="238">
        <f t="shared" si="14"/>
        <v>1.2</v>
      </c>
      <c r="AF11" s="236">
        <f t="shared" si="15"/>
        <v>3</v>
      </c>
      <c r="AG11" s="236">
        <f t="shared" si="16"/>
        <v>4.9000000000000004</v>
      </c>
      <c r="AH11" s="236">
        <f t="shared" si="17"/>
        <v>1.8</v>
      </c>
      <c r="AI11" s="241">
        <f>IF('Indicator Data'!I13="No data","x",IF('Indicator Data'!BN13&lt;1000,"x",ROUND((IF('Indicator Data'!I13&gt;AI$39,10,IF('Indicator Data'!I13&lt;AI$40,0,10-(AI$39-'Indicator Data'!I13)/(AI$39-AI$40)*10))),1)))</f>
        <v>5</v>
      </c>
      <c r="AJ11" s="236">
        <f t="shared" si="18"/>
        <v>3.1</v>
      </c>
      <c r="AK11" s="233">
        <f t="shared" si="19"/>
        <v>3.3</v>
      </c>
      <c r="AL11" s="241">
        <f>ROUND(IF('Indicator Data'!M13=0,0,IF('Indicator Data'!M13&gt;AL$39,10,IF('Indicator Data'!M13&lt;AL$40,0,10-(AL$39-'Indicator Data'!M13)/(AL$39-AL$40)*10))),1)</f>
        <v>5.0999999999999996</v>
      </c>
      <c r="AM11" s="241">
        <f>ROUND(IF('Indicator Data'!N13=0,0,IF(LOG('Indicator Data'!N13)&gt;LOG(AM$39),10,IF(LOG('Indicator Data'!N13)&lt;LOG(AM$40),0,10-(LOG(AM$39)-LOG('Indicator Data'!N13))/(LOG(AM$39)-LOG(AM$40))*10))),1)</f>
        <v>6.4</v>
      </c>
      <c r="AN11" s="236">
        <f t="shared" si="20"/>
        <v>5.8</v>
      </c>
      <c r="AO11" s="241">
        <f>'Indicator Data'!K13</f>
        <v>6</v>
      </c>
      <c r="AP11" s="241">
        <f>'Indicator Data'!L13</f>
        <v>0</v>
      </c>
      <c r="AQ11" s="236">
        <f t="shared" si="21"/>
        <v>3.6</v>
      </c>
      <c r="AR11" s="233">
        <f t="shared" si="22"/>
        <v>4.8</v>
      </c>
    </row>
    <row r="12" spans="1:44" x14ac:dyDescent="0.25">
      <c r="A12" s="299" t="s">
        <v>658</v>
      </c>
      <c r="B12" s="52" t="s">
        <v>596</v>
      </c>
      <c r="C12" s="42" t="s">
        <v>632</v>
      </c>
      <c r="D12" s="305">
        <f>ROUND(IF('Indicator Data'!D14=0,0.1,IF(LOG('Indicator Data'!D14)&gt;D$39,10,IF(LOG('Indicator Data'!D14)&lt;D$40,0,10-(D$39-LOG('Indicator Data'!D14))/(D$39-D$40)*10))),1)</f>
        <v>0</v>
      </c>
      <c r="E12" s="245">
        <f>ROUND(IF('Indicator Data'!E14=0,0.1,IF(LOG('Indicator Data'!E14)&gt;E$39,10,IF(LOG('Indicator Data'!E14)&lt;E$40,0,10-(E$39-LOG('Indicator Data'!E14))/(E$39-E$40)*10))),1)</f>
        <v>3.5</v>
      </c>
      <c r="F12" s="245">
        <f t="shared" si="0"/>
        <v>1.9</v>
      </c>
      <c r="G12" s="245">
        <f>ROUND(IF('Indicator Data'!H14="No data",0.1,IF('Indicator Data'!H14=0,0,IF(LOG('Indicator Data'!H14)&gt;G$39,10,IF(LOG('Indicator Data'!H14)&lt;G$40,0,10-(G$39-LOG('Indicator Data'!H14))/(G$39-G$40)*10)))),1)</f>
        <v>1.6</v>
      </c>
      <c r="H12" s="245">
        <f>ROUND(IF('Indicator Data'!F14=0,0,IF(LOG('Indicator Data'!F14)&gt;H$39,10,IF(LOG('Indicator Data'!F14)&lt;H$40,0,10-(H$39-LOG('Indicator Data'!F14))/(H$39-H$40)*10))),1)</f>
        <v>0</v>
      </c>
      <c r="I12" s="245">
        <f>ROUND(IF('Indicator Data'!G14=0,0,IF(LOG('Indicator Data'!G14)&gt;I$39,10,IF(LOG('Indicator Data'!G14)&lt;I$40,0,10-(I$39-LOG('Indicator Data'!G14))/(I$39-I$40)*10))),1)</f>
        <v>0</v>
      </c>
      <c r="J12" s="245">
        <f t="shared" si="1"/>
        <v>0</v>
      </c>
      <c r="K12" s="245">
        <f>IF('Indicator Data'!J14="No data","x",ROUND(IF('Indicator Data'!J14=0,0,IF(LOG('Indicator Data'!J14)&gt;K$39,10,IF(LOG('Indicator Data'!J14)&lt;K$40,0,10-(K$39-LOG('Indicator Data'!J14))/(K$39-K$40)*10))),1))</f>
        <v>0</v>
      </c>
      <c r="L12" s="249">
        <f>'Indicator Data'!D14/'Indicator Data'!$BP14</f>
        <v>2.1752037991816615E-3</v>
      </c>
      <c r="M12" s="249">
        <f>'Indicator Data'!E14/'Indicator Data'!$BP14</f>
        <v>1.6868882665292192E-3</v>
      </c>
      <c r="N12" s="249">
        <f>IF(G12=0.1,0,'Indicator Data'!H14/'Indicator Data'!$BP14)</f>
        <v>9.0118574073944756E-3</v>
      </c>
      <c r="O12" s="249">
        <f>'Indicator Data'!F14/'Indicator Data'!$BP14</f>
        <v>5.4282648347919012E-5</v>
      </c>
      <c r="P12" s="249">
        <f>'Indicator Data'!G14/'Indicator Data'!$BP14</f>
        <v>5.4282648347919012E-5</v>
      </c>
      <c r="Q12" s="249">
        <f>IF('Indicator Data'!J14="No data","x",'Indicator Data'!J14/'Indicator Data'!$BP14)</f>
        <v>0</v>
      </c>
      <c r="R12" s="245">
        <f t="shared" si="2"/>
        <v>7.5</v>
      </c>
      <c r="S12" s="245">
        <f t="shared" si="3"/>
        <v>8</v>
      </c>
      <c r="T12" s="245">
        <f t="shared" si="4"/>
        <v>7.8</v>
      </c>
      <c r="U12" s="245">
        <f t="shared" si="5"/>
        <v>7</v>
      </c>
      <c r="V12" s="245">
        <f t="shared" si="6"/>
        <v>0</v>
      </c>
      <c r="W12" s="245">
        <f t="shared" si="7"/>
        <v>0</v>
      </c>
      <c r="X12" s="245">
        <f t="shared" si="8"/>
        <v>0</v>
      </c>
      <c r="Y12" s="245">
        <f>IF('Indicator Data'!J14="No data","x",ROUND(IF(Q12&gt;Y$39,10,IF(Q12&lt;Y$40,0,10-(Y$39-Q12)/(Y$39-Y$40)*10)),1))</f>
        <v>0</v>
      </c>
      <c r="Z12" s="238">
        <f t="shared" si="9"/>
        <v>3.8</v>
      </c>
      <c r="AA12" s="238">
        <f t="shared" si="10"/>
        <v>5.8</v>
      </c>
      <c r="AB12" s="241">
        <f t="shared" si="11"/>
        <v>0</v>
      </c>
      <c r="AC12" s="241">
        <f t="shared" si="12"/>
        <v>0</v>
      </c>
      <c r="AD12" s="238">
        <f t="shared" si="13"/>
        <v>0</v>
      </c>
      <c r="AE12" s="238">
        <f t="shared" si="14"/>
        <v>0</v>
      </c>
      <c r="AF12" s="236">
        <f t="shared" si="15"/>
        <v>5.6</v>
      </c>
      <c r="AG12" s="236">
        <f t="shared" si="16"/>
        <v>4.9000000000000004</v>
      </c>
      <c r="AH12" s="236">
        <f t="shared" si="17"/>
        <v>0</v>
      </c>
      <c r="AI12" s="241">
        <f>IF('Indicator Data'!I14="No data","x",IF('Indicator Data'!BN14&lt;1000,"x",ROUND((IF('Indicator Data'!I14&gt;AI$39,10,IF('Indicator Data'!I14&lt;AI$40,0,10-(AI$39-'Indicator Data'!I14)/(AI$39-AI$40)*10))),1)))</f>
        <v>0</v>
      </c>
      <c r="AJ12" s="236">
        <f t="shared" si="18"/>
        <v>0</v>
      </c>
      <c r="AK12" s="233">
        <f t="shared" si="19"/>
        <v>3</v>
      </c>
      <c r="AL12" s="241">
        <f>ROUND(IF('Indicator Data'!M14=0,0,IF('Indicator Data'!M14&gt;AL$39,10,IF('Indicator Data'!M14&lt;AL$40,0,10-(AL$39-'Indicator Data'!M14)/(AL$39-AL$40)*10))),1)</f>
        <v>5.0999999999999996</v>
      </c>
      <c r="AM12" s="241">
        <f>ROUND(IF('Indicator Data'!N14=0,0,IF(LOG('Indicator Data'!N14)&gt;LOG(AM$39),10,IF(LOG('Indicator Data'!N14)&lt;LOG(AM$40),0,10-(LOG(AM$39)-LOG('Indicator Data'!N14))/(LOG(AM$39)-LOG(AM$40))*10))),1)</f>
        <v>6.4</v>
      </c>
      <c r="AN12" s="236">
        <f t="shared" si="20"/>
        <v>5.8</v>
      </c>
      <c r="AO12" s="241">
        <f>'Indicator Data'!K14</f>
        <v>6</v>
      </c>
      <c r="AP12" s="241">
        <f>'Indicator Data'!L14</f>
        <v>0</v>
      </c>
      <c r="AQ12" s="236">
        <f t="shared" si="21"/>
        <v>3.6</v>
      </c>
      <c r="AR12" s="233">
        <f t="shared" si="22"/>
        <v>4.8</v>
      </c>
    </row>
    <row r="13" spans="1:44" x14ac:dyDescent="0.25">
      <c r="A13" s="310" t="s">
        <v>658</v>
      </c>
      <c r="B13" s="111" t="s">
        <v>597</v>
      </c>
      <c r="C13" s="112" t="s">
        <v>633</v>
      </c>
      <c r="D13" s="358">
        <f>ROUND(IF('Indicator Data'!D15=0,0.1,IF(LOG('Indicator Data'!D15)&gt;D$39,10,IF(LOG('Indicator Data'!D15)&lt;D$40,0,10-(D$39-LOG('Indicator Data'!D15))/(D$39-D$40)*10))),1)</f>
        <v>10</v>
      </c>
      <c r="E13" s="359">
        <f>ROUND(IF('Indicator Data'!E15=0,0.1,IF(LOG('Indicator Data'!E15)&gt;E$39,10,IF(LOG('Indicator Data'!E15)&lt;E$40,0,10-(E$39-LOG('Indicator Data'!E15))/(E$39-E$40)*10))),1)</f>
        <v>2.8</v>
      </c>
      <c r="F13" s="359">
        <f t="shared" si="0"/>
        <v>8.1</v>
      </c>
      <c r="G13" s="359">
        <f>ROUND(IF('Indicator Data'!H15="No data",0.1,IF('Indicator Data'!H15=0,0,IF(LOG('Indicator Data'!H15)&gt;G$39,10,IF(LOG('Indicator Data'!H15)&lt;G$40,0,10-(G$39-LOG('Indicator Data'!H15))/(G$39-G$40)*10)))),1)</f>
        <v>9.6999999999999993</v>
      </c>
      <c r="H13" s="359">
        <f>ROUND(IF('Indicator Data'!F15=0,0,IF(LOG('Indicator Data'!F15)&gt;H$39,10,IF(LOG('Indicator Data'!F15)&lt;H$40,0,10-(H$39-LOG('Indicator Data'!F15))/(H$39-H$40)*10))),1)</f>
        <v>0</v>
      </c>
      <c r="I13" s="359">
        <f>ROUND(IF('Indicator Data'!G15=0,0,IF(LOG('Indicator Data'!G15)&gt;I$39,10,IF(LOG('Indicator Data'!G15)&lt;I$40,0,10-(I$39-LOG('Indicator Data'!G15))/(I$39-I$40)*10))),1)</f>
        <v>0</v>
      </c>
      <c r="J13" s="359">
        <f t="shared" si="1"/>
        <v>0</v>
      </c>
      <c r="K13" s="359">
        <f>IF('Indicator Data'!J15="No data","x",ROUND(IF('Indicator Data'!J15=0,0,IF(LOG('Indicator Data'!J15)&gt;K$39,10,IF(LOG('Indicator Data'!J15)&lt;K$40,0,10-(K$39-LOG('Indicator Data'!J15))/(K$39-K$40)*10))),1))</f>
        <v>0</v>
      </c>
      <c r="L13" s="360">
        <f>'Indicator Data'!D15/'Indicator Data'!$BP15</f>
        <v>2.2109704916048471E-3</v>
      </c>
      <c r="M13" s="360">
        <f>'Indicator Data'!E15/'Indicator Data'!$BP15</f>
        <v>5.8111293127579094E-5</v>
      </c>
      <c r="N13" s="360">
        <f>IF(G13=0.1,0,'Indicator Data'!H15/'Indicator Data'!$BP15)</f>
        <v>5.4643288870064909E-3</v>
      </c>
      <c r="O13" s="360">
        <f>'Indicator Data'!F15/'Indicator Data'!$BP15</f>
        <v>0</v>
      </c>
      <c r="P13" s="360">
        <f>'Indicator Data'!G15/'Indicator Data'!$BP15</f>
        <v>0</v>
      </c>
      <c r="Q13" s="360">
        <f>IF('Indicator Data'!J15="No data","x",'Indicator Data'!J15/'Indicator Data'!$BP15)</f>
        <v>0</v>
      </c>
      <c r="R13" s="359">
        <f t="shared" si="2"/>
        <v>8.1999999999999993</v>
      </c>
      <c r="S13" s="359">
        <f t="shared" si="3"/>
        <v>0</v>
      </c>
      <c r="T13" s="359">
        <f t="shared" si="4"/>
        <v>5.4</v>
      </c>
      <c r="U13" s="359">
        <f t="shared" si="5"/>
        <v>3.9</v>
      </c>
      <c r="V13" s="359">
        <f t="shared" si="6"/>
        <v>0</v>
      </c>
      <c r="W13" s="359">
        <f t="shared" si="7"/>
        <v>0</v>
      </c>
      <c r="X13" s="359">
        <f t="shared" si="8"/>
        <v>0</v>
      </c>
      <c r="Y13" s="359">
        <f>IF('Indicator Data'!J15="No data","x",ROUND(IF(Q13&gt;Y$39,10,IF(Q13&lt;Y$40,0,10-(Y$39-Q13)/(Y$39-Y$40)*10)),1))</f>
        <v>0</v>
      </c>
      <c r="Z13" s="361">
        <f t="shared" si="9"/>
        <v>9.1</v>
      </c>
      <c r="AA13" s="361">
        <f t="shared" si="10"/>
        <v>1.4</v>
      </c>
      <c r="AB13" s="362">
        <f t="shared" si="11"/>
        <v>0</v>
      </c>
      <c r="AC13" s="362">
        <f t="shared" si="12"/>
        <v>0</v>
      </c>
      <c r="AD13" s="361">
        <f t="shared" si="13"/>
        <v>0</v>
      </c>
      <c r="AE13" s="361">
        <f t="shared" si="14"/>
        <v>0</v>
      </c>
      <c r="AF13" s="363">
        <f t="shared" si="15"/>
        <v>7</v>
      </c>
      <c r="AG13" s="363">
        <f t="shared" si="16"/>
        <v>7.9</v>
      </c>
      <c r="AH13" s="363">
        <f t="shared" si="17"/>
        <v>0</v>
      </c>
      <c r="AI13" s="362" t="str">
        <f>IF('Indicator Data'!I15="No data","x",IF('Indicator Data'!BN15&lt;1000,"x",ROUND((IF('Indicator Data'!I15&gt;AI$39,10,IF('Indicator Data'!I15&lt;AI$40,0,10-(AI$39-'Indicator Data'!I15)/(AI$39-AI$40)*10))),1)))</f>
        <v>x</v>
      </c>
      <c r="AJ13" s="363">
        <f t="shared" si="18"/>
        <v>0</v>
      </c>
      <c r="AK13" s="364">
        <f t="shared" si="19"/>
        <v>4.8</v>
      </c>
      <c r="AL13" s="362">
        <f>ROUND(IF('Indicator Data'!M15=0,0,IF('Indicator Data'!M15&gt;AL$39,10,IF('Indicator Data'!M15&lt;AL$40,0,10-(AL$39-'Indicator Data'!M15)/(AL$39-AL$40)*10))),1)</f>
        <v>5.0999999999999996</v>
      </c>
      <c r="AM13" s="362">
        <f>ROUND(IF('Indicator Data'!N15=0,0,IF(LOG('Indicator Data'!N15)&gt;LOG(AM$39),10,IF(LOG('Indicator Data'!N15)&lt;LOG(AM$40),0,10-(LOG(AM$39)-LOG('Indicator Data'!N15))/(LOG(AM$39)-LOG(AM$40))*10))),1)</f>
        <v>6.4</v>
      </c>
      <c r="AN13" s="363">
        <f t="shared" si="20"/>
        <v>5.8</v>
      </c>
      <c r="AO13" s="362">
        <f>'Indicator Data'!K15</f>
        <v>6</v>
      </c>
      <c r="AP13" s="362">
        <f>'Indicator Data'!L15</f>
        <v>7</v>
      </c>
      <c r="AQ13" s="363">
        <f t="shared" si="21"/>
        <v>6.5</v>
      </c>
      <c r="AR13" s="364">
        <f t="shared" si="22"/>
        <v>6.5</v>
      </c>
    </row>
    <row r="14" spans="1:44" x14ac:dyDescent="0.25">
      <c r="A14" s="299" t="s">
        <v>659</v>
      </c>
      <c r="B14" s="52" t="s">
        <v>598</v>
      </c>
      <c r="C14" s="42" t="s">
        <v>634</v>
      </c>
      <c r="D14" s="305">
        <f>ROUND(IF('Indicator Data'!D16=0,0.1,IF(LOG('Indicator Data'!D16)&gt;D$39,10,IF(LOG('Indicator Data'!D16)&lt;D$40,0,10-(D$39-LOG('Indicator Data'!D16))/(D$39-D$40)*10))),1)</f>
        <v>8.4</v>
      </c>
      <c r="E14" s="245">
        <f>ROUND(IF('Indicator Data'!E16=0,0.1,IF(LOG('Indicator Data'!E16)&gt;E$39,10,IF(LOG('Indicator Data'!E16)&lt;E$40,0,10-(E$39-LOG('Indicator Data'!E16))/(E$39-E$40)*10))),1)</f>
        <v>1.9</v>
      </c>
      <c r="F14" s="245">
        <f t="shared" si="0"/>
        <v>6.1</v>
      </c>
      <c r="G14" s="245">
        <f>ROUND(IF('Indicator Data'!H16="No data",0.1,IF('Indicator Data'!H16=0,0,IF(LOG('Indicator Data'!H16)&gt;G$39,10,IF(LOG('Indicator Data'!H16)&lt;G$40,0,10-(G$39-LOG('Indicator Data'!H16))/(G$39-G$40)*10)))),1)</f>
        <v>5.5</v>
      </c>
      <c r="H14" s="245">
        <f>ROUND(IF('Indicator Data'!F16=0,0,IF(LOG('Indicator Data'!F16)&gt;H$39,10,IF(LOG('Indicator Data'!F16)&lt;H$40,0,10-(H$39-LOG('Indicator Data'!F16))/(H$39-H$40)*10))),1)</f>
        <v>0</v>
      </c>
      <c r="I14" s="245">
        <f>ROUND(IF('Indicator Data'!G16=0,0,IF(LOG('Indicator Data'!G16)&gt;I$39,10,IF(LOG('Indicator Data'!G16)&lt;I$40,0,10-(I$39-LOG('Indicator Data'!G16))/(I$39-I$40)*10))),1)</f>
        <v>0</v>
      </c>
      <c r="J14" s="245">
        <f t="shared" si="1"/>
        <v>0</v>
      </c>
      <c r="K14" s="245" t="str">
        <f>IF('Indicator Data'!J16="No data","x",ROUND(IF('Indicator Data'!J16=0,0,IF(LOG('Indicator Data'!J16)&gt;K$39,10,IF(LOG('Indicator Data'!J16)&lt;K$40,0,10-(K$39-LOG('Indicator Data'!J16))/(K$39-K$40)*10))),1))</f>
        <v>x</v>
      </c>
      <c r="L14" s="249">
        <f>'Indicator Data'!D16/'Indicator Data'!$BP16</f>
        <v>1.632905672129859E-3</v>
      </c>
      <c r="M14" s="249">
        <f>'Indicator Data'!E16/'Indicator Data'!$BP16</f>
        <v>5.2411771203257583E-5</v>
      </c>
      <c r="N14" s="249">
        <f>IF(G14=0.1,0,'Indicator Data'!H16/'Indicator Data'!$BP16)</f>
        <v>1.853635031125733E-3</v>
      </c>
      <c r="O14" s="249">
        <f>'Indicator Data'!F16/'Indicator Data'!$BP16</f>
        <v>0</v>
      </c>
      <c r="P14" s="249">
        <f>'Indicator Data'!G16/'Indicator Data'!$BP16</f>
        <v>0</v>
      </c>
      <c r="Q14" s="249" t="str">
        <f>IF('Indicator Data'!J16="No data","x",'Indicator Data'!J16/'Indicator Data'!$BP16)</f>
        <v>x</v>
      </c>
      <c r="R14" s="245">
        <f t="shared" si="2"/>
        <v>0</v>
      </c>
      <c r="S14" s="245">
        <f t="shared" si="3"/>
        <v>0</v>
      </c>
      <c r="T14" s="245">
        <f t="shared" si="4"/>
        <v>0</v>
      </c>
      <c r="U14" s="245">
        <f t="shared" si="5"/>
        <v>0.7</v>
      </c>
      <c r="V14" s="245">
        <f t="shared" si="6"/>
        <v>0</v>
      </c>
      <c r="W14" s="245">
        <f t="shared" si="7"/>
        <v>0</v>
      </c>
      <c r="X14" s="245">
        <f t="shared" si="8"/>
        <v>0</v>
      </c>
      <c r="Y14" s="245" t="str">
        <f>IF('Indicator Data'!J16="No data","x",ROUND(IF(Q14&gt;Y$39,10,IF(Q14&lt;Y$40,0,10-(Y$39-Q14)/(Y$39-Y$40)*10)),1))</f>
        <v>x</v>
      </c>
      <c r="Z14" s="238">
        <f t="shared" si="9"/>
        <v>4.2</v>
      </c>
      <c r="AA14" s="238">
        <f t="shared" si="10"/>
        <v>1</v>
      </c>
      <c r="AB14" s="241">
        <f t="shared" si="11"/>
        <v>0</v>
      </c>
      <c r="AC14" s="241">
        <f t="shared" si="12"/>
        <v>0</v>
      </c>
      <c r="AD14" s="238">
        <f t="shared" si="13"/>
        <v>0</v>
      </c>
      <c r="AE14" s="238" t="str">
        <f t="shared" si="14"/>
        <v>x</v>
      </c>
      <c r="AF14" s="236">
        <f t="shared" si="15"/>
        <v>3.6</v>
      </c>
      <c r="AG14" s="236">
        <f t="shared" si="16"/>
        <v>3.5</v>
      </c>
      <c r="AH14" s="236">
        <f t="shared" si="17"/>
        <v>0</v>
      </c>
      <c r="AI14" s="241">
        <f>IF('Indicator Data'!I16="No data","x",IF('Indicator Data'!BN16&lt;1000,"x",ROUND((IF('Indicator Data'!I16&gt;AI$39,10,IF('Indicator Data'!I16&lt;AI$40,0,10-(AI$39-'Indicator Data'!I16)/(AI$39-AI$40)*10))),1)))</f>
        <v>7.5</v>
      </c>
      <c r="AJ14" s="236">
        <f t="shared" si="18"/>
        <v>7.5</v>
      </c>
      <c r="AK14" s="233">
        <f t="shared" si="19"/>
        <v>4.2</v>
      </c>
      <c r="AL14" s="241">
        <f>ROUND(IF('Indicator Data'!M16=0,0,IF('Indicator Data'!M16&gt;AL$39,10,IF('Indicator Data'!M16&lt;AL$40,0,10-(AL$39-'Indicator Data'!M16)/(AL$39-AL$40)*10))),1)</f>
        <v>9.5</v>
      </c>
      <c r="AM14" s="241">
        <f>ROUND(IF('Indicator Data'!N16=0,0,IF(LOG('Indicator Data'!N16)&gt;LOG(AM$39),10,IF(LOG('Indicator Data'!N16)&lt;LOG(AM$40),0,10-(LOG(AM$39)-LOG('Indicator Data'!N16))/(LOG(AM$39)-LOG(AM$40))*10))),1)</f>
        <v>7.3</v>
      </c>
      <c r="AN14" s="236">
        <f t="shared" si="20"/>
        <v>8.6</v>
      </c>
      <c r="AO14" s="241">
        <f>'Indicator Data'!K16</f>
        <v>6</v>
      </c>
      <c r="AP14" s="241">
        <f>'Indicator Data'!L16</f>
        <v>0</v>
      </c>
      <c r="AQ14" s="236">
        <f t="shared" si="21"/>
        <v>3.6</v>
      </c>
      <c r="AR14" s="233">
        <f t="shared" si="22"/>
        <v>6.8</v>
      </c>
    </row>
    <row r="15" spans="1:44" x14ac:dyDescent="0.25">
      <c r="A15" s="299" t="s">
        <v>659</v>
      </c>
      <c r="B15" s="52" t="s">
        <v>599</v>
      </c>
      <c r="C15" s="42" t="s">
        <v>635</v>
      </c>
      <c r="D15" s="305">
        <f>ROUND(IF('Indicator Data'!D17=0,0.1,IF(LOG('Indicator Data'!D17)&gt;D$39,10,IF(LOG('Indicator Data'!D17)&lt;D$40,0,10-(D$39-LOG('Indicator Data'!D17))/(D$39-D$40)*10))),1)</f>
        <v>10</v>
      </c>
      <c r="E15" s="245">
        <f>ROUND(IF('Indicator Data'!E17=0,0.1,IF(LOG('Indicator Data'!E17)&gt;E$39,10,IF(LOG('Indicator Data'!E17)&lt;E$40,0,10-(E$39-LOG('Indicator Data'!E17))/(E$39-E$40)*10))),1)</f>
        <v>4.4000000000000004</v>
      </c>
      <c r="F15" s="245">
        <f t="shared" si="0"/>
        <v>8.4</v>
      </c>
      <c r="G15" s="245">
        <f>ROUND(IF('Indicator Data'!H17="No data",0.1,IF('Indicator Data'!H17=0,0,IF(LOG('Indicator Data'!H17)&gt;G$39,10,IF(LOG('Indicator Data'!H17)&lt;G$40,0,10-(G$39-LOG('Indicator Data'!H17))/(G$39-G$40)*10)))),1)</f>
        <v>0</v>
      </c>
      <c r="H15" s="245">
        <f>ROUND(IF('Indicator Data'!F17=0,0,IF(LOG('Indicator Data'!F17)&gt;H$39,10,IF(LOG('Indicator Data'!F17)&lt;H$40,0,10-(H$39-LOG('Indicator Data'!F17))/(H$39-H$40)*10))),1)</f>
        <v>0</v>
      </c>
      <c r="I15" s="245">
        <f>ROUND(IF('Indicator Data'!G17=0,0,IF(LOG('Indicator Data'!G17)&gt;I$39,10,IF(LOG('Indicator Data'!G17)&lt;I$40,0,10-(I$39-LOG('Indicator Data'!G17))/(I$39-I$40)*10))),1)</f>
        <v>0</v>
      </c>
      <c r="J15" s="245">
        <f t="shared" si="1"/>
        <v>0</v>
      </c>
      <c r="K15" s="245" t="str">
        <f>IF('Indicator Data'!J17="No data","x",ROUND(IF('Indicator Data'!J17=0,0,IF(LOG('Indicator Data'!J17)&gt;K$39,10,IF(LOG('Indicator Data'!J17)&lt;K$40,0,10-(K$39-LOG('Indicator Data'!J17))/(K$39-K$40)*10))),1))</f>
        <v>x</v>
      </c>
      <c r="L15" s="249">
        <f>'Indicator Data'!D17/'Indicator Data'!$BP17</f>
        <v>2.2462650156875358E-3</v>
      </c>
      <c r="M15" s="249">
        <f>'Indicator Data'!E17/'Indicator Data'!$BP17</f>
        <v>5.3021753831935221E-5</v>
      </c>
      <c r="N15" s="249">
        <f>IF(G15=0.1,0,'Indicator Data'!H17/'Indicator Data'!$BP17)</f>
        <v>1.7512391602071081E-5</v>
      </c>
      <c r="O15" s="249">
        <f>'Indicator Data'!F17/'Indicator Data'!$BP17</f>
        <v>0</v>
      </c>
      <c r="P15" s="249">
        <f>'Indicator Data'!G17/'Indicator Data'!$BP17</f>
        <v>0</v>
      </c>
      <c r="Q15" s="249" t="str">
        <f>IF('Indicator Data'!J17="No data","x",'Indicator Data'!J17/'Indicator Data'!$BP17)</f>
        <v>x</v>
      </c>
      <c r="R15" s="245">
        <f t="shared" si="2"/>
        <v>8.9</v>
      </c>
      <c r="S15" s="245">
        <f t="shared" si="3"/>
        <v>0</v>
      </c>
      <c r="T15" s="245">
        <f t="shared" si="4"/>
        <v>6.2</v>
      </c>
      <c r="U15" s="245">
        <f t="shared" si="5"/>
        <v>0</v>
      </c>
      <c r="V15" s="245">
        <f t="shared" si="6"/>
        <v>0</v>
      </c>
      <c r="W15" s="245">
        <f t="shared" si="7"/>
        <v>0</v>
      </c>
      <c r="X15" s="245">
        <f t="shared" si="8"/>
        <v>0</v>
      </c>
      <c r="Y15" s="245" t="str">
        <f>IF('Indicator Data'!J17="No data","x",ROUND(IF(Q15&gt;Y$39,10,IF(Q15&lt;Y$40,0,10-(Y$39-Q15)/(Y$39-Y$40)*10)),1))</f>
        <v>x</v>
      </c>
      <c r="Z15" s="238">
        <f t="shared" si="9"/>
        <v>9.5</v>
      </c>
      <c r="AA15" s="238">
        <f t="shared" si="10"/>
        <v>2.2000000000000002</v>
      </c>
      <c r="AB15" s="241">
        <f t="shared" si="11"/>
        <v>0</v>
      </c>
      <c r="AC15" s="241">
        <f t="shared" si="12"/>
        <v>0</v>
      </c>
      <c r="AD15" s="238">
        <f t="shared" si="13"/>
        <v>0</v>
      </c>
      <c r="AE15" s="238" t="str">
        <f t="shared" si="14"/>
        <v>x</v>
      </c>
      <c r="AF15" s="236">
        <f t="shared" si="15"/>
        <v>7.5</v>
      </c>
      <c r="AG15" s="236">
        <f t="shared" si="16"/>
        <v>0</v>
      </c>
      <c r="AH15" s="236">
        <f t="shared" si="17"/>
        <v>0</v>
      </c>
      <c r="AI15" s="241">
        <f>IF('Indicator Data'!I17="No data","x",IF('Indicator Data'!BN17&lt;1000,"x",ROUND((IF('Indicator Data'!I17&gt;AI$39,10,IF('Indicator Data'!I17&lt;AI$40,0,10-(AI$39-'Indicator Data'!I17)/(AI$39-AI$40)*10))),1)))</f>
        <v>7.5</v>
      </c>
      <c r="AJ15" s="236">
        <f t="shared" si="18"/>
        <v>7.5</v>
      </c>
      <c r="AK15" s="233">
        <f t="shared" si="19"/>
        <v>4.8</v>
      </c>
      <c r="AL15" s="241">
        <f>ROUND(IF('Indicator Data'!M17=0,0,IF('Indicator Data'!M17&gt;AL$39,10,IF('Indicator Data'!M17&lt;AL$40,0,10-(AL$39-'Indicator Data'!M17)/(AL$39-AL$40)*10))),1)</f>
        <v>9.5</v>
      </c>
      <c r="AM15" s="241">
        <f>ROUND(IF('Indicator Data'!N17=0,0,IF(LOG('Indicator Data'!N17)&gt;LOG(AM$39),10,IF(LOG('Indicator Data'!N17)&lt;LOG(AM$40),0,10-(LOG(AM$39)-LOG('Indicator Data'!N17))/(LOG(AM$39)-LOG(AM$40))*10))),1)</f>
        <v>7.3</v>
      </c>
      <c r="AN15" s="236">
        <f t="shared" si="20"/>
        <v>8.6</v>
      </c>
      <c r="AO15" s="241">
        <f>'Indicator Data'!K17</f>
        <v>6</v>
      </c>
      <c r="AP15" s="241">
        <f>'Indicator Data'!L17</f>
        <v>8</v>
      </c>
      <c r="AQ15" s="236">
        <f t="shared" si="21"/>
        <v>7.1</v>
      </c>
      <c r="AR15" s="233">
        <f t="shared" si="22"/>
        <v>7.9</v>
      </c>
    </row>
    <row r="16" spans="1:44" x14ac:dyDescent="0.25">
      <c r="A16" s="299" t="s">
        <v>659</v>
      </c>
      <c r="B16" s="52" t="s">
        <v>600</v>
      </c>
      <c r="C16" s="42" t="s">
        <v>646</v>
      </c>
      <c r="D16" s="305">
        <f>ROUND(IF('Indicator Data'!D18=0,0.1,IF(LOG('Indicator Data'!D18)&gt;D$39,10,IF(LOG('Indicator Data'!D18)&lt;D$40,0,10-(D$39-LOG('Indicator Data'!D18))/(D$39-D$40)*10))),1)</f>
        <v>8.8000000000000007</v>
      </c>
      <c r="E16" s="245">
        <f>ROUND(IF('Indicator Data'!E18=0,0.1,IF(LOG('Indicator Data'!E18)&gt;E$39,10,IF(LOG('Indicator Data'!E18)&lt;E$40,0,10-(E$39-LOG('Indicator Data'!E18))/(E$39-E$40)*10))),1)</f>
        <v>8.8000000000000007</v>
      </c>
      <c r="F16" s="245">
        <f t="shared" si="0"/>
        <v>8.8000000000000007</v>
      </c>
      <c r="G16" s="245">
        <f>ROUND(IF('Indicator Data'!H18="No data",0.1,IF('Indicator Data'!H18=0,0,IF(LOG('Indicator Data'!H18)&gt;G$39,10,IF(LOG('Indicator Data'!H18)&lt;G$40,0,10-(G$39-LOG('Indicator Data'!H18))/(G$39-G$40)*10)))),1)</f>
        <v>10</v>
      </c>
      <c r="H16" s="245">
        <f>ROUND(IF('Indicator Data'!F18=0,0,IF(LOG('Indicator Data'!F18)&gt;H$39,10,IF(LOG('Indicator Data'!F18)&lt;H$40,0,10-(H$39-LOG('Indicator Data'!F18))/(H$39-H$40)*10))),1)</f>
        <v>0</v>
      </c>
      <c r="I16" s="245">
        <f>ROUND(IF('Indicator Data'!G18=0,0,IF(LOG('Indicator Data'!G18)&gt;I$39,10,IF(LOG('Indicator Data'!G18)&lt;I$40,0,10-(I$39-LOG('Indicator Data'!G18))/(I$39-I$40)*10))),1)</f>
        <v>0</v>
      </c>
      <c r="J16" s="245">
        <f t="shared" si="1"/>
        <v>0</v>
      </c>
      <c r="K16" s="245" t="str">
        <f>IF('Indicator Data'!J18="No data","x",ROUND(IF('Indicator Data'!J18=0,0,IF(LOG('Indicator Data'!J18)&gt;K$39,10,IF(LOG('Indicator Data'!J18)&lt;K$40,0,10-(K$39-LOG('Indicator Data'!J18))/(K$39-K$40)*10))),1))</f>
        <v>x</v>
      </c>
      <c r="L16" s="249">
        <f>'Indicator Data'!D18/'Indicator Data'!$BP18</f>
        <v>2.0198371907813755E-3</v>
      </c>
      <c r="M16" s="249">
        <f>'Indicator Data'!E18/'Indicator Data'!$BP18</f>
        <v>8.4518349734331508E-4</v>
      </c>
      <c r="N16" s="249">
        <f>IF(G16=0.1,0,'Indicator Data'!H18/'Indicator Data'!$BP18)</f>
        <v>1.0402700058400773E-2</v>
      </c>
      <c r="O16" s="249">
        <f>'Indicator Data'!F18/'Indicator Data'!$BP18</f>
        <v>0</v>
      </c>
      <c r="P16" s="249">
        <f>'Indicator Data'!G18/'Indicator Data'!$BP18</f>
        <v>0</v>
      </c>
      <c r="Q16" s="249" t="str">
        <f>IF('Indicator Data'!J18="No data","x",'Indicator Data'!J18/'Indicator Data'!$BP18)</f>
        <v>x</v>
      </c>
      <c r="R16" s="245">
        <f t="shared" si="2"/>
        <v>4.4000000000000004</v>
      </c>
      <c r="S16" s="245">
        <f t="shared" si="3"/>
        <v>2.8</v>
      </c>
      <c r="T16" s="245">
        <f t="shared" si="4"/>
        <v>3.6</v>
      </c>
      <c r="U16" s="245">
        <f t="shared" si="5"/>
        <v>8.1999999999999993</v>
      </c>
      <c r="V16" s="245">
        <f t="shared" si="6"/>
        <v>0</v>
      </c>
      <c r="W16" s="245">
        <f t="shared" si="7"/>
        <v>0</v>
      </c>
      <c r="X16" s="245">
        <f t="shared" si="8"/>
        <v>0</v>
      </c>
      <c r="Y16" s="245" t="str">
        <f>IF('Indicator Data'!J18="No data","x",ROUND(IF(Q16&gt;Y$39,10,IF(Q16&lt;Y$40,0,10-(Y$39-Q16)/(Y$39-Y$40)*10)),1))</f>
        <v>x</v>
      </c>
      <c r="Z16" s="238">
        <f t="shared" si="9"/>
        <v>6.6</v>
      </c>
      <c r="AA16" s="238">
        <f t="shared" si="10"/>
        <v>5.8</v>
      </c>
      <c r="AB16" s="241">
        <f t="shared" si="11"/>
        <v>0</v>
      </c>
      <c r="AC16" s="241">
        <f t="shared" si="12"/>
        <v>0</v>
      </c>
      <c r="AD16" s="238">
        <f t="shared" si="13"/>
        <v>0</v>
      </c>
      <c r="AE16" s="238" t="str">
        <f t="shared" si="14"/>
        <v>x</v>
      </c>
      <c r="AF16" s="236">
        <f t="shared" si="15"/>
        <v>6.9</v>
      </c>
      <c r="AG16" s="236">
        <f t="shared" si="16"/>
        <v>9.3000000000000007</v>
      </c>
      <c r="AH16" s="236">
        <f t="shared" si="17"/>
        <v>0</v>
      </c>
      <c r="AI16" s="241">
        <f>IF('Indicator Data'!I18="No data","x",IF('Indicator Data'!BN18&lt;1000,"x",ROUND((IF('Indicator Data'!I18&gt;AI$39,10,IF('Indicator Data'!I18&lt;AI$40,0,10-(AI$39-'Indicator Data'!I18)/(AI$39-AI$40)*10))),1)))</f>
        <v>0</v>
      </c>
      <c r="AJ16" s="236">
        <f t="shared" si="18"/>
        <v>0</v>
      </c>
      <c r="AK16" s="233">
        <f t="shared" si="19"/>
        <v>5.6</v>
      </c>
      <c r="AL16" s="241">
        <f>ROUND(IF('Indicator Data'!M18=0,0,IF('Indicator Data'!M18&gt;AL$39,10,IF('Indicator Data'!M18&lt;AL$40,0,10-(AL$39-'Indicator Data'!M18)/(AL$39-AL$40)*10))),1)</f>
        <v>9.5</v>
      </c>
      <c r="AM16" s="241">
        <f>ROUND(IF('Indicator Data'!N18=0,0,IF(LOG('Indicator Data'!N18)&gt;LOG(AM$39),10,IF(LOG('Indicator Data'!N18)&lt;LOG(AM$40),0,10-(LOG(AM$39)-LOG('Indicator Data'!N18))/(LOG(AM$39)-LOG(AM$40))*10))),1)</f>
        <v>7.3</v>
      </c>
      <c r="AN16" s="236">
        <f t="shared" si="20"/>
        <v>8.6</v>
      </c>
      <c r="AO16" s="241">
        <f>'Indicator Data'!K18</f>
        <v>6</v>
      </c>
      <c r="AP16" s="241">
        <f>'Indicator Data'!L18</f>
        <v>7</v>
      </c>
      <c r="AQ16" s="236">
        <f t="shared" si="21"/>
        <v>6.5</v>
      </c>
      <c r="AR16" s="233">
        <f t="shared" si="22"/>
        <v>7.7</v>
      </c>
    </row>
    <row r="17" spans="1:44" x14ac:dyDescent="0.25">
      <c r="A17" s="299" t="s">
        <v>659</v>
      </c>
      <c r="B17" s="52" t="s">
        <v>601</v>
      </c>
      <c r="C17" s="42" t="s">
        <v>638</v>
      </c>
      <c r="D17" s="305">
        <f>ROUND(IF('Indicator Data'!D19=0,0.1,IF(LOG('Indicator Data'!D19)&gt;D$39,10,IF(LOG('Indicator Data'!D19)&lt;D$40,0,10-(D$39-LOG('Indicator Data'!D19))/(D$39-D$40)*10))),1)</f>
        <v>5.6</v>
      </c>
      <c r="E17" s="245">
        <f>ROUND(IF('Indicator Data'!E19=0,0.1,IF(LOG('Indicator Data'!E19)&gt;E$39,10,IF(LOG('Indicator Data'!E19)&lt;E$40,0,10-(E$39-LOG('Indicator Data'!E19))/(E$39-E$40)*10))),1)</f>
        <v>8.3000000000000007</v>
      </c>
      <c r="F17" s="245">
        <f t="shared" si="0"/>
        <v>7.2</v>
      </c>
      <c r="G17" s="245">
        <f>ROUND(IF('Indicator Data'!H19="No data",0.1,IF('Indicator Data'!H19=0,0,IF(LOG('Indicator Data'!H19)&gt;G$39,10,IF(LOG('Indicator Data'!H19)&lt;G$40,0,10-(G$39-LOG('Indicator Data'!H19))/(G$39-G$40)*10)))),1)</f>
        <v>0</v>
      </c>
      <c r="H17" s="245">
        <f>ROUND(IF('Indicator Data'!F19=0,0,IF(LOG('Indicator Data'!F19)&gt;H$39,10,IF(LOG('Indicator Data'!F19)&lt;H$40,0,10-(H$39-LOG('Indicator Data'!F19))/(H$39-H$40)*10))),1)</f>
        <v>0</v>
      </c>
      <c r="I17" s="245">
        <f>ROUND(IF('Indicator Data'!G19=0,0,IF(LOG('Indicator Data'!G19)&gt;I$39,10,IF(LOG('Indicator Data'!G19)&lt;I$40,0,10-(I$39-LOG('Indicator Data'!G19))/(I$39-I$40)*10))),1)</f>
        <v>0</v>
      </c>
      <c r="J17" s="245">
        <f t="shared" si="1"/>
        <v>0</v>
      </c>
      <c r="K17" s="245" t="str">
        <f>IF('Indicator Data'!J19="No data","x",ROUND(IF('Indicator Data'!J19=0,0,IF(LOG('Indicator Data'!J19)&gt;K$39,10,IF(LOG('Indicator Data'!J19)&lt;K$40,0,10-(K$39-LOG('Indicator Data'!J19))/(K$39-K$40)*10))),1))</f>
        <v>x</v>
      </c>
      <c r="L17" s="249">
        <f>'Indicator Data'!D19/'Indicator Data'!$BP19</f>
        <v>1.9868374366394056E-3</v>
      </c>
      <c r="M17" s="249">
        <f>'Indicator Data'!E19/'Indicator Data'!$BP19</f>
        <v>1.6056134222123344E-3</v>
      </c>
      <c r="N17" s="249">
        <f>IF(G17=0.1,0,'Indicator Data'!H19/'Indicator Data'!$BP19)</f>
        <v>4.4324408685494227E-4</v>
      </c>
      <c r="O17" s="249">
        <f>'Indicator Data'!F19/'Indicator Data'!$BP19</f>
        <v>3.755697417890956E-6</v>
      </c>
      <c r="P17" s="249">
        <f>'Indicator Data'!G19/'Indicator Data'!$BP19</f>
        <v>0</v>
      </c>
      <c r="Q17" s="249" t="str">
        <f>IF('Indicator Data'!J19="No data","x",'Indicator Data'!J19/'Indicator Data'!$BP19)</f>
        <v>x</v>
      </c>
      <c r="R17" s="245">
        <f t="shared" si="2"/>
        <v>3.7</v>
      </c>
      <c r="S17" s="245">
        <f t="shared" si="3"/>
        <v>7.5</v>
      </c>
      <c r="T17" s="245">
        <f t="shared" si="4"/>
        <v>5.9</v>
      </c>
      <c r="U17" s="245">
        <f t="shared" si="5"/>
        <v>0</v>
      </c>
      <c r="V17" s="245">
        <f t="shared" si="6"/>
        <v>0</v>
      </c>
      <c r="W17" s="245">
        <f t="shared" si="7"/>
        <v>0</v>
      </c>
      <c r="X17" s="245">
        <f t="shared" si="8"/>
        <v>0</v>
      </c>
      <c r="Y17" s="245" t="str">
        <f>IF('Indicator Data'!J19="No data","x",ROUND(IF(Q17&gt;Y$39,10,IF(Q17&lt;Y$40,0,10-(Y$39-Q17)/(Y$39-Y$40)*10)),1))</f>
        <v>x</v>
      </c>
      <c r="Z17" s="238">
        <f t="shared" si="9"/>
        <v>4.7</v>
      </c>
      <c r="AA17" s="238">
        <f t="shared" si="10"/>
        <v>7.9</v>
      </c>
      <c r="AB17" s="241">
        <f t="shared" si="11"/>
        <v>0</v>
      </c>
      <c r="AC17" s="241">
        <f t="shared" si="12"/>
        <v>0</v>
      </c>
      <c r="AD17" s="238">
        <f t="shared" si="13"/>
        <v>0</v>
      </c>
      <c r="AE17" s="238" t="str">
        <f t="shared" si="14"/>
        <v>x</v>
      </c>
      <c r="AF17" s="236">
        <f t="shared" si="15"/>
        <v>6.6</v>
      </c>
      <c r="AG17" s="236">
        <f t="shared" si="16"/>
        <v>0</v>
      </c>
      <c r="AH17" s="236">
        <f t="shared" si="17"/>
        <v>0</v>
      </c>
      <c r="AI17" s="241">
        <f>IF('Indicator Data'!I19="No data","x",IF('Indicator Data'!BN19&lt;1000,"x",ROUND((IF('Indicator Data'!I19&gt;AI$39,10,IF('Indicator Data'!I19&lt;AI$40,0,10-(AI$39-'Indicator Data'!I19)/(AI$39-AI$40)*10))),1)))</f>
        <v>2.5</v>
      </c>
      <c r="AJ17" s="236">
        <f t="shared" si="18"/>
        <v>2.5</v>
      </c>
      <c r="AK17" s="233">
        <f t="shared" si="19"/>
        <v>2.8</v>
      </c>
      <c r="AL17" s="241">
        <f>ROUND(IF('Indicator Data'!M19=0,0,IF('Indicator Data'!M19&gt;AL$39,10,IF('Indicator Data'!M19&lt;AL$40,0,10-(AL$39-'Indicator Data'!M19)/(AL$39-AL$40)*10))),1)</f>
        <v>9.5</v>
      </c>
      <c r="AM17" s="241">
        <f>ROUND(IF('Indicator Data'!N19=0,0,IF(LOG('Indicator Data'!N19)&gt;LOG(AM$39),10,IF(LOG('Indicator Data'!N19)&lt;LOG(AM$40),0,10-(LOG(AM$39)-LOG('Indicator Data'!N19))/(LOG(AM$39)-LOG(AM$40))*10))),1)</f>
        <v>7.3</v>
      </c>
      <c r="AN17" s="236">
        <f t="shared" si="20"/>
        <v>8.6</v>
      </c>
      <c r="AO17" s="241">
        <f>'Indicator Data'!K19</f>
        <v>6</v>
      </c>
      <c r="AP17" s="241">
        <f>'Indicator Data'!L19</f>
        <v>0</v>
      </c>
      <c r="AQ17" s="236">
        <f t="shared" si="21"/>
        <v>3.6</v>
      </c>
      <c r="AR17" s="233">
        <f t="shared" si="22"/>
        <v>6.8</v>
      </c>
    </row>
    <row r="18" spans="1:44" x14ac:dyDescent="0.25">
      <c r="A18" s="299" t="s">
        <v>659</v>
      </c>
      <c r="B18" s="52" t="s">
        <v>602</v>
      </c>
      <c r="C18" s="42" t="s">
        <v>743</v>
      </c>
      <c r="D18" s="305">
        <f>ROUND(IF('Indicator Data'!D20=0,0.1,IF(LOG('Indicator Data'!D20)&gt;D$39,10,IF(LOG('Indicator Data'!D20)&lt;D$40,0,10-(D$39-LOG('Indicator Data'!D20))/(D$39-D$40)*10))),1)</f>
        <v>5.2</v>
      </c>
      <c r="E18" s="245">
        <f>ROUND(IF('Indicator Data'!E20=0,0.1,IF(LOG('Indicator Data'!E20)&gt;E$39,10,IF(LOG('Indicator Data'!E20)&lt;E$40,0,10-(E$39-LOG('Indicator Data'!E20))/(E$39-E$40)*10))),1)</f>
        <v>5.4</v>
      </c>
      <c r="F18" s="245">
        <f t="shared" si="0"/>
        <v>5.3</v>
      </c>
      <c r="G18" s="245">
        <f>ROUND(IF('Indicator Data'!H20="No data",0.1,IF('Indicator Data'!H20=0,0,IF(LOG('Indicator Data'!H20)&gt;G$39,10,IF(LOG('Indicator Data'!H20)&lt;G$40,0,10-(G$39-LOG('Indicator Data'!H20))/(G$39-G$40)*10)))),1)</f>
        <v>7.6</v>
      </c>
      <c r="H18" s="245">
        <f>ROUND(IF('Indicator Data'!F20=0,0,IF(LOG('Indicator Data'!F20)&gt;H$39,10,IF(LOG('Indicator Data'!F20)&lt;H$40,0,10-(H$39-LOG('Indicator Data'!F20))/(H$39-H$40)*10))),1)</f>
        <v>6.9</v>
      </c>
      <c r="I18" s="245">
        <f>ROUND(IF('Indicator Data'!G20=0,0,IF(LOG('Indicator Data'!G20)&gt;I$39,10,IF(LOG('Indicator Data'!G20)&lt;I$40,0,10-(I$39-LOG('Indicator Data'!G20))/(I$39-I$40)*10))),1)</f>
        <v>3.3</v>
      </c>
      <c r="J18" s="245">
        <f t="shared" si="1"/>
        <v>5.4</v>
      </c>
      <c r="K18" s="245" t="str">
        <f>IF('Indicator Data'!J20="No data","x",ROUND(IF('Indicator Data'!J20=0,0,IF(LOG('Indicator Data'!J20)&gt;K$39,10,IF(LOG('Indicator Data'!J20)&lt;K$40,0,10-(K$39-LOG('Indicator Data'!J20))/(K$39-K$40)*10))),1))</f>
        <v>x</v>
      </c>
      <c r="L18" s="249">
        <f>'Indicator Data'!D20/'Indicator Data'!$BP20</f>
        <v>1.6831501309005814E-3</v>
      </c>
      <c r="M18" s="249">
        <f>'Indicator Data'!E20/'Indicator Data'!$BP20</f>
        <v>4.8171139663916786E-4</v>
      </c>
      <c r="N18" s="249">
        <f>IF(G18=0.1,0,'Indicator Data'!H20/'Indicator Data'!$BP20)</f>
        <v>8.3202477154252288E-3</v>
      </c>
      <c r="O18" s="249">
        <f>'Indicator Data'!F20/'Indicator Data'!$BP20</f>
        <v>5.8412189023298719E-3</v>
      </c>
      <c r="P18" s="249">
        <f>'Indicator Data'!G20/'Indicator Data'!$BP20</f>
        <v>5.2148146991428442E-4</v>
      </c>
      <c r="Q18" s="249" t="str">
        <f>IF('Indicator Data'!J20="No data","x",'Indicator Data'!J20/'Indicator Data'!$BP20)</f>
        <v>x</v>
      </c>
      <c r="R18" s="245">
        <f t="shared" si="2"/>
        <v>0</v>
      </c>
      <c r="S18" s="245">
        <f t="shared" si="3"/>
        <v>0.5</v>
      </c>
      <c r="T18" s="245">
        <f t="shared" si="4"/>
        <v>0.3</v>
      </c>
      <c r="U18" s="245">
        <f t="shared" si="5"/>
        <v>6.4</v>
      </c>
      <c r="V18" s="245">
        <f t="shared" si="6"/>
        <v>0.4</v>
      </c>
      <c r="W18" s="245">
        <f t="shared" si="7"/>
        <v>0</v>
      </c>
      <c r="X18" s="245">
        <f t="shared" si="8"/>
        <v>0.2</v>
      </c>
      <c r="Y18" s="245" t="str">
        <f>IF('Indicator Data'!J20="No data","x",ROUND(IF(Q18&gt;Y$39,10,IF(Q18&lt;Y$40,0,10-(Y$39-Q18)/(Y$39-Y$40)*10)),1))</f>
        <v>x</v>
      </c>
      <c r="Z18" s="238">
        <f t="shared" si="9"/>
        <v>2.6</v>
      </c>
      <c r="AA18" s="238">
        <f t="shared" si="10"/>
        <v>3</v>
      </c>
      <c r="AB18" s="241">
        <f t="shared" si="11"/>
        <v>3.7</v>
      </c>
      <c r="AC18" s="241">
        <f t="shared" si="12"/>
        <v>1.7</v>
      </c>
      <c r="AD18" s="238">
        <f t="shared" si="13"/>
        <v>2.8</v>
      </c>
      <c r="AE18" s="238" t="str">
        <f t="shared" si="14"/>
        <v>x</v>
      </c>
      <c r="AF18" s="236">
        <f t="shared" si="15"/>
        <v>3.2</v>
      </c>
      <c r="AG18" s="236">
        <f t="shared" si="16"/>
        <v>7</v>
      </c>
      <c r="AH18" s="236">
        <f t="shared" si="17"/>
        <v>3.2</v>
      </c>
      <c r="AI18" s="241">
        <f>IF('Indicator Data'!I20="No data","x",IF('Indicator Data'!BN20&lt;1000,"x",ROUND((IF('Indicator Data'!I20&gt;AI$39,10,IF('Indicator Data'!I20&lt;AI$40,0,10-(AI$39-'Indicator Data'!I20)/(AI$39-AI$40)*10))),1)))</f>
        <v>5</v>
      </c>
      <c r="AJ18" s="236">
        <f t="shared" si="18"/>
        <v>5</v>
      </c>
      <c r="AK18" s="233">
        <f t="shared" si="19"/>
        <v>4.8</v>
      </c>
      <c r="AL18" s="241">
        <f>ROUND(IF('Indicator Data'!M20=0,0,IF('Indicator Data'!M20&gt;AL$39,10,IF('Indicator Data'!M20&lt;AL$40,0,10-(AL$39-'Indicator Data'!M20)/(AL$39-AL$40)*10))),1)</f>
        <v>9.5</v>
      </c>
      <c r="AM18" s="241">
        <f>ROUND(IF('Indicator Data'!N20=0,0,IF(LOG('Indicator Data'!N20)&gt;LOG(AM$39),10,IF(LOG('Indicator Data'!N20)&lt;LOG(AM$40),0,10-(LOG(AM$39)-LOG('Indicator Data'!N20))/(LOG(AM$39)-LOG(AM$40))*10))),1)</f>
        <v>7.3</v>
      </c>
      <c r="AN18" s="236">
        <f t="shared" si="20"/>
        <v>8.6</v>
      </c>
      <c r="AO18" s="241">
        <f>'Indicator Data'!K20</f>
        <v>6</v>
      </c>
      <c r="AP18" s="241">
        <f>'Indicator Data'!L20</f>
        <v>7</v>
      </c>
      <c r="AQ18" s="236">
        <f t="shared" si="21"/>
        <v>6.5</v>
      </c>
      <c r="AR18" s="233">
        <f t="shared" si="22"/>
        <v>7.7</v>
      </c>
    </row>
    <row r="19" spans="1:44" x14ac:dyDescent="0.25">
      <c r="A19" s="299" t="s">
        <v>659</v>
      </c>
      <c r="B19" s="52" t="s">
        <v>603</v>
      </c>
      <c r="C19" s="42" t="s">
        <v>639</v>
      </c>
      <c r="D19" s="305">
        <f>ROUND(IF('Indicator Data'!D21=0,0.1,IF(LOG('Indicator Data'!D21)&gt;D$39,10,IF(LOG('Indicator Data'!D21)&lt;D$40,0,10-(D$39-LOG('Indicator Data'!D21))/(D$39-D$40)*10))),1)</f>
        <v>8.1</v>
      </c>
      <c r="E19" s="245">
        <f>ROUND(IF('Indicator Data'!E21=0,0.1,IF(LOG('Indicator Data'!E21)&gt;E$39,10,IF(LOG('Indicator Data'!E21)&lt;E$40,0,10-(E$39-LOG('Indicator Data'!E21))/(E$39-E$40)*10))),1)</f>
        <v>10</v>
      </c>
      <c r="F19" s="245">
        <f t="shared" ref="F19:F36" si="41">ROUND((10-GEOMEAN(((10-D19)/10*9+1),((10-E19)/10*9+1)))/9*10,1)</f>
        <v>9.3000000000000007</v>
      </c>
      <c r="G19" s="245">
        <f>ROUND(IF('Indicator Data'!H21="No data",0.1,IF('Indicator Data'!H21=0,0,IF(LOG('Indicator Data'!H21)&gt;G$39,10,IF(LOG('Indicator Data'!H21)&lt;G$40,0,10-(G$39-LOG('Indicator Data'!H21))/(G$39-G$40)*10)))),1)</f>
        <v>0</v>
      </c>
      <c r="H19" s="245">
        <f>ROUND(IF('Indicator Data'!F21=0,0,IF(LOG('Indicator Data'!F21)&gt;H$39,10,IF(LOG('Indicator Data'!F21)&lt;H$40,0,10-(H$39-LOG('Indicator Data'!F21))/(H$39-H$40)*10))),1)</f>
        <v>0</v>
      </c>
      <c r="I19" s="245">
        <f>ROUND(IF('Indicator Data'!G21=0,0,IF(LOG('Indicator Data'!G21)&gt;I$39,10,IF(LOG('Indicator Data'!G21)&lt;I$40,0,10-(I$39-LOG('Indicator Data'!G21))/(I$39-I$40)*10))),1)</f>
        <v>0</v>
      </c>
      <c r="J19" s="245">
        <f t="shared" ref="J19:J36" si="42">ROUND((10-GEOMEAN(((10-H19)/10*9+1),((10-I19)/10*9+1)))/9*10,1)</f>
        <v>0</v>
      </c>
      <c r="K19" s="245" t="str">
        <f>IF('Indicator Data'!J21="No data","x",ROUND(IF('Indicator Data'!J21=0,0,IF(LOG('Indicator Data'!J21)&gt;K$39,10,IF(LOG('Indicator Data'!J21)&lt;K$40,0,10-(K$39-LOG('Indicator Data'!J21))/(K$39-K$40)*10))),1))</f>
        <v>x</v>
      </c>
      <c r="L19" s="249">
        <f>'Indicator Data'!D21/'Indicator Data'!$BP21</f>
        <v>2.0257810472377328E-3</v>
      </c>
      <c r="M19" s="249">
        <f>'Indicator Data'!E21/'Indicator Data'!$BP21</f>
        <v>2.0159978351966803E-3</v>
      </c>
      <c r="N19" s="249">
        <f>IF(G19=0.1,0,'Indicator Data'!H21/'Indicator Data'!$BP21)</f>
        <v>2.8389724190313242E-4</v>
      </c>
      <c r="O19" s="249">
        <f>'Indicator Data'!F21/'Indicator Data'!$BP21</f>
        <v>0</v>
      </c>
      <c r="P19" s="249">
        <f>'Indicator Data'!G21/'Indicator Data'!$BP21</f>
        <v>0</v>
      </c>
      <c r="Q19" s="249" t="str">
        <f>IF('Indicator Data'!J21="No data","x",'Indicator Data'!J21/'Indicator Data'!$BP21)</f>
        <v>x</v>
      </c>
      <c r="R19" s="245">
        <f t="shared" ref="R19:R36" si="43">ROUND(IF(L19&gt;R$39,10,IF(L19&lt;R$40,0,10-(R$39-L19)/(R$39-R$40)*10)),1)</f>
        <v>4.5</v>
      </c>
      <c r="S19" s="245">
        <f t="shared" ref="S19:S36" si="44">ROUND(IF(M19&gt;S$39,10,IF(M19&lt;S$40,0,10-(S$39-M19)/(S$39-S$40)*10)),1)</f>
        <v>10</v>
      </c>
      <c r="T19" s="245">
        <f t="shared" ref="T19:T36" si="45">ROUND(((10-GEOMEAN(((10-R19)/10*9+1),((10-S19)/10*9+1)))/9*10),1)</f>
        <v>8.4</v>
      </c>
      <c r="U19" s="245">
        <f t="shared" ref="U19:U36" si="46">ROUND(IF(N19=0,0.1,IF(N19&gt;U$39,10,IF(N19&lt;U$40,0,10-(U$39-N19)/(U$39-U$40)*10))),1)</f>
        <v>0</v>
      </c>
      <c r="V19" s="245">
        <f t="shared" ref="V19:V36" si="47">ROUND(IF(O19&gt;V$39,10,IF(O19&lt;V$40,0,10-(V$39-O19)/(V$39-V$40)*10)),1)</f>
        <v>0</v>
      </c>
      <c r="W19" s="245">
        <f t="shared" ref="W19:W36" si="48">ROUND(IF(P19&gt;W$39,10,IF(P19&lt;W$40,0,10-(W$39-P19)/(W$39-W$40)*10)),1)</f>
        <v>0</v>
      </c>
      <c r="X19" s="245">
        <f t="shared" ref="X19:X36" si="49">ROUND(((10-GEOMEAN(((10-V19)/10*9+1),((10-W19)/10*9+1)))/9*10),1)</f>
        <v>0</v>
      </c>
      <c r="Y19" s="245" t="str">
        <f>IF('Indicator Data'!J21="No data","x",ROUND(IF(Q19&gt;Y$39,10,IF(Q19&lt;Y$40,0,10-(Y$39-Q19)/(Y$39-Y$40)*10)),1))</f>
        <v>x</v>
      </c>
      <c r="Z19" s="238">
        <f t="shared" ref="Z19:Z36" si="50">ROUND(AVERAGE(D19,R19),1)</f>
        <v>6.3</v>
      </c>
      <c r="AA19" s="238">
        <f t="shared" ref="AA19:AA36" si="51">ROUND(AVERAGE(E19,S19),1)</f>
        <v>10</v>
      </c>
      <c r="AB19" s="241">
        <f t="shared" ref="AB19:AB36" si="52">ROUND(AVERAGE(V19,H19),1)</f>
        <v>0</v>
      </c>
      <c r="AC19" s="241">
        <f t="shared" ref="AC19:AC36" si="53">ROUND(AVERAGE(W19,I19),1)</f>
        <v>0</v>
      </c>
      <c r="AD19" s="238">
        <f t="shared" ref="AD19:AD36" si="54">ROUND((10-GEOMEAN(((10-AB19)/10*9+1),((10-AC19)/10*9+1)))/9*10,1)</f>
        <v>0</v>
      </c>
      <c r="AE19" s="238" t="str">
        <f t="shared" ref="AE19:AE36" si="55">IF(K19="x","x",ROUND((10-GEOMEAN(((10-K19)/10*9+1),((10-Y19)/10*9+1)))/9*10,1))</f>
        <v>x</v>
      </c>
      <c r="AF19" s="236">
        <f t="shared" ref="AF19:AF36" si="56">ROUND((10-GEOMEAN(((10-F19)/10*9+1),((10-T19)/10*9+1)))/9*10,1)</f>
        <v>8.9</v>
      </c>
      <c r="AG19" s="236">
        <f t="shared" ref="AG19:AG36" si="57">ROUND(IF(AND(U19="x",G19="x"),"x",(10-GEOMEAN(((10-G19)/10*9+1),((10-U19)/10*9+1)))/9*10),1)</f>
        <v>0</v>
      </c>
      <c r="AH19" s="236">
        <f t="shared" ref="AH19:AH36" si="58">ROUND((10-GEOMEAN(((10-J19)/10*9+1),((10-X19)/10*9+1)))/9*10,1)</f>
        <v>0</v>
      </c>
      <c r="AI19" s="241">
        <f>IF('Indicator Data'!I21="No data","x",IF('Indicator Data'!BN21&lt;1000,"x",ROUND((IF('Indicator Data'!I21&gt;AI$39,10,IF('Indicator Data'!I21&lt;AI$40,0,10-(AI$39-'Indicator Data'!I21)/(AI$39-AI$40)*10))),1)))</f>
        <v>7.5</v>
      </c>
      <c r="AJ19" s="236">
        <f t="shared" ref="AJ19:AJ36" si="59">IF(AND(AE19="x",AI19="x"),"x",ROUND(AVERAGE(AE19,AI19),1))</f>
        <v>7.5</v>
      </c>
      <c r="AK19" s="233">
        <f t="shared" ref="AK19:AK36" si="60">IF(ROUND(IF(AJ19="x",(10-GEOMEAN(((10-AF19)/10*9+1),((10-AG19)/10*9+1),((10-AH19)/10*9+1)))/9*10,(10-GEOMEAN(((10-AF19)/10*9+1),((10-AJ19)/10*9+1),((10-AH19)/10*9+1),((10-AG19)/10*9+1)))/9*10),1)=0,0.1,ROUND(IF(AJ19="x",(10-GEOMEAN(((10-AF19)/10*9+1),((10-AG19)/10*9+1),((10-AH19)/10*9+1)))/9*10,(10-GEOMEAN(((10-AF19)/10*9+1),((10-AJ19)/10*9+1),((10-AH19)/10*9+1),((10-AG19)/10*9+1)))/9*10),1))</f>
        <v>5.5</v>
      </c>
      <c r="AL19" s="241">
        <f>ROUND(IF('Indicator Data'!M21=0,0,IF('Indicator Data'!M21&gt;AL$39,10,IF('Indicator Data'!M21&lt;AL$40,0,10-(AL$39-'Indicator Data'!M21)/(AL$39-AL$40)*10))),1)</f>
        <v>9.5</v>
      </c>
      <c r="AM19" s="241">
        <f>ROUND(IF('Indicator Data'!N21=0,0,IF(LOG('Indicator Data'!N21)&gt;LOG(AM$39),10,IF(LOG('Indicator Data'!N21)&lt;LOG(AM$40),0,10-(LOG(AM$39)-LOG('Indicator Data'!N21))/(LOG(AM$39)-LOG(AM$40))*10))),1)</f>
        <v>7.3</v>
      </c>
      <c r="AN19" s="236">
        <f t="shared" ref="AN19:AN36" si="61">ROUND((10-GEOMEAN(((10-AL19)/10*9+1),((10-AM19)/10*9+1)))/9*10,1)</f>
        <v>8.6</v>
      </c>
      <c r="AO19" s="241">
        <f>'Indicator Data'!K21</f>
        <v>6</v>
      </c>
      <c r="AP19" s="241">
        <f>'Indicator Data'!L21</f>
        <v>7</v>
      </c>
      <c r="AQ19" s="236">
        <f t="shared" ref="AQ19:AQ36" si="62">ROUND((10-GEOMEAN(((10-AO19)/10*9+1),((10-AP19)/10*9+1)))/9*10,1)</f>
        <v>6.5</v>
      </c>
      <c r="AR19" s="233">
        <f t="shared" ref="AR19:AR36" si="63">IF(AQ19&gt;AN19,AQ19,ROUND((10-GEOMEAN(((10-AN19)/10*9+1),((10-AQ19)/10*9+1)))/9*10,1))</f>
        <v>7.7</v>
      </c>
    </row>
    <row r="20" spans="1:44" x14ac:dyDescent="0.25">
      <c r="A20" s="299" t="s">
        <v>659</v>
      </c>
      <c r="B20" s="52" t="s">
        <v>604</v>
      </c>
      <c r="C20" s="42" t="s">
        <v>644</v>
      </c>
      <c r="D20" s="305">
        <f>ROUND(IF('Indicator Data'!D22=0,0.1,IF(LOG('Indicator Data'!D22)&gt;D$39,10,IF(LOG('Indicator Data'!D22)&lt;D$40,0,10-(D$39-LOG('Indicator Data'!D22))/(D$39-D$40)*10))),1)</f>
        <v>8.5</v>
      </c>
      <c r="E20" s="245">
        <f>ROUND(IF('Indicator Data'!E22=0,0.1,IF(LOG('Indicator Data'!E22)&gt;E$39,10,IF(LOG('Indicator Data'!E22)&lt;E$40,0,10-(E$39-LOG('Indicator Data'!E22))/(E$39-E$40)*10))),1)</f>
        <v>9.1</v>
      </c>
      <c r="F20" s="245">
        <f t="shared" si="41"/>
        <v>8.8000000000000007</v>
      </c>
      <c r="G20" s="245">
        <f>ROUND(IF('Indicator Data'!H22="No data",0.1,IF('Indicator Data'!H22=0,0,IF(LOG('Indicator Data'!H22)&gt;G$39,10,IF(LOG('Indicator Data'!H22)&lt;G$40,0,10-(G$39-LOG('Indicator Data'!H22))/(G$39-G$40)*10)))),1)</f>
        <v>6.4</v>
      </c>
      <c r="H20" s="245">
        <f>ROUND(IF('Indicator Data'!F22=0,0,IF(LOG('Indicator Data'!F22)&gt;H$39,10,IF(LOG('Indicator Data'!F22)&lt;H$40,0,10-(H$39-LOG('Indicator Data'!F22))/(H$39-H$40)*10))),1)</f>
        <v>0</v>
      </c>
      <c r="I20" s="245">
        <f>ROUND(IF('Indicator Data'!G22=0,0,IF(LOG('Indicator Data'!G22)&gt;I$39,10,IF(LOG('Indicator Data'!G22)&lt;I$40,0,10-(I$39-LOG('Indicator Data'!G22))/(I$39-I$40)*10))),1)</f>
        <v>0</v>
      </c>
      <c r="J20" s="245">
        <f t="shared" si="42"/>
        <v>0</v>
      </c>
      <c r="K20" s="245" t="str">
        <f>IF('Indicator Data'!J22="No data","x",ROUND(IF('Indicator Data'!J22=0,0,IF(LOG('Indicator Data'!J22)&gt;K$39,10,IF(LOG('Indicator Data'!J22)&lt;K$40,0,10-(K$39-LOG('Indicator Data'!J22))/(K$39-K$40)*10))),1))</f>
        <v>x</v>
      </c>
      <c r="L20" s="249">
        <f>'Indicator Data'!D22/'Indicator Data'!$BP22</f>
        <v>2.0198558698079063E-3</v>
      </c>
      <c r="M20" s="249">
        <f>'Indicator Data'!E22/'Indicator Data'!$BP22</f>
        <v>1.0133931110145003E-3</v>
      </c>
      <c r="N20" s="249">
        <f>IF(G20=0.1,0,'Indicator Data'!H22/'Indicator Data'!$BP22)</f>
        <v>2.8978499920799877E-3</v>
      </c>
      <c r="O20" s="249">
        <f>'Indicator Data'!F22/'Indicator Data'!$BP22</f>
        <v>0</v>
      </c>
      <c r="P20" s="249">
        <f>'Indicator Data'!G22/'Indicator Data'!$BP22</f>
        <v>0</v>
      </c>
      <c r="Q20" s="249" t="str">
        <f>IF('Indicator Data'!J22="No data","x",'Indicator Data'!J22/'Indicator Data'!$BP22)</f>
        <v>x</v>
      </c>
      <c r="R20" s="245">
        <f t="shared" si="43"/>
        <v>4.4000000000000004</v>
      </c>
      <c r="S20" s="245">
        <f t="shared" si="44"/>
        <v>3.8</v>
      </c>
      <c r="T20" s="245">
        <f t="shared" si="45"/>
        <v>4.0999999999999996</v>
      </c>
      <c r="U20" s="245">
        <f t="shared" si="46"/>
        <v>1.7</v>
      </c>
      <c r="V20" s="245">
        <f t="shared" si="47"/>
        <v>0</v>
      </c>
      <c r="W20" s="245">
        <f t="shared" si="48"/>
        <v>0</v>
      </c>
      <c r="X20" s="245">
        <f t="shared" si="49"/>
        <v>0</v>
      </c>
      <c r="Y20" s="245" t="str">
        <f>IF('Indicator Data'!J22="No data","x",ROUND(IF(Q20&gt;Y$39,10,IF(Q20&lt;Y$40,0,10-(Y$39-Q20)/(Y$39-Y$40)*10)),1))</f>
        <v>x</v>
      </c>
      <c r="Z20" s="238">
        <f t="shared" si="50"/>
        <v>6.5</v>
      </c>
      <c r="AA20" s="238">
        <f t="shared" si="51"/>
        <v>6.5</v>
      </c>
      <c r="AB20" s="241">
        <f t="shared" si="52"/>
        <v>0</v>
      </c>
      <c r="AC20" s="241">
        <f t="shared" si="53"/>
        <v>0</v>
      </c>
      <c r="AD20" s="238">
        <f t="shared" si="54"/>
        <v>0</v>
      </c>
      <c r="AE20" s="238" t="str">
        <f t="shared" si="55"/>
        <v>x</v>
      </c>
      <c r="AF20" s="236">
        <f t="shared" si="56"/>
        <v>7.1</v>
      </c>
      <c r="AG20" s="236">
        <f t="shared" si="57"/>
        <v>4.5</v>
      </c>
      <c r="AH20" s="236">
        <f t="shared" si="58"/>
        <v>0</v>
      </c>
      <c r="AI20" s="241">
        <f>IF('Indicator Data'!I22="No data","x",IF('Indicator Data'!BN22&lt;1000,"x",ROUND((IF('Indicator Data'!I22&gt;AI$39,10,IF('Indicator Data'!I22&lt;AI$40,0,10-(AI$39-'Indicator Data'!I22)/(AI$39-AI$40)*10))),1)))</f>
        <v>7.5</v>
      </c>
      <c r="AJ20" s="236">
        <f t="shared" si="59"/>
        <v>7.5</v>
      </c>
      <c r="AK20" s="233">
        <f t="shared" si="60"/>
        <v>5.4</v>
      </c>
      <c r="AL20" s="241">
        <f>ROUND(IF('Indicator Data'!M22=0,0,IF('Indicator Data'!M22&gt;AL$39,10,IF('Indicator Data'!M22&lt;AL$40,0,10-(AL$39-'Indicator Data'!M22)/(AL$39-AL$40)*10))),1)</f>
        <v>9.5</v>
      </c>
      <c r="AM20" s="241">
        <f>ROUND(IF('Indicator Data'!N22=0,0,IF(LOG('Indicator Data'!N22)&gt;LOG(AM$39),10,IF(LOG('Indicator Data'!N22)&lt;LOG(AM$40),0,10-(LOG(AM$39)-LOG('Indicator Data'!N22))/(LOG(AM$39)-LOG(AM$40))*10))),1)</f>
        <v>7.3</v>
      </c>
      <c r="AN20" s="236">
        <f t="shared" si="61"/>
        <v>8.6</v>
      </c>
      <c r="AO20" s="241">
        <f>'Indicator Data'!K22</f>
        <v>6</v>
      </c>
      <c r="AP20" s="241">
        <f>'Indicator Data'!L22</f>
        <v>7</v>
      </c>
      <c r="AQ20" s="236">
        <f t="shared" si="62"/>
        <v>6.5</v>
      </c>
      <c r="AR20" s="233">
        <f t="shared" si="63"/>
        <v>7.7</v>
      </c>
    </row>
    <row r="21" spans="1:44" x14ac:dyDescent="0.25">
      <c r="A21" s="299" t="s">
        <v>659</v>
      </c>
      <c r="B21" s="52" t="s">
        <v>605</v>
      </c>
      <c r="C21" s="42" t="s">
        <v>641</v>
      </c>
      <c r="D21" s="305">
        <f>ROUND(IF('Indicator Data'!D23=0,0.1,IF(LOG('Indicator Data'!D23)&gt;D$39,10,IF(LOG('Indicator Data'!D23)&lt;D$40,0,10-(D$39-LOG('Indicator Data'!D23))/(D$39-D$40)*10))),1)</f>
        <v>7.7</v>
      </c>
      <c r="E21" s="245">
        <f>ROUND(IF('Indicator Data'!E23=0,0.1,IF(LOG('Indicator Data'!E23)&gt;E$39,10,IF(LOG('Indicator Data'!E23)&lt;E$40,0,10-(E$39-LOG('Indicator Data'!E23))/(E$39-E$40)*10))),1)</f>
        <v>1.9</v>
      </c>
      <c r="F21" s="245">
        <f t="shared" si="41"/>
        <v>5.5</v>
      </c>
      <c r="G21" s="245">
        <f>ROUND(IF('Indicator Data'!H23="No data",0.1,IF('Indicator Data'!H23=0,0,IF(LOG('Indicator Data'!H23)&gt;G$39,10,IF(LOG('Indicator Data'!H23)&lt;G$40,0,10-(G$39-LOG('Indicator Data'!H23))/(G$39-G$40)*10)))),1)</f>
        <v>5.0999999999999996</v>
      </c>
      <c r="H21" s="245">
        <f>ROUND(IF('Indicator Data'!F23=0,0,IF(LOG('Indicator Data'!F23)&gt;H$39,10,IF(LOG('Indicator Data'!F23)&lt;H$40,0,10-(H$39-LOG('Indicator Data'!F23))/(H$39-H$40)*10))),1)</f>
        <v>0</v>
      </c>
      <c r="I21" s="245">
        <f>ROUND(IF('Indicator Data'!G23=0,0,IF(LOG('Indicator Data'!G23)&gt;I$39,10,IF(LOG('Indicator Data'!G23)&lt;I$40,0,10-(I$39-LOG('Indicator Data'!G23))/(I$39-I$40)*10))),1)</f>
        <v>0</v>
      </c>
      <c r="J21" s="245">
        <f t="shared" si="42"/>
        <v>0</v>
      </c>
      <c r="K21" s="245" t="str">
        <f>IF('Indicator Data'!J23="No data","x",ROUND(IF('Indicator Data'!J23=0,0,IF(LOG('Indicator Data'!J23)&gt;K$39,10,IF(LOG('Indicator Data'!J23)&lt;K$40,0,10-(K$39-LOG('Indicator Data'!J23))/(K$39-K$40)*10))),1))</f>
        <v>x</v>
      </c>
      <c r="L21" s="249">
        <f>'Indicator Data'!D23/'Indicator Data'!$BP23</f>
        <v>2.0216970165879682E-3</v>
      </c>
      <c r="M21" s="249">
        <f>'Indicator Data'!E23/'Indicator Data'!$BP23</f>
        <v>7.601353239023699E-5</v>
      </c>
      <c r="N21" s="249">
        <f>IF(G21=0.1,0,'Indicator Data'!H23/'Indicator Data'!$BP23)</f>
        <v>2.3660322478314269E-3</v>
      </c>
      <c r="O21" s="249">
        <f>'Indicator Data'!F23/'Indicator Data'!$BP23</f>
        <v>4.5507181291654626E-8</v>
      </c>
      <c r="P21" s="249">
        <f>'Indicator Data'!G23/'Indicator Data'!$BP23</f>
        <v>4.5507181291654626E-8</v>
      </c>
      <c r="Q21" s="249" t="str">
        <f>IF('Indicator Data'!J23="No data","x",'Indicator Data'!J23/'Indicator Data'!$BP23)</f>
        <v>x</v>
      </c>
      <c r="R21" s="245">
        <f t="shared" si="43"/>
        <v>4.4000000000000004</v>
      </c>
      <c r="S21" s="245">
        <f t="shared" si="44"/>
        <v>0</v>
      </c>
      <c r="T21" s="245">
        <f t="shared" si="45"/>
        <v>2.5</v>
      </c>
      <c r="U21" s="245">
        <f t="shared" si="46"/>
        <v>1.2</v>
      </c>
      <c r="V21" s="245">
        <f t="shared" si="47"/>
        <v>0</v>
      </c>
      <c r="W21" s="245">
        <f t="shared" si="48"/>
        <v>0</v>
      </c>
      <c r="X21" s="245">
        <f t="shared" si="49"/>
        <v>0</v>
      </c>
      <c r="Y21" s="245" t="str">
        <f>IF('Indicator Data'!J23="No data","x",ROUND(IF(Q21&gt;Y$39,10,IF(Q21&lt;Y$40,0,10-(Y$39-Q21)/(Y$39-Y$40)*10)),1))</f>
        <v>x</v>
      </c>
      <c r="Z21" s="238">
        <f t="shared" si="50"/>
        <v>6.1</v>
      </c>
      <c r="AA21" s="238">
        <f t="shared" si="51"/>
        <v>1</v>
      </c>
      <c r="AB21" s="241">
        <f t="shared" si="52"/>
        <v>0</v>
      </c>
      <c r="AC21" s="241">
        <f t="shared" si="53"/>
        <v>0</v>
      </c>
      <c r="AD21" s="238">
        <f t="shared" si="54"/>
        <v>0</v>
      </c>
      <c r="AE21" s="238" t="str">
        <f t="shared" si="55"/>
        <v>x</v>
      </c>
      <c r="AF21" s="236">
        <f t="shared" si="56"/>
        <v>4.2</v>
      </c>
      <c r="AG21" s="236">
        <f t="shared" si="57"/>
        <v>3.4</v>
      </c>
      <c r="AH21" s="236">
        <f t="shared" si="58"/>
        <v>0</v>
      </c>
      <c r="AI21" s="241">
        <f>IF('Indicator Data'!I23="No data","x",IF('Indicator Data'!BN23&lt;1000,"x",ROUND((IF('Indicator Data'!I23&gt;AI$39,10,IF('Indicator Data'!I23&lt;AI$40,0,10-(AI$39-'Indicator Data'!I23)/(AI$39-AI$40)*10))),1)))</f>
        <v>5</v>
      </c>
      <c r="AJ21" s="236">
        <f t="shared" si="59"/>
        <v>5</v>
      </c>
      <c r="AK21" s="233">
        <f t="shared" si="60"/>
        <v>3.4</v>
      </c>
      <c r="AL21" s="241">
        <f>ROUND(IF('Indicator Data'!M23=0,0,IF('Indicator Data'!M23&gt;AL$39,10,IF('Indicator Data'!M23&lt;AL$40,0,10-(AL$39-'Indicator Data'!M23)/(AL$39-AL$40)*10))),1)</f>
        <v>9.5</v>
      </c>
      <c r="AM21" s="241">
        <f>ROUND(IF('Indicator Data'!N23=0,0,IF(LOG('Indicator Data'!N23)&gt;LOG(AM$39),10,IF(LOG('Indicator Data'!N23)&lt;LOG(AM$40),0,10-(LOG(AM$39)-LOG('Indicator Data'!N23))/(LOG(AM$39)-LOG(AM$40))*10))),1)</f>
        <v>7.3</v>
      </c>
      <c r="AN21" s="236">
        <f t="shared" si="61"/>
        <v>8.6</v>
      </c>
      <c r="AO21" s="241">
        <f>'Indicator Data'!K23</f>
        <v>6</v>
      </c>
      <c r="AP21" s="241">
        <f>'Indicator Data'!L23</f>
        <v>0</v>
      </c>
      <c r="AQ21" s="236">
        <f t="shared" si="62"/>
        <v>3.6</v>
      </c>
      <c r="AR21" s="233">
        <f t="shared" si="63"/>
        <v>6.8</v>
      </c>
    </row>
    <row r="22" spans="1:44" x14ac:dyDescent="0.25">
      <c r="A22" s="299" t="s">
        <v>659</v>
      </c>
      <c r="B22" s="52" t="s">
        <v>606</v>
      </c>
      <c r="C22" s="42" t="s">
        <v>643</v>
      </c>
      <c r="D22" s="305">
        <f>ROUND(IF('Indicator Data'!D24=0,0.1,IF(LOG('Indicator Data'!D24)&gt;D$39,10,IF(LOG('Indicator Data'!D24)&lt;D$40,0,10-(D$39-LOG('Indicator Data'!D24))/(D$39-D$40)*10))),1)</f>
        <v>9.6</v>
      </c>
      <c r="E22" s="245">
        <f>ROUND(IF('Indicator Data'!E24=0,0.1,IF(LOG('Indicator Data'!E24)&gt;E$39,10,IF(LOG('Indicator Data'!E24)&lt;E$40,0,10-(E$39-LOG('Indicator Data'!E24))/(E$39-E$40)*10))),1)</f>
        <v>7.3</v>
      </c>
      <c r="F22" s="245">
        <f t="shared" si="41"/>
        <v>8.6999999999999993</v>
      </c>
      <c r="G22" s="245">
        <f>ROUND(IF('Indicator Data'!H24="No data",0.1,IF('Indicator Data'!H24=0,0,IF(LOG('Indicator Data'!H24)&gt;G$39,10,IF(LOG('Indicator Data'!H24)&lt;G$40,0,10-(G$39-LOG('Indicator Data'!H24))/(G$39-G$40)*10)))),1)</f>
        <v>7.3</v>
      </c>
      <c r="H22" s="245">
        <f>ROUND(IF('Indicator Data'!F24=0,0,IF(LOG('Indicator Data'!F24)&gt;H$39,10,IF(LOG('Indicator Data'!F24)&lt;H$40,0,10-(H$39-LOG('Indicator Data'!F24))/(H$39-H$40)*10))),1)</f>
        <v>0</v>
      </c>
      <c r="I22" s="245">
        <f>ROUND(IF('Indicator Data'!G24=0,0,IF(LOG('Indicator Data'!G24)&gt;I$39,10,IF(LOG('Indicator Data'!G24)&lt;I$40,0,10-(I$39-LOG('Indicator Data'!G24))/(I$39-I$40)*10))),1)</f>
        <v>0</v>
      </c>
      <c r="J22" s="245">
        <f t="shared" si="42"/>
        <v>0</v>
      </c>
      <c r="K22" s="245" t="str">
        <f>IF('Indicator Data'!J24="No data","x",ROUND(IF('Indicator Data'!J24=0,0,IF(LOG('Indicator Data'!J24)&gt;K$39,10,IF(LOG('Indicator Data'!J24)&lt;K$40,0,10-(K$39-LOG('Indicator Data'!J24))/(K$39-K$40)*10))),1))</f>
        <v>x</v>
      </c>
      <c r="L22" s="249">
        <f>'Indicator Data'!D24/'Indicator Data'!$BP24</f>
        <v>2.0597998877634745E-3</v>
      </c>
      <c r="M22" s="249">
        <f>'Indicator Data'!E24/'Indicator Data'!$BP24</f>
        <v>4.0287908385668248E-4</v>
      </c>
      <c r="N22" s="249">
        <f>IF(G22=0.1,0,'Indicator Data'!H24/'Indicator Data'!$BP24)</f>
        <v>3.0174320501059186E-3</v>
      </c>
      <c r="O22" s="249">
        <f>'Indicator Data'!F24/'Indicator Data'!$BP24</f>
        <v>2.454223408436861E-6</v>
      </c>
      <c r="P22" s="249">
        <f>'Indicator Data'!G24/'Indicator Data'!$BP24</f>
        <v>0</v>
      </c>
      <c r="Q22" s="249" t="str">
        <f>IF('Indicator Data'!J24="No data","x",'Indicator Data'!J24/'Indicator Data'!$BP24)</f>
        <v>x</v>
      </c>
      <c r="R22" s="245">
        <f t="shared" si="43"/>
        <v>5.2</v>
      </c>
      <c r="S22" s="245">
        <f t="shared" si="44"/>
        <v>0</v>
      </c>
      <c r="T22" s="245">
        <f t="shared" si="45"/>
        <v>3</v>
      </c>
      <c r="U22" s="245">
        <f t="shared" si="46"/>
        <v>1.8</v>
      </c>
      <c r="V22" s="245">
        <f t="shared" si="47"/>
        <v>0</v>
      </c>
      <c r="W22" s="245">
        <f t="shared" si="48"/>
        <v>0</v>
      </c>
      <c r="X22" s="245">
        <f t="shared" si="49"/>
        <v>0</v>
      </c>
      <c r="Y22" s="245" t="str">
        <f>IF('Indicator Data'!J24="No data","x",ROUND(IF(Q22&gt;Y$39,10,IF(Q22&lt;Y$40,0,10-(Y$39-Q22)/(Y$39-Y$40)*10)),1))</f>
        <v>x</v>
      </c>
      <c r="Z22" s="238">
        <f t="shared" si="50"/>
        <v>7.4</v>
      </c>
      <c r="AA22" s="238">
        <f t="shared" si="51"/>
        <v>3.7</v>
      </c>
      <c r="AB22" s="241">
        <f t="shared" si="52"/>
        <v>0</v>
      </c>
      <c r="AC22" s="241">
        <f t="shared" si="53"/>
        <v>0</v>
      </c>
      <c r="AD22" s="238">
        <f t="shared" si="54"/>
        <v>0</v>
      </c>
      <c r="AE22" s="238" t="str">
        <f t="shared" si="55"/>
        <v>x</v>
      </c>
      <c r="AF22" s="236">
        <f t="shared" si="56"/>
        <v>6.7</v>
      </c>
      <c r="AG22" s="236">
        <f t="shared" si="57"/>
        <v>5.2</v>
      </c>
      <c r="AH22" s="236">
        <f t="shared" si="58"/>
        <v>0</v>
      </c>
      <c r="AI22" s="241">
        <f>IF('Indicator Data'!I24="No data","x",IF('Indicator Data'!BN24&lt;1000,"x",ROUND((IF('Indicator Data'!I24&gt;AI$39,10,IF('Indicator Data'!I24&lt;AI$40,0,10-(AI$39-'Indicator Data'!I24)/(AI$39-AI$40)*10))),1)))</f>
        <v>2.5</v>
      </c>
      <c r="AJ22" s="236">
        <f t="shared" si="59"/>
        <v>2.5</v>
      </c>
      <c r="AK22" s="233">
        <f t="shared" si="60"/>
        <v>4</v>
      </c>
      <c r="AL22" s="241">
        <f>ROUND(IF('Indicator Data'!M24=0,0,IF('Indicator Data'!M24&gt;AL$39,10,IF('Indicator Data'!M24&lt;AL$40,0,10-(AL$39-'Indicator Data'!M24)/(AL$39-AL$40)*10))),1)</f>
        <v>9.5</v>
      </c>
      <c r="AM22" s="241">
        <f>ROUND(IF('Indicator Data'!N24=0,0,IF(LOG('Indicator Data'!N24)&gt;LOG(AM$39),10,IF(LOG('Indicator Data'!N24)&lt;LOG(AM$40),0,10-(LOG(AM$39)-LOG('Indicator Data'!N24))/(LOG(AM$39)-LOG(AM$40))*10))),1)</f>
        <v>7.3</v>
      </c>
      <c r="AN22" s="236">
        <f t="shared" si="61"/>
        <v>8.6</v>
      </c>
      <c r="AO22" s="241">
        <f>'Indicator Data'!K24</f>
        <v>6</v>
      </c>
      <c r="AP22" s="241">
        <f>'Indicator Data'!L24</f>
        <v>7</v>
      </c>
      <c r="AQ22" s="236">
        <f t="shared" si="62"/>
        <v>6.5</v>
      </c>
      <c r="AR22" s="233">
        <f t="shared" si="63"/>
        <v>7.7</v>
      </c>
    </row>
    <row r="23" spans="1:44" x14ac:dyDescent="0.25">
      <c r="A23" s="299" t="s">
        <v>659</v>
      </c>
      <c r="B23" s="52" t="s">
        <v>607</v>
      </c>
      <c r="C23" s="42" t="s">
        <v>636</v>
      </c>
      <c r="D23" s="305">
        <f>ROUND(IF('Indicator Data'!D25=0,0.1,IF(LOG('Indicator Data'!D25)&gt;D$39,10,IF(LOG('Indicator Data'!D25)&lt;D$40,0,10-(D$39-LOG('Indicator Data'!D25))/(D$39-D$40)*10))),1)</f>
        <v>9.8000000000000007</v>
      </c>
      <c r="E23" s="245">
        <f>ROUND(IF('Indicator Data'!E25=0,0.1,IF(LOG('Indicator Data'!E25)&gt;E$39,10,IF(LOG('Indicator Data'!E25)&lt;E$40,0,10-(E$39-LOG('Indicator Data'!E25))/(E$39-E$40)*10))),1)</f>
        <v>9.1</v>
      </c>
      <c r="F23" s="245">
        <f t="shared" si="41"/>
        <v>9.5</v>
      </c>
      <c r="G23" s="245">
        <f>ROUND(IF('Indicator Data'!H25="No data",0.1,IF('Indicator Data'!H25=0,0,IF(LOG('Indicator Data'!H25)&gt;G$39,10,IF(LOG('Indicator Data'!H25)&lt;G$40,0,10-(G$39-LOG('Indicator Data'!H25))/(G$39-G$40)*10)))),1)</f>
        <v>7.2</v>
      </c>
      <c r="H23" s="245">
        <f>ROUND(IF('Indicator Data'!F25=0,0,IF(LOG('Indicator Data'!F25)&gt;H$39,10,IF(LOG('Indicator Data'!F25)&lt;H$40,0,10-(H$39-LOG('Indicator Data'!F25))/(H$39-H$40)*10))),1)</f>
        <v>0</v>
      </c>
      <c r="I23" s="245">
        <f>ROUND(IF('Indicator Data'!G25=0,0,IF(LOG('Indicator Data'!G25)&gt;I$39,10,IF(LOG('Indicator Data'!G25)&lt;I$40,0,10-(I$39-LOG('Indicator Data'!G25))/(I$39-I$40)*10))),1)</f>
        <v>0</v>
      </c>
      <c r="J23" s="245">
        <f t="shared" si="42"/>
        <v>0</v>
      </c>
      <c r="K23" s="245" t="str">
        <f>IF('Indicator Data'!J25="No data","x",ROUND(IF('Indicator Data'!J25=0,0,IF(LOG('Indicator Data'!J25)&gt;K$39,10,IF(LOG('Indicator Data'!J25)&lt;K$40,0,10-(K$39-LOG('Indicator Data'!J25))/(K$39-K$40)*10))),1))</f>
        <v>x</v>
      </c>
      <c r="L23" s="249">
        <f>'Indicator Data'!D25/'Indicator Data'!$BP25</f>
        <v>1.9770080038659537E-3</v>
      </c>
      <c r="M23" s="249">
        <f>'Indicator Data'!E25/'Indicator Data'!$BP25</f>
        <v>7.4950355045476846E-4</v>
      </c>
      <c r="N23" s="249">
        <f>IF(G23=0.1,0,'Indicator Data'!H25/'Indicator Data'!$BP25)</f>
        <v>2.6841805066123198E-3</v>
      </c>
      <c r="O23" s="249">
        <f>'Indicator Data'!F25/'Indicator Data'!$BP25</f>
        <v>6.9455000914684036E-6</v>
      </c>
      <c r="P23" s="249">
        <f>'Indicator Data'!G25/'Indicator Data'!$BP25</f>
        <v>6.9455000914684036E-6</v>
      </c>
      <c r="Q23" s="249" t="str">
        <f>IF('Indicator Data'!J25="No data","x",'Indicator Data'!J25/'Indicator Data'!$BP25)</f>
        <v>x</v>
      </c>
      <c r="R23" s="245">
        <f t="shared" si="43"/>
        <v>3.5</v>
      </c>
      <c r="S23" s="245">
        <f t="shared" si="44"/>
        <v>2.2000000000000002</v>
      </c>
      <c r="T23" s="245">
        <f t="shared" si="45"/>
        <v>2.9</v>
      </c>
      <c r="U23" s="245">
        <f t="shared" si="46"/>
        <v>1.5</v>
      </c>
      <c r="V23" s="245">
        <f t="shared" si="47"/>
        <v>0</v>
      </c>
      <c r="W23" s="245">
        <f t="shared" si="48"/>
        <v>0</v>
      </c>
      <c r="X23" s="245">
        <f t="shared" si="49"/>
        <v>0</v>
      </c>
      <c r="Y23" s="245" t="str">
        <f>IF('Indicator Data'!J25="No data","x",ROUND(IF(Q23&gt;Y$39,10,IF(Q23&lt;Y$40,0,10-(Y$39-Q23)/(Y$39-Y$40)*10)),1))</f>
        <v>x</v>
      </c>
      <c r="Z23" s="238">
        <f t="shared" si="50"/>
        <v>6.7</v>
      </c>
      <c r="AA23" s="238">
        <f t="shared" si="51"/>
        <v>5.7</v>
      </c>
      <c r="AB23" s="241">
        <f t="shared" si="52"/>
        <v>0</v>
      </c>
      <c r="AC23" s="241">
        <f t="shared" si="53"/>
        <v>0</v>
      </c>
      <c r="AD23" s="238">
        <f t="shared" si="54"/>
        <v>0</v>
      </c>
      <c r="AE23" s="238" t="str">
        <f t="shared" si="55"/>
        <v>x</v>
      </c>
      <c r="AF23" s="236">
        <f t="shared" si="56"/>
        <v>7.5</v>
      </c>
      <c r="AG23" s="236">
        <f t="shared" si="57"/>
        <v>5</v>
      </c>
      <c r="AH23" s="236">
        <f t="shared" si="58"/>
        <v>0</v>
      </c>
      <c r="AI23" s="241">
        <f>IF('Indicator Data'!I25="No data","x",IF('Indicator Data'!BN25&lt;1000,"x",ROUND((IF('Indicator Data'!I25&gt;AI$39,10,IF('Indicator Data'!I25&lt;AI$40,0,10-(AI$39-'Indicator Data'!I25)/(AI$39-AI$40)*10))),1)))</f>
        <v>0</v>
      </c>
      <c r="AJ23" s="236">
        <f t="shared" si="59"/>
        <v>0</v>
      </c>
      <c r="AK23" s="233">
        <f t="shared" si="60"/>
        <v>3.9</v>
      </c>
      <c r="AL23" s="241">
        <f>ROUND(IF('Indicator Data'!M25=0,0,IF('Indicator Data'!M25&gt;AL$39,10,IF('Indicator Data'!M25&lt;AL$40,0,10-(AL$39-'Indicator Data'!M25)/(AL$39-AL$40)*10))),1)</f>
        <v>9.5</v>
      </c>
      <c r="AM23" s="241">
        <f>ROUND(IF('Indicator Data'!N25=0,0,IF(LOG('Indicator Data'!N25)&gt;LOG(AM$39),10,IF(LOG('Indicator Data'!N25)&lt;LOG(AM$40),0,10-(LOG(AM$39)-LOG('Indicator Data'!N25))/(LOG(AM$39)-LOG(AM$40))*10))),1)</f>
        <v>7.3</v>
      </c>
      <c r="AN23" s="236">
        <f t="shared" si="61"/>
        <v>8.6</v>
      </c>
      <c r="AO23" s="241">
        <f>'Indicator Data'!K25</f>
        <v>6</v>
      </c>
      <c r="AP23" s="241">
        <f>'Indicator Data'!L25</f>
        <v>0</v>
      </c>
      <c r="AQ23" s="236">
        <f t="shared" si="62"/>
        <v>3.6</v>
      </c>
      <c r="AR23" s="233">
        <f t="shared" si="63"/>
        <v>6.8</v>
      </c>
    </row>
    <row r="24" spans="1:44" x14ac:dyDescent="0.25">
      <c r="A24" s="299" t="s">
        <v>659</v>
      </c>
      <c r="B24" s="52" t="s">
        <v>608</v>
      </c>
      <c r="C24" s="42" t="s">
        <v>642</v>
      </c>
      <c r="D24" s="305">
        <f>ROUND(IF('Indicator Data'!D26=0,0.1,IF(LOG('Indicator Data'!D26)&gt;D$39,10,IF(LOG('Indicator Data'!D26)&lt;D$40,0,10-(D$39-LOG('Indicator Data'!D26))/(D$39-D$40)*10))),1)</f>
        <v>7.3</v>
      </c>
      <c r="E24" s="245">
        <f>ROUND(IF('Indicator Data'!E26=0,0.1,IF(LOG('Indicator Data'!E26)&gt;E$39,10,IF(LOG('Indicator Data'!E26)&lt;E$40,0,10-(E$39-LOG('Indicator Data'!E26))/(E$39-E$40)*10))),1)</f>
        <v>6.5</v>
      </c>
      <c r="F24" s="245">
        <f t="shared" si="41"/>
        <v>6.9</v>
      </c>
      <c r="G24" s="245">
        <f>ROUND(IF('Indicator Data'!H26="No data",0.1,IF('Indicator Data'!H26=0,0,IF(LOG('Indicator Data'!H26)&gt;G$39,10,IF(LOG('Indicator Data'!H26)&lt;G$40,0,10-(G$39-LOG('Indicator Data'!H26))/(G$39-G$40)*10)))),1)</f>
        <v>10</v>
      </c>
      <c r="H24" s="245">
        <f>ROUND(IF('Indicator Data'!F26=0,0,IF(LOG('Indicator Data'!F26)&gt;H$39,10,IF(LOG('Indicator Data'!F26)&lt;H$40,0,10-(H$39-LOG('Indicator Data'!F26))/(H$39-H$40)*10))),1)</f>
        <v>0</v>
      </c>
      <c r="I24" s="245">
        <f>ROUND(IF('Indicator Data'!G26=0,0,IF(LOG('Indicator Data'!G26)&gt;I$39,10,IF(LOG('Indicator Data'!G26)&lt;I$40,0,10-(I$39-LOG('Indicator Data'!G26))/(I$39-I$40)*10))),1)</f>
        <v>0</v>
      </c>
      <c r="J24" s="245">
        <f t="shared" si="42"/>
        <v>0</v>
      </c>
      <c r="K24" s="245" t="str">
        <f>IF('Indicator Data'!J26="No data","x",ROUND(IF('Indicator Data'!J26=0,0,IF(LOG('Indicator Data'!J26)&gt;K$39,10,IF(LOG('Indicator Data'!J26)&lt;K$40,0,10-(K$39-LOG('Indicator Data'!J26))/(K$39-K$40)*10))),1))</f>
        <v>x</v>
      </c>
      <c r="L24" s="249">
        <f>'Indicator Data'!D26/'Indicator Data'!$BP26</f>
        <v>2.0111649588278493E-3</v>
      </c>
      <c r="M24" s="249">
        <f>'Indicator Data'!E26/'Indicator Data'!$BP26</f>
        <v>5.1284293756552371E-4</v>
      </c>
      <c r="N24" s="249">
        <f>IF(G24=0.1,0,'Indicator Data'!H26/'Indicator Data'!$BP26)</f>
        <v>2.0763260587978258E-2</v>
      </c>
      <c r="O24" s="249">
        <f>'Indicator Data'!F26/'Indicator Data'!$BP26</f>
        <v>0</v>
      </c>
      <c r="P24" s="249">
        <f>'Indicator Data'!G26/'Indicator Data'!$BP26</f>
        <v>0</v>
      </c>
      <c r="Q24" s="249" t="str">
        <f>IF('Indicator Data'!J26="No data","x",'Indicator Data'!J26/'Indicator Data'!$BP26)</f>
        <v>x</v>
      </c>
      <c r="R24" s="245">
        <f t="shared" si="43"/>
        <v>4.2</v>
      </c>
      <c r="S24" s="245">
        <f t="shared" si="44"/>
        <v>0.7</v>
      </c>
      <c r="T24" s="245">
        <f t="shared" si="45"/>
        <v>2.6</v>
      </c>
      <c r="U24" s="245">
        <f t="shared" si="46"/>
        <v>10</v>
      </c>
      <c r="V24" s="245">
        <f t="shared" si="47"/>
        <v>0</v>
      </c>
      <c r="W24" s="245">
        <f t="shared" si="48"/>
        <v>0</v>
      </c>
      <c r="X24" s="245">
        <f t="shared" si="49"/>
        <v>0</v>
      </c>
      <c r="Y24" s="245" t="str">
        <f>IF('Indicator Data'!J26="No data","x",ROUND(IF(Q24&gt;Y$39,10,IF(Q24&lt;Y$40,0,10-(Y$39-Q24)/(Y$39-Y$40)*10)),1))</f>
        <v>x</v>
      </c>
      <c r="Z24" s="238">
        <f t="shared" si="50"/>
        <v>5.8</v>
      </c>
      <c r="AA24" s="238">
        <f t="shared" si="51"/>
        <v>3.6</v>
      </c>
      <c r="AB24" s="241">
        <f t="shared" si="52"/>
        <v>0</v>
      </c>
      <c r="AC24" s="241">
        <f t="shared" si="53"/>
        <v>0</v>
      </c>
      <c r="AD24" s="238">
        <f t="shared" si="54"/>
        <v>0</v>
      </c>
      <c r="AE24" s="238" t="str">
        <f t="shared" si="55"/>
        <v>x</v>
      </c>
      <c r="AF24" s="236">
        <f t="shared" si="56"/>
        <v>5.0999999999999996</v>
      </c>
      <c r="AG24" s="236">
        <f t="shared" si="57"/>
        <v>10</v>
      </c>
      <c r="AH24" s="236">
        <f t="shared" si="58"/>
        <v>0</v>
      </c>
      <c r="AI24" s="241">
        <f>IF('Indicator Data'!I26="No data","x",IF('Indicator Data'!BN26&lt;1000,"x",ROUND((IF('Indicator Data'!I26&gt;AI$39,10,IF('Indicator Data'!I26&lt;AI$40,0,10-(AI$39-'Indicator Data'!I26)/(AI$39-AI$40)*10))),1)))</f>
        <v>0</v>
      </c>
      <c r="AJ24" s="236">
        <f t="shared" si="59"/>
        <v>0</v>
      </c>
      <c r="AK24" s="233">
        <f t="shared" si="60"/>
        <v>5.8</v>
      </c>
      <c r="AL24" s="241">
        <f>ROUND(IF('Indicator Data'!M26=0,0,IF('Indicator Data'!M26&gt;AL$39,10,IF('Indicator Data'!M26&lt;AL$40,0,10-(AL$39-'Indicator Data'!M26)/(AL$39-AL$40)*10))),1)</f>
        <v>9.5</v>
      </c>
      <c r="AM24" s="241">
        <f>ROUND(IF('Indicator Data'!N26=0,0,IF(LOG('Indicator Data'!N26)&gt;LOG(AM$39),10,IF(LOG('Indicator Data'!N26)&lt;LOG(AM$40),0,10-(LOG(AM$39)-LOG('Indicator Data'!N26))/(LOG(AM$39)-LOG(AM$40))*10))),1)</f>
        <v>7.3</v>
      </c>
      <c r="AN24" s="236">
        <f t="shared" si="61"/>
        <v>8.6</v>
      </c>
      <c r="AO24" s="241">
        <f>'Indicator Data'!K26</f>
        <v>6</v>
      </c>
      <c r="AP24" s="241">
        <f>'Indicator Data'!L26</f>
        <v>7</v>
      </c>
      <c r="AQ24" s="236">
        <f t="shared" si="62"/>
        <v>6.5</v>
      </c>
      <c r="AR24" s="233">
        <f t="shared" si="63"/>
        <v>7.7</v>
      </c>
    </row>
    <row r="25" spans="1:44" x14ac:dyDescent="0.25">
      <c r="A25" s="299" t="s">
        <v>659</v>
      </c>
      <c r="B25" s="52" t="s">
        <v>609</v>
      </c>
      <c r="C25" s="42" t="s">
        <v>645</v>
      </c>
      <c r="D25" s="305">
        <f>ROUND(IF('Indicator Data'!D27=0,0.1,IF(LOG('Indicator Data'!D27)&gt;D$39,10,IF(LOG('Indicator Data'!D27)&lt;D$40,0,10-(D$39-LOG('Indicator Data'!D27))/(D$39-D$40)*10))),1)</f>
        <v>6.8</v>
      </c>
      <c r="E25" s="245">
        <f>ROUND(IF('Indicator Data'!E27=0,0.1,IF(LOG('Indicator Data'!E27)&gt;E$39,10,IF(LOG('Indicator Data'!E27)&lt;E$40,0,10-(E$39-LOG('Indicator Data'!E27))/(E$39-E$40)*10))),1)</f>
        <v>3.8</v>
      </c>
      <c r="F25" s="245">
        <f t="shared" si="41"/>
        <v>5.5</v>
      </c>
      <c r="G25" s="245">
        <f>ROUND(IF('Indicator Data'!H27="No data",0.1,IF('Indicator Data'!H27=0,0,IF(LOG('Indicator Data'!H27)&gt;G$39,10,IF(LOG('Indicator Data'!H27)&lt;G$40,0,10-(G$39-LOG('Indicator Data'!H27))/(G$39-G$40)*10)))),1)</f>
        <v>6</v>
      </c>
      <c r="H25" s="245">
        <f>ROUND(IF('Indicator Data'!F27=0,0,IF(LOG('Indicator Data'!F27)&gt;H$39,10,IF(LOG('Indicator Data'!F27)&lt;H$40,0,10-(H$39-LOG('Indicator Data'!F27))/(H$39-H$40)*10))),1)</f>
        <v>0.8</v>
      </c>
      <c r="I25" s="245">
        <f>ROUND(IF('Indicator Data'!G27=0,0,IF(LOG('Indicator Data'!G27)&gt;I$39,10,IF(LOG('Indicator Data'!G27)&lt;I$40,0,10-(I$39-LOG('Indicator Data'!G27))/(I$39-I$40)*10))),1)</f>
        <v>0</v>
      </c>
      <c r="J25" s="245">
        <f t="shared" si="42"/>
        <v>0.4</v>
      </c>
      <c r="K25" s="245" t="str">
        <f>IF('Indicator Data'!J27="No data","x",ROUND(IF('Indicator Data'!J27=0,0,IF(LOG('Indicator Data'!J27)&gt;K$39,10,IF(LOG('Indicator Data'!J27)&lt;K$40,0,10-(K$39-LOG('Indicator Data'!J27))/(K$39-K$40)*10))),1))</f>
        <v>x</v>
      </c>
      <c r="L25" s="249">
        <f>'Indicator Data'!D27/'Indicator Data'!$BP27</f>
        <v>1.8894701769718171E-3</v>
      </c>
      <c r="M25" s="249">
        <f>'Indicator Data'!E27/'Indicator Data'!$BP27</f>
        <v>1.855933014343476E-4</v>
      </c>
      <c r="N25" s="249">
        <f>IF(G25=0.1,0,'Indicator Data'!H27/'Indicator Data'!$BP27)</f>
        <v>3.7359247086796487E-3</v>
      </c>
      <c r="O25" s="249">
        <f>'Indicator Data'!F27/'Indicator Data'!$BP27</f>
        <v>2.0698842726677642E-4</v>
      </c>
      <c r="P25" s="249">
        <f>'Indicator Data'!G27/'Indicator Data'!$BP27</f>
        <v>0</v>
      </c>
      <c r="Q25" s="249" t="str">
        <f>IF('Indicator Data'!J27="No data","x",'Indicator Data'!J27/'Indicator Data'!$BP27)</f>
        <v>x</v>
      </c>
      <c r="R25" s="245">
        <f t="shared" si="43"/>
        <v>1.8</v>
      </c>
      <c r="S25" s="245">
        <f t="shared" si="44"/>
        <v>0</v>
      </c>
      <c r="T25" s="245">
        <f t="shared" si="45"/>
        <v>0.9</v>
      </c>
      <c r="U25" s="245">
        <f t="shared" si="46"/>
        <v>2.4</v>
      </c>
      <c r="V25" s="245">
        <f t="shared" si="47"/>
        <v>0</v>
      </c>
      <c r="W25" s="245">
        <f t="shared" si="48"/>
        <v>0</v>
      </c>
      <c r="X25" s="245">
        <f t="shared" si="49"/>
        <v>0</v>
      </c>
      <c r="Y25" s="245" t="str">
        <f>IF('Indicator Data'!J27="No data","x",ROUND(IF(Q25&gt;Y$39,10,IF(Q25&lt;Y$40,0,10-(Y$39-Q25)/(Y$39-Y$40)*10)),1))</f>
        <v>x</v>
      </c>
      <c r="Z25" s="238">
        <f t="shared" si="50"/>
        <v>4.3</v>
      </c>
      <c r="AA25" s="238">
        <f t="shared" si="51"/>
        <v>1.9</v>
      </c>
      <c r="AB25" s="241">
        <f t="shared" si="52"/>
        <v>0.4</v>
      </c>
      <c r="AC25" s="241">
        <f t="shared" si="53"/>
        <v>0</v>
      </c>
      <c r="AD25" s="238">
        <f t="shared" si="54"/>
        <v>0.2</v>
      </c>
      <c r="AE25" s="238" t="str">
        <f t="shared" si="55"/>
        <v>x</v>
      </c>
      <c r="AF25" s="236">
        <f t="shared" si="56"/>
        <v>3.5</v>
      </c>
      <c r="AG25" s="236">
        <f t="shared" si="57"/>
        <v>4.4000000000000004</v>
      </c>
      <c r="AH25" s="236">
        <f t="shared" si="58"/>
        <v>0.2</v>
      </c>
      <c r="AI25" s="241">
        <f>IF('Indicator Data'!I27="No data","x",IF('Indicator Data'!BN27&lt;1000,"x",ROUND((IF('Indicator Data'!I27&gt;AI$39,10,IF('Indicator Data'!I27&lt;AI$40,0,10-(AI$39-'Indicator Data'!I27)/(AI$39-AI$40)*10))),1)))</f>
        <v>0</v>
      </c>
      <c r="AJ25" s="236">
        <f t="shared" si="59"/>
        <v>0</v>
      </c>
      <c r="AK25" s="233">
        <f t="shared" si="60"/>
        <v>2.2000000000000002</v>
      </c>
      <c r="AL25" s="241">
        <f>ROUND(IF('Indicator Data'!M27=0,0,IF('Indicator Data'!M27&gt;AL$39,10,IF('Indicator Data'!M27&lt;AL$40,0,10-(AL$39-'Indicator Data'!M27)/(AL$39-AL$40)*10))),1)</f>
        <v>9.5</v>
      </c>
      <c r="AM25" s="241">
        <f>ROUND(IF('Indicator Data'!N27=0,0,IF(LOG('Indicator Data'!N27)&gt;LOG(AM$39),10,IF(LOG('Indicator Data'!N27)&lt;LOG(AM$40),0,10-(LOG(AM$39)-LOG('Indicator Data'!N27))/(LOG(AM$39)-LOG(AM$40))*10))),1)</f>
        <v>7.3</v>
      </c>
      <c r="AN25" s="236">
        <f t="shared" si="61"/>
        <v>8.6</v>
      </c>
      <c r="AO25" s="241">
        <f>'Indicator Data'!K27</f>
        <v>6</v>
      </c>
      <c r="AP25" s="241">
        <f>'Indicator Data'!L27</f>
        <v>0</v>
      </c>
      <c r="AQ25" s="236">
        <f t="shared" si="62"/>
        <v>3.6</v>
      </c>
      <c r="AR25" s="233">
        <f t="shared" si="63"/>
        <v>6.8</v>
      </c>
    </row>
    <row r="26" spans="1:44" x14ac:dyDescent="0.25">
      <c r="A26" s="299" t="s">
        <v>659</v>
      </c>
      <c r="B26" s="52" t="s">
        <v>610</v>
      </c>
      <c r="C26" s="42" t="s">
        <v>640</v>
      </c>
      <c r="D26" s="305">
        <f>ROUND(IF('Indicator Data'!D28=0,0.1,IF(LOG('Indicator Data'!D28)&gt;D$39,10,IF(LOG('Indicator Data'!D28)&lt;D$40,0,10-(D$39-LOG('Indicator Data'!D28))/(D$39-D$40)*10))),1)</f>
        <v>8.1999999999999993</v>
      </c>
      <c r="E26" s="245">
        <f>ROUND(IF('Indicator Data'!E28=0,0.1,IF(LOG('Indicator Data'!E28)&gt;E$39,10,IF(LOG('Indicator Data'!E28)&lt;E$40,0,10-(E$39-LOG('Indicator Data'!E28))/(E$39-E$40)*10))),1)</f>
        <v>9.3000000000000007</v>
      </c>
      <c r="F26" s="245">
        <f t="shared" si="41"/>
        <v>8.8000000000000007</v>
      </c>
      <c r="G26" s="245">
        <f>ROUND(IF('Indicator Data'!H28="No data",0.1,IF('Indicator Data'!H28=0,0,IF(LOG('Indicator Data'!H28)&gt;G$39,10,IF(LOG('Indicator Data'!H28)&lt;G$40,0,10-(G$39-LOG('Indicator Data'!H28))/(G$39-G$40)*10)))),1)</f>
        <v>2.8</v>
      </c>
      <c r="H26" s="245">
        <f>ROUND(IF('Indicator Data'!F28=0,0,IF(LOG('Indicator Data'!F28)&gt;H$39,10,IF(LOG('Indicator Data'!F28)&lt;H$40,0,10-(H$39-LOG('Indicator Data'!F28))/(H$39-H$40)*10))),1)</f>
        <v>5.9</v>
      </c>
      <c r="I26" s="245">
        <f>ROUND(IF('Indicator Data'!G28=0,0,IF(LOG('Indicator Data'!G28)&gt;I$39,10,IF(LOG('Indicator Data'!G28)&lt;I$40,0,10-(I$39-LOG('Indicator Data'!G28))/(I$39-I$40)*10))),1)</f>
        <v>6.3</v>
      </c>
      <c r="J26" s="245">
        <f t="shared" si="42"/>
        <v>6.1</v>
      </c>
      <c r="K26" s="245" t="str">
        <f>IF('Indicator Data'!J28="No data","x",ROUND(IF('Indicator Data'!J28=0,0,IF(LOG('Indicator Data'!J28)&gt;K$39,10,IF(LOG('Indicator Data'!J28)&lt;K$40,0,10-(K$39-LOG('Indicator Data'!J28))/(K$39-K$40)*10))),1))</f>
        <v>x</v>
      </c>
      <c r="L26" s="249">
        <f>'Indicator Data'!D28/'Indicator Data'!$BP28</f>
        <v>2.0226249392468281E-3</v>
      </c>
      <c r="M26" s="249">
        <f>'Indicator Data'!E28/'Indicator Data'!$BP28</f>
        <v>1.2262881567148673E-3</v>
      </c>
      <c r="N26" s="249">
        <f>IF(G26=0.1,0,'Indicator Data'!H28/'Indicator Data'!$BP28)</f>
        <v>9.6957172405865843E-4</v>
      </c>
      <c r="O26" s="249">
        <f>'Indicator Data'!F28/'Indicator Data'!$BP28</f>
        <v>2.0159190993436203E-3</v>
      </c>
      <c r="P26" s="249">
        <f>'Indicator Data'!G28/'Indicator Data'!$BP28</f>
        <v>1.4171831045807911E-3</v>
      </c>
      <c r="Q26" s="249" t="str">
        <f>IF('Indicator Data'!J28="No data","x",'Indicator Data'!J28/'Indicator Data'!$BP28)</f>
        <v>x</v>
      </c>
      <c r="R26" s="245">
        <f t="shared" si="43"/>
        <v>4.5</v>
      </c>
      <c r="S26" s="245">
        <f t="shared" si="44"/>
        <v>5.2</v>
      </c>
      <c r="T26" s="245">
        <f t="shared" si="45"/>
        <v>4.9000000000000004</v>
      </c>
      <c r="U26" s="245">
        <f t="shared" si="46"/>
        <v>0</v>
      </c>
      <c r="V26" s="245">
        <f t="shared" si="47"/>
        <v>0</v>
      </c>
      <c r="W26" s="245">
        <f t="shared" si="48"/>
        <v>0</v>
      </c>
      <c r="X26" s="245">
        <f t="shared" si="49"/>
        <v>0</v>
      </c>
      <c r="Y26" s="245" t="str">
        <f>IF('Indicator Data'!J28="No data","x",ROUND(IF(Q26&gt;Y$39,10,IF(Q26&lt;Y$40,0,10-(Y$39-Q26)/(Y$39-Y$40)*10)),1))</f>
        <v>x</v>
      </c>
      <c r="Z26" s="238">
        <f t="shared" si="50"/>
        <v>6.4</v>
      </c>
      <c r="AA26" s="238">
        <f t="shared" si="51"/>
        <v>7.3</v>
      </c>
      <c r="AB26" s="241">
        <f t="shared" si="52"/>
        <v>3</v>
      </c>
      <c r="AC26" s="241">
        <f t="shared" si="53"/>
        <v>3.2</v>
      </c>
      <c r="AD26" s="238">
        <f t="shared" si="54"/>
        <v>3.1</v>
      </c>
      <c r="AE26" s="238" t="str">
        <f t="shared" si="55"/>
        <v>x</v>
      </c>
      <c r="AF26" s="236">
        <f t="shared" si="56"/>
        <v>7.3</v>
      </c>
      <c r="AG26" s="236">
        <f t="shared" si="57"/>
        <v>1.5</v>
      </c>
      <c r="AH26" s="236">
        <f t="shared" si="58"/>
        <v>3.6</v>
      </c>
      <c r="AI26" s="241">
        <f>IF('Indicator Data'!I28="No data","x",IF('Indicator Data'!BN28&lt;1000,"x",ROUND((IF('Indicator Data'!I28&gt;AI$39,10,IF('Indicator Data'!I28&lt;AI$40,0,10-(AI$39-'Indicator Data'!I28)/(AI$39-AI$40)*10))),1)))</f>
        <v>2.5</v>
      </c>
      <c r="AJ26" s="236">
        <f t="shared" si="59"/>
        <v>2.5</v>
      </c>
      <c r="AK26" s="233">
        <f t="shared" si="60"/>
        <v>4.0999999999999996</v>
      </c>
      <c r="AL26" s="241">
        <f>ROUND(IF('Indicator Data'!M28=0,0,IF('Indicator Data'!M28&gt;AL$39,10,IF('Indicator Data'!M28&lt;AL$40,0,10-(AL$39-'Indicator Data'!M28)/(AL$39-AL$40)*10))),1)</f>
        <v>9.5</v>
      </c>
      <c r="AM26" s="241">
        <f>ROUND(IF('Indicator Data'!N28=0,0,IF(LOG('Indicator Data'!N28)&gt;LOG(AM$39),10,IF(LOG('Indicator Data'!N28)&lt;LOG(AM$40),0,10-(LOG(AM$39)-LOG('Indicator Data'!N28))/(LOG(AM$39)-LOG(AM$40))*10))),1)</f>
        <v>7.3</v>
      </c>
      <c r="AN26" s="236">
        <f t="shared" si="61"/>
        <v>8.6</v>
      </c>
      <c r="AO26" s="241">
        <f>'Indicator Data'!K28</f>
        <v>6</v>
      </c>
      <c r="AP26" s="241">
        <f>'Indicator Data'!L28</f>
        <v>0</v>
      </c>
      <c r="AQ26" s="236">
        <f t="shared" si="62"/>
        <v>3.6</v>
      </c>
      <c r="AR26" s="233">
        <f t="shared" si="63"/>
        <v>6.8</v>
      </c>
    </row>
    <row r="27" spans="1:44" x14ac:dyDescent="0.25">
      <c r="A27" s="310" t="s">
        <v>659</v>
      </c>
      <c r="B27" s="111" t="s">
        <v>611</v>
      </c>
      <c r="C27" s="112" t="s">
        <v>637</v>
      </c>
      <c r="D27" s="358">
        <f>ROUND(IF('Indicator Data'!D29=0,0.1,IF(LOG('Indicator Data'!D29)&gt;D$39,10,IF(LOG('Indicator Data'!D29)&lt;D$40,0,10-(D$39-LOG('Indicator Data'!D29))/(D$39-D$40)*10))),1)</f>
        <v>7.2</v>
      </c>
      <c r="E27" s="359">
        <f>ROUND(IF('Indicator Data'!E29=0,0.1,IF(LOG('Indicator Data'!E29)&gt;E$39,10,IF(LOG('Indicator Data'!E29)&lt;E$40,0,10-(E$39-LOG('Indicator Data'!E29))/(E$39-E$40)*10))),1)</f>
        <v>4.2</v>
      </c>
      <c r="F27" s="359">
        <f t="shared" si="41"/>
        <v>5.9</v>
      </c>
      <c r="G27" s="359">
        <f>ROUND(IF('Indicator Data'!H29="No data",0.1,IF('Indicator Data'!H29=0,0,IF(LOG('Indicator Data'!H29)&gt;G$39,10,IF(LOG('Indicator Data'!H29)&lt;G$40,0,10-(G$39-LOG('Indicator Data'!H29))/(G$39-G$40)*10)))),1)</f>
        <v>10</v>
      </c>
      <c r="H27" s="359">
        <f>ROUND(IF('Indicator Data'!F29=0,0,IF(LOG('Indicator Data'!F29)&gt;H$39,10,IF(LOG('Indicator Data'!F29)&lt;H$40,0,10-(H$39-LOG('Indicator Data'!F29))/(H$39-H$40)*10))),1)</f>
        <v>0</v>
      </c>
      <c r="I27" s="359">
        <f>ROUND(IF('Indicator Data'!G29=0,0,IF(LOG('Indicator Data'!G29)&gt;I$39,10,IF(LOG('Indicator Data'!G29)&lt;I$40,0,10-(I$39-LOG('Indicator Data'!G29))/(I$39-I$40)*10))),1)</f>
        <v>0</v>
      </c>
      <c r="J27" s="359">
        <f t="shared" si="42"/>
        <v>0</v>
      </c>
      <c r="K27" s="359" t="str">
        <f>IF('Indicator Data'!J29="No data","x",ROUND(IF('Indicator Data'!J29=0,0,IF(LOG('Indicator Data'!J29)&gt;K$39,10,IF(LOG('Indicator Data'!J29)&lt;K$40,0,10-(K$39-LOG('Indicator Data'!J29))/(K$39-K$40)*10))),1))</f>
        <v>x</v>
      </c>
      <c r="L27" s="360">
        <f>'Indicator Data'!D29/'Indicator Data'!$BP29</f>
        <v>2.0104312159793911E-3</v>
      </c>
      <c r="M27" s="360">
        <f>'Indicator Data'!E29/'Indicator Data'!$BP29</f>
        <v>2.054761942391419E-4</v>
      </c>
      <c r="N27" s="360">
        <f>IF(G27=0.1,0,'Indicator Data'!H29/'Indicator Data'!$BP29)</f>
        <v>2.2381574566998994E-2</v>
      </c>
      <c r="O27" s="360">
        <f>'Indicator Data'!F29/'Indicator Data'!$BP29</f>
        <v>0</v>
      </c>
      <c r="P27" s="360">
        <f>'Indicator Data'!G29/'Indicator Data'!$BP29</f>
        <v>0</v>
      </c>
      <c r="Q27" s="360" t="str">
        <f>IF('Indicator Data'!J29="No data","x",'Indicator Data'!J29/'Indicator Data'!$BP29)</f>
        <v>x</v>
      </c>
      <c r="R27" s="359">
        <f t="shared" si="43"/>
        <v>4.2</v>
      </c>
      <c r="S27" s="359">
        <f t="shared" si="44"/>
        <v>0</v>
      </c>
      <c r="T27" s="359">
        <f t="shared" si="45"/>
        <v>2.2999999999999998</v>
      </c>
      <c r="U27" s="359">
        <f t="shared" si="46"/>
        <v>10</v>
      </c>
      <c r="V27" s="359">
        <f t="shared" si="47"/>
        <v>0</v>
      </c>
      <c r="W27" s="359">
        <f t="shared" si="48"/>
        <v>0</v>
      </c>
      <c r="X27" s="359">
        <f t="shared" si="49"/>
        <v>0</v>
      </c>
      <c r="Y27" s="359" t="str">
        <f>IF('Indicator Data'!J29="No data","x",ROUND(IF(Q27&gt;Y$39,10,IF(Q27&lt;Y$40,0,10-(Y$39-Q27)/(Y$39-Y$40)*10)),1))</f>
        <v>x</v>
      </c>
      <c r="Z27" s="361">
        <f t="shared" si="50"/>
        <v>5.7</v>
      </c>
      <c r="AA27" s="361">
        <f t="shared" si="51"/>
        <v>2.1</v>
      </c>
      <c r="AB27" s="362">
        <f t="shared" si="52"/>
        <v>0</v>
      </c>
      <c r="AC27" s="362">
        <f t="shared" si="53"/>
        <v>0</v>
      </c>
      <c r="AD27" s="361">
        <f t="shared" si="54"/>
        <v>0</v>
      </c>
      <c r="AE27" s="361" t="str">
        <f t="shared" si="55"/>
        <v>x</v>
      </c>
      <c r="AF27" s="363">
        <f t="shared" si="56"/>
        <v>4.3</v>
      </c>
      <c r="AG27" s="363">
        <f t="shared" si="57"/>
        <v>10</v>
      </c>
      <c r="AH27" s="363">
        <f t="shared" si="58"/>
        <v>0</v>
      </c>
      <c r="AI27" s="362">
        <f>IF('Indicator Data'!I29="No data","x",IF('Indicator Data'!BN29&lt;1000,"x",ROUND((IF('Indicator Data'!I29&gt;AI$39,10,IF('Indicator Data'!I29&lt;AI$40,0,10-(AI$39-'Indicator Data'!I29)/(AI$39-AI$40)*10))),1)))</f>
        <v>0</v>
      </c>
      <c r="AJ27" s="363">
        <f t="shared" si="59"/>
        <v>0</v>
      </c>
      <c r="AK27" s="364">
        <f t="shared" si="60"/>
        <v>5.6</v>
      </c>
      <c r="AL27" s="362">
        <f>ROUND(IF('Indicator Data'!M29=0,0,IF('Indicator Data'!M29&gt;AL$39,10,IF('Indicator Data'!M29&lt;AL$40,0,10-(AL$39-'Indicator Data'!M29)/(AL$39-AL$40)*10))),1)</f>
        <v>9.5</v>
      </c>
      <c r="AM27" s="362">
        <f>ROUND(IF('Indicator Data'!N29=0,0,IF(LOG('Indicator Data'!N29)&gt;LOG(AM$39),10,IF(LOG('Indicator Data'!N29)&lt;LOG(AM$40),0,10-(LOG(AM$39)-LOG('Indicator Data'!N29))/(LOG(AM$39)-LOG(AM$40))*10))),1)</f>
        <v>7.3</v>
      </c>
      <c r="AN27" s="363">
        <f t="shared" si="61"/>
        <v>8.6</v>
      </c>
      <c r="AO27" s="362">
        <f>'Indicator Data'!K29</f>
        <v>6</v>
      </c>
      <c r="AP27" s="362">
        <f>'Indicator Data'!L29</f>
        <v>0</v>
      </c>
      <c r="AQ27" s="363">
        <f t="shared" si="62"/>
        <v>3.6</v>
      </c>
      <c r="AR27" s="364">
        <f t="shared" si="63"/>
        <v>6.8</v>
      </c>
    </row>
    <row r="28" spans="1:44" x14ac:dyDescent="0.25">
      <c r="A28" s="299" t="s">
        <v>660</v>
      </c>
      <c r="B28" s="52" t="s">
        <v>612</v>
      </c>
      <c r="C28" s="42" t="s">
        <v>647</v>
      </c>
      <c r="D28" s="305">
        <f>ROUND(IF('Indicator Data'!D30=0,0.1,IF(LOG('Indicator Data'!D30)&gt;D$39,10,IF(LOG('Indicator Data'!D30)&lt;D$40,0,10-(D$39-LOG('Indicator Data'!D30))/(D$39-D$40)*10))),1)</f>
        <v>5.6</v>
      </c>
      <c r="E28" s="245">
        <f>ROUND(IF('Indicator Data'!E30=0,0.1,IF(LOG('Indicator Data'!E30)&gt;E$39,10,IF(LOG('Indicator Data'!E30)&lt;E$40,0,10-(E$39-LOG('Indicator Data'!E30))/(E$39-E$40)*10))),1)</f>
        <v>0.1</v>
      </c>
      <c r="F28" s="245">
        <f t="shared" si="41"/>
        <v>3.3</v>
      </c>
      <c r="G28" s="245">
        <f>ROUND(IF('Indicator Data'!H30="No data",0.1,IF('Indicator Data'!H30=0,0,IF(LOG('Indicator Data'!H30)&gt;G$39,10,IF(LOG('Indicator Data'!H30)&lt;G$40,0,10-(G$39-LOG('Indicator Data'!H30))/(G$39-G$40)*10)))),1)</f>
        <v>3.1</v>
      </c>
      <c r="H28" s="245">
        <f>ROUND(IF('Indicator Data'!F30=0,0,IF(LOG('Indicator Data'!F30)&gt;H$39,10,IF(LOG('Indicator Data'!F30)&lt;H$40,0,10-(H$39-LOG('Indicator Data'!F30))/(H$39-H$40)*10))),1)</f>
        <v>10</v>
      </c>
      <c r="I28" s="245">
        <f>ROUND(IF('Indicator Data'!G30=0,0,IF(LOG('Indicator Data'!G30)&gt;I$39,10,IF(LOG('Indicator Data'!G30)&lt;I$40,0,10-(I$39-LOG('Indicator Data'!G30))/(I$39-I$40)*10))),1)</f>
        <v>10</v>
      </c>
      <c r="J28" s="245">
        <f t="shared" si="42"/>
        <v>10</v>
      </c>
      <c r="K28" s="245">
        <f>IF('Indicator Data'!J30="No data","x",ROUND(IF('Indicator Data'!J30=0,0,IF(LOG('Indicator Data'!J30)&gt;K$39,10,IF(LOG('Indicator Data'!J30)&lt;K$40,0,10-(K$39-LOG('Indicator Data'!J30))/(K$39-K$40)*10))),1))</f>
        <v>0</v>
      </c>
      <c r="L28" s="249">
        <f>'Indicator Data'!D30/'Indicator Data'!$BP30</f>
        <v>1.9153442731985049E-3</v>
      </c>
      <c r="M28" s="249">
        <f>'Indicator Data'!E30/'Indicator Data'!$BP30</f>
        <v>0</v>
      </c>
      <c r="N28" s="249">
        <f>IF(G28=0.1,0,'Indicator Data'!H30/'Indicator Data'!$BP30)</f>
        <v>1.95643915468328E-3</v>
      </c>
      <c r="O28" s="249">
        <f>'Indicator Data'!F30/'Indicator Data'!$BP30</f>
        <v>3.2225997715970796E-2</v>
      </c>
      <c r="P28" s="249">
        <f>'Indicator Data'!G30/'Indicator Data'!$BP30</f>
        <v>2.2956424013655264E-2</v>
      </c>
      <c r="Q28" s="249">
        <f>IF('Indicator Data'!J30="No data","x",'Indicator Data'!J30/'Indicator Data'!$BP30)</f>
        <v>0</v>
      </c>
      <c r="R28" s="245">
        <f t="shared" si="43"/>
        <v>2.2999999999999998</v>
      </c>
      <c r="S28" s="245">
        <f t="shared" si="44"/>
        <v>0</v>
      </c>
      <c r="T28" s="245">
        <f t="shared" si="45"/>
        <v>1.2</v>
      </c>
      <c r="U28" s="245">
        <f t="shared" si="46"/>
        <v>0.8</v>
      </c>
      <c r="V28" s="245">
        <f t="shared" si="47"/>
        <v>3.8</v>
      </c>
      <c r="W28" s="245">
        <f t="shared" si="48"/>
        <v>2.2000000000000002</v>
      </c>
      <c r="X28" s="245">
        <f t="shared" si="49"/>
        <v>3</v>
      </c>
      <c r="Y28" s="245">
        <f>IF('Indicator Data'!J30="No data","x",ROUND(IF(Q28&gt;Y$39,10,IF(Q28&lt;Y$40,0,10-(Y$39-Q28)/(Y$39-Y$40)*10)),1))</f>
        <v>0</v>
      </c>
      <c r="Z28" s="238">
        <f t="shared" si="50"/>
        <v>4</v>
      </c>
      <c r="AA28" s="238">
        <f t="shared" si="51"/>
        <v>0.1</v>
      </c>
      <c r="AB28" s="241">
        <f t="shared" si="52"/>
        <v>6.9</v>
      </c>
      <c r="AC28" s="241">
        <f t="shared" si="53"/>
        <v>6.1</v>
      </c>
      <c r="AD28" s="238">
        <f t="shared" si="54"/>
        <v>6.5</v>
      </c>
      <c r="AE28" s="238">
        <f t="shared" si="55"/>
        <v>0</v>
      </c>
      <c r="AF28" s="236">
        <f t="shared" si="56"/>
        <v>2.2999999999999998</v>
      </c>
      <c r="AG28" s="236">
        <f t="shared" si="57"/>
        <v>2</v>
      </c>
      <c r="AH28" s="236">
        <f t="shared" si="58"/>
        <v>8.1</v>
      </c>
      <c r="AI28" s="241">
        <f>IF('Indicator Data'!I30="No data","x",IF('Indicator Data'!BN30&lt;1000,"x",ROUND((IF('Indicator Data'!I30&gt;AI$39,10,IF('Indicator Data'!I30&lt;AI$40,0,10-(AI$39-'Indicator Data'!I30)/(AI$39-AI$40)*10))),1)))</f>
        <v>0</v>
      </c>
      <c r="AJ28" s="236">
        <f t="shared" si="59"/>
        <v>0</v>
      </c>
      <c r="AK28" s="233">
        <f t="shared" si="60"/>
        <v>3.9</v>
      </c>
      <c r="AL28" s="241">
        <f>ROUND(IF('Indicator Data'!M30=0,0,IF('Indicator Data'!M30&gt;AL$39,10,IF('Indicator Data'!M30&lt;AL$40,0,10-(AL$39-'Indicator Data'!M30)/(AL$39-AL$40)*10))),1)</f>
        <v>5.8</v>
      </c>
      <c r="AM28" s="241">
        <f>ROUND(IF('Indicator Data'!N30=0,0,IF(LOG('Indicator Data'!N30)&gt;LOG(AM$39),10,IF(LOG('Indicator Data'!N30)&lt;LOG(AM$40),0,10-(LOG(AM$39)-LOG('Indicator Data'!N30))/(LOG(AM$39)-LOG(AM$40))*10))),1)</f>
        <v>2.6</v>
      </c>
      <c r="AN28" s="236">
        <f t="shared" si="61"/>
        <v>4.4000000000000004</v>
      </c>
      <c r="AO28" s="241">
        <f>'Indicator Data'!K30</f>
        <v>3</v>
      </c>
      <c r="AP28" s="241">
        <f>'Indicator Data'!L30</f>
        <v>0</v>
      </c>
      <c r="AQ28" s="236">
        <f t="shared" si="62"/>
        <v>1.6</v>
      </c>
      <c r="AR28" s="233">
        <f t="shared" si="63"/>
        <v>3.1</v>
      </c>
    </row>
    <row r="29" spans="1:44" x14ac:dyDescent="0.25">
      <c r="A29" s="299" t="s">
        <v>660</v>
      </c>
      <c r="B29" s="51" t="s">
        <v>613</v>
      </c>
      <c r="C29" s="108" t="s">
        <v>648</v>
      </c>
      <c r="D29" s="305">
        <f>ROUND(IF('Indicator Data'!D31=0,0.1,IF(LOG('Indicator Data'!D31)&gt;D$39,10,IF(LOG('Indicator Data'!D31)&lt;D$40,0,10-(D$39-LOG('Indicator Data'!D31))/(D$39-D$40)*10))),1)</f>
        <v>1.6</v>
      </c>
      <c r="E29" s="245">
        <f>ROUND(IF('Indicator Data'!E31=0,0.1,IF(LOG('Indicator Data'!E31)&gt;E$39,10,IF(LOG('Indicator Data'!E31)&lt;E$40,0,10-(E$39-LOG('Indicator Data'!E31))/(E$39-E$40)*10))),1)</f>
        <v>0.1</v>
      </c>
      <c r="F29" s="245">
        <f t="shared" si="41"/>
        <v>0.9</v>
      </c>
      <c r="G29" s="245">
        <f>ROUND(IF('Indicator Data'!H31="No data",0.1,IF('Indicator Data'!H31=0,0,IF(LOG('Indicator Data'!H31)&gt;G$39,10,IF(LOG('Indicator Data'!H31)&lt;G$40,0,10-(G$39-LOG('Indicator Data'!H31))/(G$39-G$40)*10)))),1)</f>
        <v>1.1000000000000001</v>
      </c>
      <c r="H29" s="245">
        <f>ROUND(IF('Indicator Data'!F31=0,0,IF(LOG('Indicator Data'!F31)&gt;H$39,10,IF(LOG('Indicator Data'!F31)&lt;H$40,0,10-(H$39-LOG('Indicator Data'!F31))/(H$39-H$40)*10))),1)</f>
        <v>3.4</v>
      </c>
      <c r="I29" s="245">
        <f>ROUND(IF('Indicator Data'!G31=0,0,IF(LOG('Indicator Data'!G31)&gt;I$39,10,IF(LOG('Indicator Data'!G31)&lt;I$40,0,10-(I$39-LOG('Indicator Data'!G31))/(I$39-I$40)*10))),1)</f>
        <v>3.5</v>
      </c>
      <c r="J29" s="245">
        <f t="shared" si="42"/>
        <v>3.5</v>
      </c>
      <c r="K29" s="245">
        <f>IF('Indicator Data'!J31="No data","x",ROUND(IF('Indicator Data'!J31=0,0,IF(LOG('Indicator Data'!J31)&gt;K$39,10,IF(LOG('Indicator Data'!J31)&lt;K$40,0,10-(K$39-LOG('Indicator Data'!J31))/(K$39-K$40)*10))),1))</f>
        <v>0</v>
      </c>
      <c r="L29" s="249">
        <f>'Indicator Data'!D31/'Indicator Data'!$BP31</f>
        <v>2.122421647004707E-3</v>
      </c>
      <c r="M29" s="249">
        <f>'Indicator Data'!E31/'Indicator Data'!$BP31</f>
        <v>0</v>
      </c>
      <c r="N29" s="249">
        <f>IF(G29=0.1,0,'Indicator Data'!H31/'Indicator Data'!$BP31)</f>
        <v>3.1596655681684054E-3</v>
      </c>
      <c r="O29" s="249">
        <f>'Indicator Data'!F31/'Indicator Data'!$BP31</f>
        <v>3.1479149030809285E-3</v>
      </c>
      <c r="P29" s="249">
        <f>'Indicator Data'!G31/'Indicator Data'!$BP31</f>
        <v>1.7920982188153307E-3</v>
      </c>
      <c r="Q29" s="249">
        <f>IF('Indicator Data'!J31="No data","x",'Indicator Data'!J31/'Indicator Data'!$BP31)</f>
        <v>0</v>
      </c>
      <c r="R29" s="245">
        <f t="shared" si="43"/>
        <v>6.4</v>
      </c>
      <c r="S29" s="245">
        <f t="shared" si="44"/>
        <v>0</v>
      </c>
      <c r="T29" s="245">
        <f t="shared" si="45"/>
        <v>3.9</v>
      </c>
      <c r="U29" s="245">
        <f t="shared" si="46"/>
        <v>1.9</v>
      </c>
      <c r="V29" s="245">
        <f t="shared" si="47"/>
        <v>0</v>
      </c>
      <c r="W29" s="245">
        <f t="shared" si="48"/>
        <v>0</v>
      </c>
      <c r="X29" s="245">
        <f t="shared" si="49"/>
        <v>0</v>
      </c>
      <c r="Y29" s="245">
        <f>IF('Indicator Data'!J31="No data","x",ROUND(IF(Q29&gt;Y$39,10,IF(Q29&lt;Y$40,0,10-(Y$39-Q29)/(Y$39-Y$40)*10)),1))</f>
        <v>0</v>
      </c>
      <c r="Z29" s="238">
        <f t="shared" si="50"/>
        <v>4</v>
      </c>
      <c r="AA29" s="238">
        <f t="shared" si="51"/>
        <v>0.1</v>
      </c>
      <c r="AB29" s="241">
        <f t="shared" si="52"/>
        <v>1.7</v>
      </c>
      <c r="AC29" s="241">
        <f t="shared" si="53"/>
        <v>1.8</v>
      </c>
      <c r="AD29" s="238">
        <f t="shared" si="54"/>
        <v>1.8</v>
      </c>
      <c r="AE29" s="238">
        <f t="shared" si="55"/>
        <v>0</v>
      </c>
      <c r="AF29" s="236">
        <f t="shared" si="56"/>
        <v>2.5</v>
      </c>
      <c r="AG29" s="236">
        <f t="shared" si="57"/>
        <v>1.5</v>
      </c>
      <c r="AH29" s="236">
        <f t="shared" si="58"/>
        <v>1.9</v>
      </c>
      <c r="AI29" s="241">
        <f>IF('Indicator Data'!I31="No data","x",IF('Indicator Data'!BN31&lt;1000,"x",ROUND((IF('Indicator Data'!I31&gt;AI$39,10,IF('Indicator Data'!I31&lt;AI$40,0,10-(AI$39-'Indicator Data'!I31)/(AI$39-AI$40)*10))),1)))</f>
        <v>0</v>
      </c>
      <c r="AJ29" s="236">
        <f t="shared" si="59"/>
        <v>0</v>
      </c>
      <c r="AK29" s="233">
        <f t="shared" si="60"/>
        <v>1.5</v>
      </c>
      <c r="AL29" s="241">
        <f>ROUND(IF('Indicator Data'!M31=0,0,IF('Indicator Data'!M31&gt;AL$39,10,IF('Indicator Data'!M31&lt;AL$40,0,10-(AL$39-'Indicator Data'!M31)/(AL$39-AL$40)*10))),1)</f>
        <v>5.8</v>
      </c>
      <c r="AM29" s="241">
        <f>ROUND(IF('Indicator Data'!N31=0,0,IF(LOG('Indicator Data'!N31)&gt;LOG(AM$39),10,IF(LOG('Indicator Data'!N31)&lt;LOG(AM$40),0,10-(LOG(AM$39)-LOG('Indicator Data'!N31))/(LOG(AM$39)-LOG(AM$40))*10))),1)</f>
        <v>2.6</v>
      </c>
      <c r="AN29" s="236">
        <f t="shared" si="61"/>
        <v>4.4000000000000004</v>
      </c>
      <c r="AO29" s="241">
        <f>'Indicator Data'!K31</f>
        <v>3</v>
      </c>
      <c r="AP29" s="241">
        <f>'Indicator Data'!L31</f>
        <v>0</v>
      </c>
      <c r="AQ29" s="236">
        <f t="shared" si="62"/>
        <v>1.6</v>
      </c>
      <c r="AR29" s="233">
        <f t="shared" si="63"/>
        <v>3.1</v>
      </c>
    </row>
    <row r="30" spans="1:44" x14ac:dyDescent="0.25">
      <c r="A30" s="299" t="s">
        <v>660</v>
      </c>
      <c r="B30" s="51" t="s">
        <v>614</v>
      </c>
      <c r="C30" s="108" t="s">
        <v>649</v>
      </c>
      <c r="D30" s="305">
        <f>ROUND(IF('Indicator Data'!D32=0,0.1,IF(LOG('Indicator Data'!D32)&gt;D$39,10,IF(LOG('Indicator Data'!D32)&lt;D$40,0,10-(D$39-LOG('Indicator Data'!D32))/(D$39-D$40)*10))),1)</f>
        <v>7.7</v>
      </c>
      <c r="E30" s="245">
        <f>ROUND(IF('Indicator Data'!E32=0,0.1,IF(LOG('Indicator Data'!E32)&gt;E$39,10,IF(LOG('Indicator Data'!E32)&lt;E$40,0,10-(E$39-LOG('Indicator Data'!E32))/(E$39-E$40)*10))),1)</f>
        <v>0.1</v>
      </c>
      <c r="F30" s="245">
        <f t="shared" si="41"/>
        <v>5</v>
      </c>
      <c r="G30" s="245">
        <f>ROUND(IF('Indicator Data'!H32="No data",0.1,IF('Indicator Data'!H32=0,0,IF(LOG('Indicator Data'!H32)&gt;G$39,10,IF(LOG('Indicator Data'!H32)&lt;G$40,0,10-(G$39-LOG('Indicator Data'!H32))/(G$39-G$40)*10)))),1)</f>
        <v>7.8</v>
      </c>
      <c r="H30" s="245">
        <f>ROUND(IF('Indicator Data'!F32=0,0,IF(LOG('Indicator Data'!F32)&gt;H$39,10,IF(LOG('Indicator Data'!F32)&lt;H$40,0,10-(H$39-LOG('Indicator Data'!F32))/(H$39-H$40)*10))),1)</f>
        <v>0.5</v>
      </c>
      <c r="I30" s="245">
        <f>ROUND(IF('Indicator Data'!G32=0,0,IF(LOG('Indicator Data'!G32)&gt;I$39,10,IF(LOG('Indicator Data'!G32)&lt;I$40,0,10-(I$39-LOG('Indicator Data'!G32))/(I$39-I$40)*10))),1)</f>
        <v>0.2</v>
      </c>
      <c r="J30" s="245">
        <f t="shared" si="42"/>
        <v>0.4</v>
      </c>
      <c r="K30" s="245">
        <f>IF('Indicator Data'!J32="No data","x",ROUND(IF('Indicator Data'!J32=0,0,IF(LOG('Indicator Data'!J32)&gt;K$39,10,IF(LOG('Indicator Data'!J32)&lt;K$40,0,10-(K$39-LOG('Indicator Data'!J32))/(K$39-K$40)*10))),1))</f>
        <v>10</v>
      </c>
      <c r="L30" s="249">
        <f>'Indicator Data'!D32/'Indicator Data'!$BP32</f>
        <v>2.2056314543987348E-3</v>
      </c>
      <c r="M30" s="249">
        <f>'Indicator Data'!E32/'Indicator Data'!$BP32</f>
        <v>0</v>
      </c>
      <c r="N30" s="249">
        <f>IF(G30=0.1,0,'Indicator Data'!H32/'Indicator Data'!$BP32)</f>
        <v>6.0882566513623549E-3</v>
      </c>
      <c r="O30" s="249">
        <f>'Indicator Data'!F32/'Indicator Data'!$BP32</f>
        <v>1.597095227726018E-4</v>
      </c>
      <c r="P30" s="249">
        <f>'Indicator Data'!G32/'Indicator Data'!$BP32</f>
        <v>7.0022157871821235E-5</v>
      </c>
      <c r="Q30" s="249">
        <f>IF('Indicator Data'!J32="No data","x",'Indicator Data'!J32/'Indicator Data'!$BP32)</f>
        <v>1.6434298778296833E-2</v>
      </c>
      <c r="R30" s="245">
        <f t="shared" si="43"/>
        <v>8.1</v>
      </c>
      <c r="S30" s="245">
        <f t="shared" si="44"/>
        <v>0</v>
      </c>
      <c r="T30" s="245">
        <f t="shared" si="45"/>
        <v>5.3</v>
      </c>
      <c r="U30" s="245">
        <f t="shared" si="46"/>
        <v>4.5</v>
      </c>
      <c r="V30" s="245">
        <f t="shared" si="47"/>
        <v>0</v>
      </c>
      <c r="W30" s="245">
        <f t="shared" si="48"/>
        <v>0</v>
      </c>
      <c r="X30" s="245">
        <f t="shared" si="49"/>
        <v>0</v>
      </c>
      <c r="Y30" s="245">
        <f>IF('Indicator Data'!J32="No data","x",ROUND(IF(Q30&gt;Y$39,10,IF(Q30&lt;Y$40,0,10-(Y$39-Q30)/(Y$39-Y$40)*10)),1))</f>
        <v>9.5</v>
      </c>
      <c r="Z30" s="238">
        <f t="shared" si="50"/>
        <v>7.9</v>
      </c>
      <c r="AA30" s="238">
        <f t="shared" si="51"/>
        <v>0.1</v>
      </c>
      <c r="AB30" s="241">
        <f t="shared" si="52"/>
        <v>0.3</v>
      </c>
      <c r="AC30" s="241">
        <f t="shared" si="53"/>
        <v>0.1</v>
      </c>
      <c r="AD30" s="238">
        <f t="shared" si="54"/>
        <v>0.2</v>
      </c>
      <c r="AE30" s="238">
        <f t="shared" si="55"/>
        <v>9.8000000000000007</v>
      </c>
      <c r="AF30" s="236">
        <f t="shared" si="56"/>
        <v>5.2</v>
      </c>
      <c r="AG30" s="236">
        <f t="shared" si="57"/>
        <v>6.4</v>
      </c>
      <c r="AH30" s="236">
        <f t="shared" si="58"/>
        <v>0.2</v>
      </c>
      <c r="AI30" s="241">
        <f>IF('Indicator Data'!I32="No data","x",IF('Indicator Data'!BN32&lt;1000,"x",ROUND((IF('Indicator Data'!I32&gt;AI$39,10,IF('Indicator Data'!I32&lt;AI$40,0,10-(AI$39-'Indicator Data'!I32)/(AI$39-AI$40)*10))),1)))</f>
        <v>10</v>
      </c>
      <c r="AJ30" s="236">
        <f t="shared" si="59"/>
        <v>9.9</v>
      </c>
      <c r="AK30" s="233">
        <f t="shared" si="60"/>
        <v>6.7</v>
      </c>
      <c r="AL30" s="241">
        <f>ROUND(IF('Indicator Data'!M32=0,0,IF('Indicator Data'!M32&gt;AL$39,10,IF('Indicator Data'!M32&lt;AL$40,0,10-(AL$39-'Indicator Data'!M32)/(AL$39-AL$40)*10))),1)</f>
        <v>5.8</v>
      </c>
      <c r="AM30" s="241">
        <f>ROUND(IF('Indicator Data'!N32=0,0,IF(LOG('Indicator Data'!N32)&gt;LOG(AM$39),10,IF(LOG('Indicator Data'!N32)&lt;LOG(AM$40),0,10-(LOG(AM$39)-LOG('Indicator Data'!N32))/(LOG(AM$39)-LOG(AM$40))*10))),1)</f>
        <v>2.6</v>
      </c>
      <c r="AN30" s="236">
        <f t="shared" si="61"/>
        <v>4.4000000000000004</v>
      </c>
      <c r="AO30" s="241">
        <f>'Indicator Data'!K32</f>
        <v>3</v>
      </c>
      <c r="AP30" s="241">
        <f>'Indicator Data'!L32</f>
        <v>5</v>
      </c>
      <c r="AQ30" s="236">
        <f t="shared" si="62"/>
        <v>4.0999999999999996</v>
      </c>
      <c r="AR30" s="233">
        <f t="shared" si="63"/>
        <v>4.3</v>
      </c>
    </row>
    <row r="31" spans="1:44" x14ac:dyDescent="0.25">
      <c r="A31" s="299" t="s">
        <v>660</v>
      </c>
      <c r="B31" s="51" t="s">
        <v>615</v>
      </c>
      <c r="C31" s="108" t="s">
        <v>650</v>
      </c>
      <c r="D31" s="305">
        <f>ROUND(IF('Indicator Data'!D33=0,0.1,IF(LOG('Indicator Data'!D33)&gt;D$39,10,IF(LOG('Indicator Data'!D33)&lt;D$40,0,10-(D$39-LOG('Indicator Data'!D33))/(D$39-D$40)*10))),1)</f>
        <v>5.7</v>
      </c>
      <c r="E31" s="245">
        <f>ROUND(IF('Indicator Data'!E33=0,0.1,IF(LOG('Indicator Data'!E33)&gt;E$39,10,IF(LOG('Indicator Data'!E33)&lt;E$40,0,10-(E$39-LOG('Indicator Data'!E33))/(E$39-E$40)*10))),1)</f>
        <v>5.0999999999999996</v>
      </c>
      <c r="F31" s="245">
        <f t="shared" si="41"/>
        <v>5.4</v>
      </c>
      <c r="G31" s="245">
        <f>ROUND(IF('Indicator Data'!H33="No data",0.1,IF('Indicator Data'!H33=0,0,IF(LOG('Indicator Data'!H33)&gt;G$39,10,IF(LOG('Indicator Data'!H33)&lt;G$40,0,10-(G$39-LOG('Indicator Data'!H33))/(G$39-G$40)*10)))),1)</f>
        <v>0.8</v>
      </c>
      <c r="H31" s="245">
        <f>ROUND(IF('Indicator Data'!F33=0,0,IF(LOG('Indicator Data'!F33)&gt;H$39,10,IF(LOG('Indicator Data'!F33)&lt;H$40,0,10-(H$39-LOG('Indicator Data'!F33))/(H$39-H$40)*10))),1)</f>
        <v>2.8</v>
      </c>
      <c r="I31" s="245">
        <f>ROUND(IF('Indicator Data'!G33=0,0,IF(LOG('Indicator Data'!G33)&gt;I$39,10,IF(LOG('Indicator Data'!G33)&lt;I$40,0,10-(I$39-LOG('Indicator Data'!G33))/(I$39-I$40)*10))),1)</f>
        <v>2.9</v>
      </c>
      <c r="J31" s="245">
        <f t="shared" si="42"/>
        <v>2.9</v>
      </c>
      <c r="K31" s="245">
        <f>IF('Indicator Data'!J33="No data","x",ROUND(IF('Indicator Data'!J33=0,0,IF(LOG('Indicator Data'!J33)&gt;K$39,10,IF(LOG('Indicator Data'!J33)&lt;K$40,0,10-(K$39-LOG('Indicator Data'!J33))/(K$39-K$40)*10))),1))</f>
        <v>8.4</v>
      </c>
      <c r="L31" s="249">
        <f>'Indicator Data'!D33/'Indicator Data'!$BP33</f>
        <v>2.1456522525520245E-3</v>
      </c>
      <c r="M31" s="249">
        <f>'Indicator Data'!E33/'Indicator Data'!$BP33</f>
        <v>4.7442811447528791E-4</v>
      </c>
      <c r="N31" s="249">
        <f>IF(G31=0.1,0,'Indicator Data'!H33/'Indicator Data'!$BP33)</f>
        <v>1.0326555171325347E-3</v>
      </c>
      <c r="O31" s="249">
        <f>'Indicator Data'!F33/'Indicator Data'!$BP33</f>
        <v>8.3167364299785906E-4</v>
      </c>
      <c r="P31" s="249">
        <f>'Indicator Data'!G33/'Indicator Data'!$BP33</f>
        <v>4.6251988064944084E-4</v>
      </c>
      <c r="Q31" s="249">
        <f>IF('Indicator Data'!J33="No data","x",'Indicator Data'!J33/'Indicator Data'!$BP33)</f>
        <v>1.7394852638488712E-2</v>
      </c>
      <c r="R31" s="245">
        <f t="shared" si="43"/>
        <v>6.9</v>
      </c>
      <c r="S31" s="245">
        <f t="shared" si="44"/>
        <v>0.5</v>
      </c>
      <c r="T31" s="245">
        <f t="shared" si="45"/>
        <v>4.4000000000000004</v>
      </c>
      <c r="U31" s="245">
        <f t="shared" si="46"/>
        <v>0</v>
      </c>
      <c r="V31" s="245">
        <f t="shared" si="47"/>
        <v>0</v>
      </c>
      <c r="W31" s="245">
        <f t="shared" si="48"/>
        <v>0</v>
      </c>
      <c r="X31" s="245">
        <f t="shared" si="49"/>
        <v>0</v>
      </c>
      <c r="Y31" s="245">
        <f>IF('Indicator Data'!J33="No data","x",ROUND(IF(Q31&gt;Y$39,10,IF(Q31&lt;Y$40,0,10-(Y$39-Q31)/(Y$39-Y$40)*10)),1))</f>
        <v>10</v>
      </c>
      <c r="Z31" s="238">
        <f t="shared" si="50"/>
        <v>6.3</v>
      </c>
      <c r="AA31" s="238">
        <f t="shared" si="51"/>
        <v>2.8</v>
      </c>
      <c r="AB31" s="241">
        <f t="shared" si="52"/>
        <v>1.4</v>
      </c>
      <c r="AC31" s="241">
        <f t="shared" si="53"/>
        <v>1.5</v>
      </c>
      <c r="AD31" s="238">
        <f t="shared" si="54"/>
        <v>1.5</v>
      </c>
      <c r="AE31" s="238">
        <f t="shared" si="55"/>
        <v>9.4</v>
      </c>
      <c r="AF31" s="236">
        <f t="shared" si="56"/>
        <v>4.9000000000000004</v>
      </c>
      <c r="AG31" s="236">
        <f t="shared" si="57"/>
        <v>0.4</v>
      </c>
      <c r="AH31" s="236">
        <f t="shared" si="58"/>
        <v>1.6</v>
      </c>
      <c r="AI31" s="241">
        <f>IF('Indicator Data'!I33="No data","x",IF('Indicator Data'!BN33&lt;1000,"x",ROUND((IF('Indicator Data'!I33&gt;AI$39,10,IF('Indicator Data'!I33&lt;AI$40,0,10-(AI$39-'Indicator Data'!I33)/(AI$39-AI$40)*10))),1)))</f>
        <v>5</v>
      </c>
      <c r="AJ31" s="236">
        <f t="shared" si="59"/>
        <v>7.2</v>
      </c>
      <c r="AK31" s="233">
        <f t="shared" si="60"/>
        <v>4.0999999999999996</v>
      </c>
      <c r="AL31" s="241">
        <f>ROUND(IF('Indicator Data'!M33=0,0,IF('Indicator Data'!M33&gt;AL$39,10,IF('Indicator Data'!M33&lt;AL$40,0,10-(AL$39-'Indicator Data'!M33)/(AL$39-AL$40)*10))),1)</f>
        <v>5.8</v>
      </c>
      <c r="AM31" s="241">
        <f>ROUND(IF('Indicator Data'!N33=0,0,IF(LOG('Indicator Data'!N33)&gt;LOG(AM$39),10,IF(LOG('Indicator Data'!N33)&lt;LOG(AM$40),0,10-(LOG(AM$39)-LOG('Indicator Data'!N33))/(LOG(AM$39)-LOG(AM$40))*10))),1)</f>
        <v>2.6</v>
      </c>
      <c r="AN31" s="236">
        <f t="shared" si="61"/>
        <v>4.4000000000000004</v>
      </c>
      <c r="AO31" s="241">
        <f>'Indicator Data'!K33</f>
        <v>3</v>
      </c>
      <c r="AP31" s="241">
        <f>'Indicator Data'!L33</f>
        <v>0</v>
      </c>
      <c r="AQ31" s="236">
        <f t="shared" si="62"/>
        <v>1.6</v>
      </c>
      <c r="AR31" s="233">
        <f t="shared" si="63"/>
        <v>3.1</v>
      </c>
    </row>
    <row r="32" spans="1:44" x14ac:dyDescent="0.25">
      <c r="A32" s="299" t="s">
        <v>660</v>
      </c>
      <c r="B32" s="51" t="s">
        <v>616</v>
      </c>
      <c r="C32" s="108" t="s">
        <v>651</v>
      </c>
      <c r="D32" s="305">
        <f>ROUND(IF('Indicator Data'!D34=0,0.1,IF(LOG('Indicator Data'!D34)&gt;D$39,10,IF(LOG('Indicator Data'!D34)&lt;D$40,0,10-(D$39-LOG('Indicator Data'!D34))/(D$39-D$40)*10))),1)</f>
        <v>7.5</v>
      </c>
      <c r="E32" s="245">
        <f>ROUND(IF('Indicator Data'!E34=0,0.1,IF(LOG('Indicator Data'!E34)&gt;E$39,10,IF(LOG('Indicator Data'!E34)&lt;E$40,0,10-(E$39-LOG('Indicator Data'!E34))/(E$39-E$40)*10))),1)</f>
        <v>2.6</v>
      </c>
      <c r="F32" s="245">
        <f t="shared" si="41"/>
        <v>5.6</v>
      </c>
      <c r="G32" s="245">
        <f>ROUND(IF('Indicator Data'!H34="No data",0.1,IF('Indicator Data'!H34=0,0,IF(LOG('Indicator Data'!H34)&gt;G$39,10,IF(LOG('Indicator Data'!H34)&lt;G$40,0,10-(G$39-LOG('Indicator Data'!H34))/(G$39-G$40)*10)))),1)</f>
        <v>7.5</v>
      </c>
      <c r="H32" s="245">
        <f>ROUND(IF('Indicator Data'!F34=0,0,IF(LOG('Indicator Data'!F34)&gt;H$39,10,IF(LOG('Indicator Data'!F34)&lt;H$40,0,10-(H$39-LOG('Indicator Data'!F34))/(H$39-H$40)*10))),1)</f>
        <v>0</v>
      </c>
      <c r="I32" s="245">
        <f>ROUND(IF('Indicator Data'!G34=0,0,IF(LOG('Indicator Data'!G34)&gt;I$39,10,IF(LOG('Indicator Data'!G34)&lt;I$40,0,10-(I$39-LOG('Indicator Data'!G34))/(I$39-I$40)*10))),1)</f>
        <v>0</v>
      </c>
      <c r="J32" s="245">
        <f t="shared" si="42"/>
        <v>0</v>
      </c>
      <c r="K32" s="245">
        <f>IF('Indicator Data'!J34="No data","x",ROUND(IF('Indicator Data'!J34=0,0,IF(LOG('Indicator Data'!J34)&gt;K$39,10,IF(LOG('Indicator Data'!J34)&lt;K$40,0,10-(K$39-LOG('Indicator Data'!J34))/(K$39-K$40)*10))),1))</f>
        <v>9.9</v>
      </c>
      <c r="L32" s="249">
        <f>'Indicator Data'!D34/'Indicator Data'!$BP34</f>
        <v>2.0560370230835374E-3</v>
      </c>
      <c r="M32" s="249">
        <f>'Indicator Data'!E34/'Indicator Data'!$BP34</f>
        <v>1.0847424825512217E-4</v>
      </c>
      <c r="N32" s="249">
        <f>IF(G32=0.1,0,'Indicator Data'!H34/'Indicator Data'!$BP34)</f>
        <v>5.5391041579563238E-3</v>
      </c>
      <c r="O32" s="249">
        <f>'Indicator Data'!F34/'Indicator Data'!$BP34</f>
        <v>0</v>
      </c>
      <c r="P32" s="249">
        <f>'Indicator Data'!G34/'Indicator Data'!$BP34</f>
        <v>0</v>
      </c>
      <c r="Q32" s="249">
        <f>IF('Indicator Data'!J34="No data","x",'Indicator Data'!J34/'Indicator Data'!$BP34)</f>
        <v>1.5186563786900259E-2</v>
      </c>
      <c r="R32" s="245">
        <f t="shared" si="43"/>
        <v>5.0999999999999996</v>
      </c>
      <c r="S32" s="245">
        <f t="shared" si="44"/>
        <v>0</v>
      </c>
      <c r="T32" s="245">
        <f t="shared" si="45"/>
        <v>2.9</v>
      </c>
      <c r="U32" s="245">
        <f t="shared" si="46"/>
        <v>4</v>
      </c>
      <c r="V32" s="245">
        <f t="shared" si="47"/>
        <v>0</v>
      </c>
      <c r="W32" s="245">
        <f t="shared" si="48"/>
        <v>0</v>
      </c>
      <c r="X32" s="245">
        <f t="shared" si="49"/>
        <v>0</v>
      </c>
      <c r="Y32" s="245">
        <f>IF('Indicator Data'!J34="No data","x",ROUND(IF(Q32&gt;Y$39,10,IF(Q32&lt;Y$40,0,10-(Y$39-Q32)/(Y$39-Y$40)*10)),1))</f>
        <v>8.4</v>
      </c>
      <c r="Z32" s="238">
        <f t="shared" si="50"/>
        <v>6.3</v>
      </c>
      <c r="AA32" s="238">
        <f t="shared" si="51"/>
        <v>1.3</v>
      </c>
      <c r="AB32" s="241">
        <f t="shared" si="52"/>
        <v>0</v>
      </c>
      <c r="AC32" s="241">
        <f t="shared" si="53"/>
        <v>0</v>
      </c>
      <c r="AD32" s="238">
        <f t="shared" si="54"/>
        <v>0</v>
      </c>
      <c r="AE32" s="238">
        <f t="shared" si="55"/>
        <v>9.3000000000000007</v>
      </c>
      <c r="AF32" s="236">
        <f t="shared" si="56"/>
        <v>4.4000000000000004</v>
      </c>
      <c r="AG32" s="236">
        <f t="shared" si="57"/>
        <v>6</v>
      </c>
      <c r="AH32" s="236">
        <f t="shared" si="58"/>
        <v>0</v>
      </c>
      <c r="AI32" s="241">
        <f>IF('Indicator Data'!I34="No data","x",IF('Indicator Data'!BN34&lt;1000,"x",ROUND((IF('Indicator Data'!I34&gt;AI$39,10,IF('Indicator Data'!I34&lt;AI$40,0,10-(AI$39-'Indicator Data'!I34)/(AI$39-AI$40)*10))),1)))</f>
        <v>7.5</v>
      </c>
      <c r="AJ32" s="236">
        <f t="shared" si="59"/>
        <v>8.4</v>
      </c>
      <c r="AK32" s="233">
        <f t="shared" si="60"/>
        <v>5.4</v>
      </c>
      <c r="AL32" s="241">
        <f>ROUND(IF('Indicator Data'!M34=0,0,IF('Indicator Data'!M34&gt;AL$39,10,IF('Indicator Data'!M34&lt;AL$40,0,10-(AL$39-'Indicator Data'!M34)/(AL$39-AL$40)*10))),1)</f>
        <v>5.8</v>
      </c>
      <c r="AM32" s="241">
        <f>ROUND(IF('Indicator Data'!N34=0,0,IF(LOG('Indicator Data'!N34)&gt;LOG(AM$39),10,IF(LOG('Indicator Data'!N34)&lt;LOG(AM$40),0,10-(LOG(AM$39)-LOG('Indicator Data'!N34))/(LOG(AM$39)-LOG(AM$40))*10))),1)</f>
        <v>2.6</v>
      </c>
      <c r="AN32" s="236">
        <f t="shared" si="61"/>
        <v>4.4000000000000004</v>
      </c>
      <c r="AO32" s="241">
        <f>'Indicator Data'!K34</f>
        <v>3</v>
      </c>
      <c r="AP32" s="241">
        <f>'Indicator Data'!L34</f>
        <v>0</v>
      </c>
      <c r="AQ32" s="236">
        <f t="shared" si="62"/>
        <v>1.6</v>
      </c>
      <c r="AR32" s="233">
        <f t="shared" si="63"/>
        <v>3.1</v>
      </c>
    </row>
    <row r="33" spans="1:44" x14ac:dyDescent="0.25">
      <c r="A33" s="299" t="s">
        <v>660</v>
      </c>
      <c r="B33" s="51" t="s">
        <v>617</v>
      </c>
      <c r="C33" s="108" t="s">
        <v>652</v>
      </c>
      <c r="D33" s="305">
        <f>ROUND(IF('Indicator Data'!D35=0,0.1,IF(LOG('Indicator Data'!D35)&gt;D$39,10,IF(LOG('Indicator Data'!D35)&lt;D$40,0,10-(D$39-LOG('Indicator Data'!D35))/(D$39-D$40)*10))),1)</f>
        <v>0.7</v>
      </c>
      <c r="E33" s="245">
        <f>ROUND(IF('Indicator Data'!E35=0,0.1,IF(LOG('Indicator Data'!E35)&gt;E$39,10,IF(LOG('Indicator Data'!E35)&lt;E$40,0,10-(E$39-LOG('Indicator Data'!E35))/(E$39-E$40)*10))),1)</f>
        <v>5.2</v>
      </c>
      <c r="F33" s="245">
        <f t="shared" si="41"/>
        <v>3.3</v>
      </c>
      <c r="G33" s="245">
        <f>ROUND(IF('Indicator Data'!H35="No data",0.1,IF('Indicator Data'!H35=0,0,IF(LOG('Indicator Data'!H35)&gt;G$39,10,IF(LOG('Indicator Data'!H35)&lt;G$40,0,10-(G$39-LOG('Indicator Data'!H35))/(G$39-G$40)*10)))),1)</f>
        <v>2.4</v>
      </c>
      <c r="H33" s="245">
        <f>ROUND(IF('Indicator Data'!F35=0,0,IF(LOG('Indicator Data'!F35)&gt;H$39,10,IF(LOG('Indicator Data'!F35)&lt;H$40,0,10-(H$39-LOG('Indicator Data'!F35))/(H$39-H$40)*10))),1)</f>
        <v>6.4</v>
      </c>
      <c r="I33" s="245">
        <f>ROUND(IF('Indicator Data'!G35=0,0,IF(LOG('Indicator Data'!G35)&gt;I$39,10,IF(LOG('Indicator Data'!G35)&lt;I$40,0,10-(I$39-LOG('Indicator Data'!G35))/(I$39-I$40)*10))),1)</f>
        <v>7.1</v>
      </c>
      <c r="J33" s="245">
        <f t="shared" si="42"/>
        <v>6.8</v>
      </c>
      <c r="K33" s="245">
        <f>IF('Indicator Data'!J35="No data","x",ROUND(IF('Indicator Data'!J35=0,0,IF(LOG('Indicator Data'!J35)&gt;K$39,10,IF(LOG('Indicator Data'!J35)&lt;K$40,0,10-(K$39-LOG('Indicator Data'!J35))/(K$39-K$40)*10))),1))</f>
        <v>3.2</v>
      </c>
      <c r="L33" s="249">
        <f>'Indicator Data'!D35/'Indicator Data'!$BP35</f>
        <v>1.8359728648339368E-3</v>
      </c>
      <c r="M33" s="249">
        <f>'Indicator Data'!E35/'Indicator Data'!$BP35</f>
        <v>1.5143944672521661E-3</v>
      </c>
      <c r="N33" s="249">
        <f>IF(G33=0.1,0,'Indicator Data'!H35/'Indicator Data'!$BP35)</f>
        <v>5.3384004447147347E-3</v>
      </c>
      <c r="O33" s="249">
        <f>'Indicator Data'!F35/'Indicator Data'!$BP35</f>
        <v>1.6107429928092297E-2</v>
      </c>
      <c r="P33" s="249">
        <f>'Indicator Data'!G35/'Indicator Data'!$BP35</f>
        <v>1.3235533080171993E-2</v>
      </c>
      <c r="Q33" s="249">
        <f>IF('Indicator Data'!J35="No data","x",'Indicator Data'!J35/'Indicator Data'!$BP35)</f>
        <v>1.6054783842903139E-2</v>
      </c>
      <c r="R33" s="245">
        <f t="shared" si="43"/>
        <v>0.7</v>
      </c>
      <c r="S33" s="245">
        <f t="shared" si="44"/>
        <v>7</v>
      </c>
      <c r="T33" s="245">
        <f t="shared" si="45"/>
        <v>4.5999999999999996</v>
      </c>
      <c r="U33" s="245">
        <f t="shared" si="46"/>
        <v>3.8</v>
      </c>
      <c r="V33" s="245">
        <f t="shared" si="47"/>
        <v>1.7</v>
      </c>
      <c r="W33" s="245">
        <f t="shared" si="48"/>
        <v>0.5</v>
      </c>
      <c r="X33" s="245">
        <f t="shared" si="49"/>
        <v>1.1000000000000001</v>
      </c>
      <c r="Y33" s="245">
        <f>IF('Indicator Data'!J35="No data","x",ROUND(IF(Q33&gt;Y$39,10,IF(Q33&lt;Y$40,0,10-(Y$39-Q33)/(Y$39-Y$40)*10)),1))</f>
        <v>9.1</v>
      </c>
      <c r="Z33" s="238">
        <f t="shared" si="50"/>
        <v>0.7</v>
      </c>
      <c r="AA33" s="238">
        <f t="shared" si="51"/>
        <v>6.1</v>
      </c>
      <c r="AB33" s="241">
        <f t="shared" si="52"/>
        <v>4.0999999999999996</v>
      </c>
      <c r="AC33" s="241">
        <f t="shared" si="53"/>
        <v>3.8</v>
      </c>
      <c r="AD33" s="238">
        <f t="shared" si="54"/>
        <v>4</v>
      </c>
      <c r="AE33" s="238">
        <f t="shared" si="55"/>
        <v>7.1</v>
      </c>
      <c r="AF33" s="236">
        <f t="shared" si="56"/>
        <v>4</v>
      </c>
      <c r="AG33" s="236">
        <f t="shared" si="57"/>
        <v>3.1</v>
      </c>
      <c r="AH33" s="236">
        <f t="shared" si="58"/>
        <v>4.5</v>
      </c>
      <c r="AI33" s="241">
        <f>IF('Indicator Data'!I35="No data","x",IF('Indicator Data'!BN35&lt;1000,"x",ROUND((IF('Indicator Data'!I35&gt;AI$39,10,IF('Indicator Data'!I35&lt;AI$40,0,10-(AI$39-'Indicator Data'!I35)/(AI$39-AI$40)*10))),1)))</f>
        <v>0</v>
      </c>
      <c r="AJ33" s="236">
        <f t="shared" si="59"/>
        <v>3.6</v>
      </c>
      <c r="AK33" s="233">
        <f t="shared" si="60"/>
        <v>3.8</v>
      </c>
      <c r="AL33" s="241">
        <f>ROUND(IF('Indicator Data'!M35=0,0,IF('Indicator Data'!M35&gt;AL$39,10,IF('Indicator Data'!M35&lt;AL$40,0,10-(AL$39-'Indicator Data'!M35)/(AL$39-AL$40)*10))),1)</f>
        <v>5.8</v>
      </c>
      <c r="AM33" s="241">
        <f>ROUND(IF('Indicator Data'!N35=0,0,IF(LOG('Indicator Data'!N35)&gt;LOG(AM$39),10,IF(LOG('Indicator Data'!N35)&lt;LOG(AM$40),0,10-(LOG(AM$39)-LOG('Indicator Data'!N35))/(LOG(AM$39)-LOG(AM$40))*10))),1)</f>
        <v>2.6</v>
      </c>
      <c r="AN33" s="236">
        <f t="shared" si="61"/>
        <v>4.4000000000000004</v>
      </c>
      <c r="AO33" s="241">
        <f>'Indicator Data'!K35</f>
        <v>3</v>
      </c>
      <c r="AP33" s="241">
        <f>'Indicator Data'!L35</f>
        <v>5</v>
      </c>
      <c r="AQ33" s="236">
        <f t="shared" si="62"/>
        <v>4.0999999999999996</v>
      </c>
      <c r="AR33" s="233">
        <f t="shared" si="63"/>
        <v>4.3</v>
      </c>
    </row>
    <row r="34" spans="1:44" x14ac:dyDescent="0.25">
      <c r="A34" s="299" t="s">
        <v>660</v>
      </c>
      <c r="B34" s="51" t="s">
        <v>618</v>
      </c>
      <c r="C34" s="108" t="s">
        <v>653</v>
      </c>
      <c r="D34" s="305">
        <f>ROUND(IF('Indicator Data'!D36=0,0.1,IF(LOG('Indicator Data'!D36)&gt;D$39,10,IF(LOG('Indicator Data'!D36)&lt;D$40,0,10-(D$39-LOG('Indicator Data'!D36))/(D$39-D$40)*10))),1)</f>
        <v>0</v>
      </c>
      <c r="E34" s="245">
        <f>ROUND(IF('Indicator Data'!E36=0,0.1,IF(LOG('Indicator Data'!E36)&gt;E$39,10,IF(LOG('Indicator Data'!E36)&lt;E$40,0,10-(E$39-LOG('Indicator Data'!E36))/(E$39-E$40)*10))),1)</f>
        <v>0</v>
      </c>
      <c r="F34" s="245">
        <f t="shared" si="41"/>
        <v>0</v>
      </c>
      <c r="G34" s="245">
        <f>ROUND(IF('Indicator Data'!H36="No data",0.1,IF('Indicator Data'!H36=0,0,IF(LOG('Indicator Data'!H36)&gt;G$39,10,IF(LOG('Indicator Data'!H36)&lt;G$40,0,10-(G$39-LOG('Indicator Data'!H36))/(G$39-G$40)*10)))),1)</f>
        <v>0</v>
      </c>
      <c r="H34" s="245">
        <f>ROUND(IF('Indicator Data'!F36=0,0,IF(LOG('Indicator Data'!F36)&gt;H$39,10,IF(LOG('Indicator Data'!F36)&lt;H$40,0,10-(H$39-LOG('Indicator Data'!F36))/(H$39-H$40)*10))),1)</f>
        <v>7.3</v>
      </c>
      <c r="I34" s="245">
        <f>ROUND(IF('Indicator Data'!G36=0,0,IF(LOG('Indicator Data'!G36)&gt;I$39,10,IF(LOG('Indicator Data'!G36)&lt;I$40,0,10-(I$39-LOG('Indicator Data'!G36))/(I$39-I$40)*10))),1)</f>
        <v>7.9</v>
      </c>
      <c r="J34" s="245">
        <f t="shared" si="42"/>
        <v>7.6</v>
      </c>
      <c r="K34" s="245">
        <f>IF('Indicator Data'!J36="No data","x",ROUND(IF('Indicator Data'!J36=0,0,IF(LOG('Indicator Data'!J36)&gt;K$39,10,IF(LOG('Indicator Data'!J36)&lt;K$40,0,10-(K$39-LOG('Indicator Data'!J36))/(K$39-K$40)*10))),1))</f>
        <v>0</v>
      </c>
      <c r="L34" s="249">
        <f>'Indicator Data'!D36/'Indicator Data'!$BP36</f>
        <v>2.373321385953228E-3</v>
      </c>
      <c r="M34" s="249">
        <f>'Indicator Data'!E36/'Indicator Data'!$BP36</f>
        <v>1.4379062817332244E-4</v>
      </c>
      <c r="N34" s="249">
        <f>IF(G34=0.1,0,'Indicator Data'!H36/'Indicator Data'!$BP36)</f>
        <v>8.7204832220400975E-3</v>
      </c>
      <c r="O34" s="249">
        <f>'Indicator Data'!F36/'Indicator Data'!$BP36</f>
        <v>8.5641016480110785E-2</v>
      </c>
      <c r="P34" s="249">
        <f>'Indicator Data'!G36/'Indicator Data'!$BP36</f>
        <v>6.9682256257448935E-2</v>
      </c>
      <c r="Q34" s="249">
        <f>IF('Indicator Data'!J36="No data","x",'Indicator Data'!J36/'Indicator Data'!$BP36)</f>
        <v>0</v>
      </c>
      <c r="R34" s="245">
        <f t="shared" si="43"/>
        <v>10</v>
      </c>
      <c r="S34" s="245">
        <f t="shared" si="44"/>
        <v>0</v>
      </c>
      <c r="T34" s="245">
        <f t="shared" si="45"/>
        <v>7.6</v>
      </c>
      <c r="U34" s="245">
        <f t="shared" si="46"/>
        <v>6.8</v>
      </c>
      <c r="V34" s="245">
        <f t="shared" si="47"/>
        <v>10</v>
      </c>
      <c r="W34" s="245">
        <f t="shared" si="48"/>
        <v>9.9</v>
      </c>
      <c r="X34" s="245">
        <f t="shared" si="49"/>
        <v>10</v>
      </c>
      <c r="Y34" s="245">
        <f>IF('Indicator Data'!J36="No data","x",ROUND(IF(Q34&gt;Y$39,10,IF(Q34&lt;Y$40,0,10-(Y$39-Q34)/(Y$39-Y$40)*10)),1))</f>
        <v>0</v>
      </c>
      <c r="Z34" s="238">
        <f t="shared" si="50"/>
        <v>5</v>
      </c>
      <c r="AA34" s="238">
        <f t="shared" si="51"/>
        <v>0</v>
      </c>
      <c r="AB34" s="241">
        <f t="shared" si="52"/>
        <v>8.6999999999999993</v>
      </c>
      <c r="AC34" s="241">
        <f t="shared" si="53"/>
        <v>8.9</v>
      </c>
      <c r="AD34" s="238">
        <f t="shared" si="54"/>
        <v>8.8000000000000007</v>
      </c>
      <c r="AE34" s="238">
        <f t="shared" si="55"/>
        <v>0</v>
      </c>
      <c r="AF34" s="236">
        <f t="shared" si="56"/>
        <v>4.9000000000000004</v>
      </c>
      <c r="AG34" s="236">
        <f t="shared" si="57"/>
        <v>4.2</v>
      </c>
      <c r="AH34" s="236">
        <f t="shared" si="58"/>
        <v>9.1</v>
      </c>
      <c r="AI34" s="241">
        <f>IF('Indicator Data'!I36="No data","x",IF('Indicator Data'!BN36&lt;1000,"x",ROUND((IF('Indicator Data'!I36&gt;AI$39,10,IF('Indicator Data'!I36&lt;AI$40,0,10-(AI$39-'Indicator Data'!I36)/(AI$39-AI$40)*10))),1)))</f>
        <v>0</v>
      </c>
      <c r="AJ34" s="236">
        <f t="shared" si="59"/>
        <v>0</v>
      </c>
      <c r="AK34" s="233">
        <f t="shared" si="60"/>
        <v>5.5</v>
      </c>
      <c r="AL34" s="241">
        <f>ROUND(IF('Indicator Data'!M36=0,0,IF('Indicator Data'!M36&gt;AL$39,10,IF('Indicator Data'!M36&lt;AL$40,0,10-(AL$39-'Indicator Data'!M36)/(AL$39-AL$40)*10))),1)</f>
        <v>5.8</v>
      </c>
      <c r="AM34" s="241">
        <f>ROUND(IF('Indicator Data'!N36=0,0,IF(LOG('Indicator Data'!N36)&gt;LOG(AM$39),10,IF(LOG('Indicator Data'!N36)&lt;LOG(AM$40),0,10-(LOG(AM$39)-LOG('Indicator Data'!N36))/(LOG(AM$39)-LOG(AM$40))*10))),1)</f>
        <v>2.6</v>
      </c>
      <c r="AN34" s="236">
        <f t="shared" si="61"/>
        <v>4.4000000000000004</v>
      </c>
      <c r="AO34" s="241">
        <f>'Indicator Data'!K36</f>
        <v>3</v>
      </c>
      <c r="AP34" s="241">
        <f>'Indicator Data'!L36</f>
        <v>5</v>
      </c>
      <c r="AQ34" s="236">
        <f t="shared" si="62"/>
        <v>4.0999999999999996</v>
      </c>
      <c r="AR34" s="233">
        <f t="shared" si="63"/>
        <v>4.3</v>
      </c>
    </row>
    <row r="35" spans="1:44" x14ac:dyDescent="0.25">
      <c r="A35" s="299" t="s">
        <v>660</v>
      </c>
      <c r="B35" s="51" t="s">
        <v>619</v>
      </c>
      <c r="C35" s="108" t="s">
        <v>654</v>
      </c>
      <c r="D35" s="305">
        <f>ROUND(IF('Indicator Data'!D37=0,0.1,IF(LOG('Indicator Data'!D37)&gt;D$39,10,IF(LOG('Indicator Data'!D37)&lt;D$40,0,10-(D$39-LOG('Indicator Data'!D37))/(D$39-D$40)*10))),1)</f>
        <v>5.7</v>
      </c>
      <c r="E35" s="245">
        <f>ROUND(IF('Indicator Data'!E37=0,0.1,IF(LOG('Indicator Data'!E37)&gt;E$39,10,IF(LOG('Indicator Data'!E37)&lt;E$40,0,10-(E$39-LOG('Indicator Data'!E37))/(E$39-E$40)*10))),1)</f>
        <v>0.1</v>
      </c>
      <c r="F35" s="245">
        <f t="shared" si="41"/>
        <v>3.4</v>
      </c>
      <c r="G35" s="245">
        <f>ROUND(IF('Indicator Data'!H37="No data",0.1,IF('Indicator Data'!H37=0,0,IF(LOG('Indicator Data'!H37)&gt;G$39,10,IF(LOG('Indicator Data'!H37)&lt;G$40,0,10-(G$39-LOG('Indicator Data'!H37))/(G$39-G$40)*10)))),1)</f>
        <v>5.5</v>
      </c>
      <c r="H35" s="245">
        <f>ROUND(IF('Indicator Data'!F37=0,0,IF(LOG('Indicator Data'!F37)&gt;H$39,10,IF(LOG('Indicator Data'!F37)&lt;H$40,0,10-(H$39-LOG('Indicator Data'!F37))/(H$39-H$40)*10))),1)</f>
        <v>8.1</v>
      </c>
      <c r="I35" s="245">
        <f>ROUND(IF('Indicator Data'!G37=0,0,IF(LOG('Indicator Data'!G37)&gt;I$39,10,IF(LOG('Indicator Data'!G37)&lt;I$40,0,10-(I$39-LOG('Indicator Data'!G37))/(I$39-I$40)*10))),1)</f>
        <v>8.6999999999999993</v>
      </c>
      <c r="J35" s="245">
        <f t="shared" si="42"/>
        <v>8.4</v>
      </c>
      <c r="K35" s="245">
        <f>IF('Indicator Data'!J37="No data","x",ROUND(IF('Indicator Data'!J37=0,0,IF(LOG('Indicator Data'!J37)&gt;K$39,10,IF(LOG('Indicator Data'!J37)&lt;K$40,0,10-(K$39-LOG('Indicator Data'!J37))/(K$39-K$40)*10))),1))</f>
        <v>0</v>
      </c>
      <c r="L35" s="249">
        <f>'Indicator Data'!D37/'Indicator Data'!$BP37</f>
        <v>2.215383344097399E-3</v>
      </c>
      <c r="M35" s="249">
        <f>'Indicator Data'!E37/'Indicator Data'!$BP37</f>
        <v>0</v>
      </c>
      <c r="N35" s="249">
        <f>IF(G35=0.1,0,'Indicator Data'!H37/'Indicator Data'!$BP37)</f>
        <v>4.8726381791669524E-3</v>
      </c>
      <c r="O35" s="249">
        <f>'Indicator Data'!F37/'Indicator Data'!$BP37</f>
        <v>1.231116022802453E-2</v>
      </c>
      <c r="P35" s="249">
        <f>'Indicator Data'!G37/'Indicator Data'!$BP37</f>
        <v>1.0609730342793689E-2</v>
      </c>
      <c r="Q35" s="249">
        <f>IF('Indicator Data'!J37="No data","x",'Indicator Data'!J37/'Indicator Data'!$BP37)</f>
        <v>0</v>
      </c>
      <c r="R35" s="245">
        <f t="shared" si="43"/>
        <v>8.3000000000000007</v>
      </c>
      <c r="S35" s="245">
        <f t="shared" si="44"/>
        <v>0</v>
      </c>
      <c r="T35" s="245">
        <f t="shared" si="45"/>
        <v>5.5</v>
      </c>
      <c r="U35" s="245">
        <f t="shared" si="46"/>
        <v>3.4</v>
      </c>
      <c r="V35" s="245">
        <f t="shared" si="47"/>
        <v>1.2</v>
      </c>
      <c r="W35" s="245">
        <f t="shared" si="48"/>
        <v>0.1</v>
      </c>
      <c r="X35" s="245">
        <f t="shared" si="49"/>
        <v>0.7</v>
      </c>
      <c r="Y35" s="245">
        <f>IF('Indicator Data'!J37="No data","x",ROUND(IF(Q35&gt;Y$39,10,IF(Q35&lt;Y$40,0,10-(Y$39-Q35)/(Y$39-Y$40)*10)),1))</f>
        <v>0</v>
      </c>
      <c r="Z35" s="238">
        <f t="shared" si="50"/>
        <v>7</v>
      </c>
      <c r="AA35" s="238">
        <f t="shared" si="51"/>
        <v>0.1</v>
      </c>
      <c r="AB35" s="241">
        <f t="shared" si="52"/>
        <v>4.7</v>
      </c>
      <c r="AC35" s="241">
        <f t="shared" si="53"/>
        <v>4.4000000000000004</v>
      </c>
      <c r="AD35" s="238">
        <f t="shared" si="54"/>
        <v>4.5999999999999996</v>
      </c>
      <c r="AE35" s="238">
        <f t="shared" si="55"/>
        <v>0</v>
      </c>
      <c r="AF35" s="236">
        <f t="shared" si="56"/>
        <v>4.5</v>
      </c>
      <c r="AG35" s="236">
        <f t="shared" si="57"/>
        <v>4.5</v>
      </c>
      <c r="AH35" s="236">
        <f t="shared" si="58"/>
        <v>5.8</v>
      </c>
      <c r="AI35" s="241">
        <f>IF('Indicator Data'!I37="No data","x",IF('Indicator Data'!BN37&lt;1000,"x",ROUND((IF('Indicator Data'!I37&gt;AI$39,10,IF('Indicator Data'!I37&lt;AI$40,0,10-(AI$39-'Indicator Data'!I37)/(AI$39-AI$40)*10))),1)))</f>
        <v>0</v>
      </c>
      <c r="AJ35" s="236">
        <f t="shared" si="59"/>
        <v>0</v>
      </c>
      <c r="AK35" s="233">
        <f t="shared" si="60"/>
        <v>4</v>
      </c>
      <c r="AL35" s="241">
        <f>ROUND(IF('Indicator Data'!M37=0,0,IF('Indicator Data'!M37&gt;AL$39,10,IF('Indicator Data'!M37&lt;AL$40,0,10-(AL$39-'Indicator Data'!M37)/(AL$39-AL$40)*10))),1)</f>
        <v>5.8</v>
      </c>
      <c r="AM35" s="241">
        <f>ROUND(IF('Indicator Data'!N37=0,0,IF(LOG('Indicator Data'!N37)&gt;LOG(AM$39),10,IF(LOG('Indicator Data'!N37)&lt;LOG(AM$40),0,10-(LOG(AM$39)-LOG('Indicator Data'!N37))/(LOG(AM$39)-LOG(AM$40))*10))),1)</f>
        <v>2.6</v>
      </c>
      <c r="AN35" s="236">
        <f t="shared" si="61"/>
        <v>4.4000000000000004</v>
      </c>
      <c r="AO35" s="241">
        <f>'Indicator Data'!K37</f>
        <v>3</v>
      </c>
      <c r="AP35" s="241">
        <f>'Indicator Data'!L37</f>
        <v>0</v>
      </c>
      <c r="AQ35" s="236">
        <f t="shared" si="62"/>
        <v>1.6</v>
      </c>
      <c r="AR35" s="233">
        <f t="shared" si="63"/>
        <v>3.1</v>
      </c>
    </row>
    <row r="36" spans="1:44" x14ac:dyDescent="0.25">
      <c r="A36" s="299" t="s">
        <v>660</v>
      </c>
      <c r="B36" s="51" t="s">
        <v>620</v>
      </c>
      <c r="C36" s="108" t="s">
        <v>655</v>
      </c>
      <c r="D36" s="305">
        <f>ROUND(IF('Indicator Data'!D38=0,0.1,IF(LOG('Indicator Data'!D38)&gt;D$39,10,IF(LOG('Indicator Data'!D38)&lt;D$40,0,10-(D$39-LOG('Indicator Data'!D38))/(D$39-D$40)*10))),1)</f>
        <v>3</v>
      </c>
      <c r="E36" s="245">
        <f>ROUND(IF('Indicator Data'!E38=0,0.1,IF(LOG('Indicator Data'!E38)&gt;E$39,10,IF(LOG('Indicator Data'!E38)&lt;E$40,0,10-(E$39-LOG('Indicator Data'!E38))/(E$39-E$40)*10))),1)</f>
        <v>5.4</v>
      </c>
      <c r="F36" s="245">
        <f t="shared" si="41"/>
        <v>4.3</v>
      </c>
      <c r="G36" s="245">
        <f>ROUND(IF('Indicator Data'!H38="No data",0.1,IF('Indicator Data'!H38=0,0,IF(LOG('Indicator Data'!H38)&gt;G$39,10,IF(LOG('Indicator Data'!H38)&lt;G$40,0,10-(G$39-LOG('Indicator Data'!H38))/(G$39-G$40)*10)))),1)</f>
        <v>4.5999999999999996</v>
      </c>
      <c r="H36" s="245">
        <f>ROUND(IF('Indicator Data'!F38=0,0,IF(LOG('Indicator Data'!F38)&gt;H$39,10,IF(LOG('Indicator Data'!F38)&lt;H$40,0,10-(H$39-LOG('Indicator Data'!F38))/(H$39-H$40)*10))),1)</f>
        <v>4</v>
      </c>
      <c r="I36" s="245">
        <f>ROUND(IF('Indicator Data'!G38=0,0,IF(LOG('Indicator Data'!G38)&gt;I$39,10,IF(LOG('Indicator Data'!G38)&lt;I$40,0,10-(I$39-LOG('Indicator Data'!G38))/(I$39-I$40)*10))),1)</f>
        <v>3.1</v>
      </c>
      <c r="J36" s="245">
        <f t="shared" si="42"/>
        <v>3.6</v>
      </c>
      <c r="K36" s="245">
        <f>IF('Indicator Data'!J38="No data","x",ROUND(IF('Indicator Data'!J38=0,0,IF(LOG('Indicator Data'!J38)&gt;K$39,10,IF(LOG('Indicator Data'!J38)&lt;K$40,0,10-(K$39-LOG('Indicator Data'!J38))/(K$39-K$40)*10))),1))</f>
        <v>5.2</v>
      </c>
      <c r="L36" s="249">
        <f>'Indicator Data'!D38/'Indicator Data'!$BP38</f>
        <v>2.153869468041413E-3</v>
      </c>
      <c r="M36" s="249">
        <f>'Indicator Data'!E38/'Indicator Data'!$BP38</f>
        <v>1.0537712067090366E-3</v>
      </c>
      <c r="N36" s="249">
        <f>IF(G36=0.1,0,'Indicator Data'!H38/'Indicator Data'!$BP38)</f>
        <v>7.0703520075669169E-3</v>
      </c>
      <c r="O36" s="249">
        <f>'Indicator Data'!F38/'Indicator Data'!$BP38</f>
        <v>3.0228749199054349E-3</v>
      </c>
      <c r="P36" s="249">
        <f>'Indicator Data'!G38/'Indicator Data'!$BP38</f>
        <v>1.0482822172391824E-3</v>
      </c>
      <c r="Q36" s="249">
        <f>IF('Indicator Data'!J38="No data","x",'Indicator Data'!J38/'Indicator Data'!$BP38)</f>
        <v>1.687645161365231E-2</v>
      </c>
      <c r="R36" s="245">
        <f t="shared" si="43"/>
        <v>7.1</v>
      </c>
      <c r="S36" s="245">
        <f t="shared" si="44"/>
        <v>4.0999999999999996</v>
      </c>
      <c r="T36" s="245">
        <f t="shared" si="45"/>
        <v>5.8</v>
      </c>
      <c r="U36" s="245">
        <f t="shared" si="46"/>
        <v>5.3</v>
      </c>
      <c r="V36" s="245">
        <f t="shared" si="47"/>
        <v>0</v>
      </c>
      <c r="W36" s="245">
        <f t="shared" si="48"/>
        <v>0</v>
      </c>
      <c r="X36" s="245">
        <f t="shared" si="49"/>
        <v>0</v>
      </c>
      <c r="Y36" s="245">
        <f>IF('Indicator Data'!J38="No data","x",ROUND(IF(Q36&gt;Y$39,10,IF(Q36&lt;Y$40,0,10-(Y$39-Q36)/(Y$39-Y$40)*10)),1))</f>
        <v>9.9</v>
      </c>
      <c r="Z36" s="238">
        <f t="shared" si="50"/>
        <v>5.0999999999999996</v>
      </c>
      <c r="AA36" s="238">
        <f t="shared" si="51"/>
        <v>4.8</v>
      </c>
      <c r="AB36" s="241">
        <f t="shared" si="52"/>
        <v>2</v>
      </c>
      <c r="AC36" s="241">
        <f t="shared" si="53"/>
        <v>1.6</v>
      </c>
      <c r="AD36" s="238">
        <f t="shared" si="54"/>
        <v>1.8</v>
      </c>
      <c r="AE36" s="238">
        <f t="shared" si="55"/>
        <v>8.4</v>
      </c>
      <c r="AF36" s="236">
        <f t="shared" si="56"/>
        <v>5.0999999999999996</v>
      </c>
      <c r="AG36" s="236">
        <f t="shared" si="57"/>
        <v>5</v>
      </c>
      <c r="AH36" s="236">
        <f t="shared" si="58"/>
        <v>2</v>
      </c>
      <c r="AI36" s="241">
        <f>IF('Indicator Data'!I38="No data","x",IF('Indicator Data'!BN38&lt;1000,"x",ROUND((IF('Indicator Data'!I38&gt;AI$39,10,IF('Indicator Data'!I38&lt;AI$40,0,10-(AI$39-'Indicator Data'!I38)/(AI$39-AI$40)*10))),1)))</f>
        <v>5</v>
      </c>
      <c r="AJ36" s="236">
        <f t="shared" si="59"/>
        <v>6.7</v>
      </c>
      <c r="AK36" s="233">
        <f t="shared" si="60"/>
        <v>4.9000000000000004</v>
      </c>
      <c r="AL36" s="241">
        <f>ROUND(IF('Indicator Data'!M38=0,0,IF('Indicator Data'!M38&gt;AL$39,10,IF('Indicator Data'!M38&lt;AL$40,0,10-(AL$39-'Indicator Data'!M38)/(AL$39-AL$40)*10))),1)</f>
        <v>5.8</v>
      </c>
      <c r="AM36" s="241">
        <f>ROUND(IF('Indicator Data'!N38=0,0,IF(LOG('Indicator Data'!N38)&gt;LOG(AM$39),10,IF(LOG('Indicator Data'!N38)&lt;LOG(AM$40),0,10-(LOG(AM$39)-LOG('Indicator Data'!N38))/(LOG(AM$39)-LOG(AM$40))*10))),1)</f>
        <v>2.6</v>
      </c>
      <c r="AN36" s="236">
        <f t="shared" si="61"/>
        <v>4.4000000000000004</v>
      </c>
      <c r="AO36" s="241">
        <f>'Indicator Data'!K38</f>
        <v>3</v>
      </c>
      <c r="AP36" s="241">
        <f>'Indicator Data'!L38</f>
        <v>0</v>
      </c>
      <c r="AQ36" s="236">
        <f t="shared" si="62"/>
        <v>1.6</v>
      </c>
      <c r="AR36" s="233">
        <f t="shared" si="63"/>
        <v>3.1</v>
      </c>
    </row>
    <row r="37" spans="1:44" x14ac:dyDescent="0.25">
      <c r="A37" s="299" t="s">
        <v>660</v>
      </c>
      <c r="B37" s="51" t="s">
        <v>621</v>
      </c>
      <c r="C37" s="108" t="s">
        <v>656</v>
      </c>
      <c r="D37" s="305">
        <f>ROUND(IF('Indicator Data'!D39=0,0.1,IF(LOG('Indicator Data'!D39)&gt;D$39,10,IF(LOG('Indicator Data'!D39)&lt;D$40,0,10-(D$39-LOG('Indicator Data'!D39))/(D$39-D$40)*10))),1)</f>
        <v>4.9000000000000004</v>
      </c>
      <c r="E37" s="245">
        <f>ROUND(IF('Indicator Data'!E39=0,0.1,IF(LOG('Indicator Data'!E39)&gt;E$39,10,IF(LOG('Indicator Data'!E39)&lt;E$40,0,10-(E$39-LOG('Indicator Data'!E39))/(E$39-E$40)*10))),1)</f>
        <v>7</v>
      </c>
      <c r="F37" s="245">
        <f t="shared" si="0"/>
        <v>6.1</v>
      </c>
      <c r="G37" s="245">
        <f>ROUND(IF('Indicator Data'!H39="No data",0.1,IF('Indicator Data'!H39=0,0,IF(LOG('Indicator Data'!H39)&gt;G$39,10,IF(LOG('Indicator Data'!H39)&lt;G$40,0,10-(G$39-LOG('Indicator Data'!H39))/(G$39-G$40)*10)))),1)</f>
        <v>6.7</v>
      </c>
      <c r="H37" s="245">
        <f>ROUND(IF('Indicator Data'!F39=0,0,IF(LOG('Indicator Data'!F39)&gt;H$39,10,IF(LOG('Indicator Data'!F39)&lt;H$40,0,10-(H$39-LOG('Indicator Data'!F39))/(H$39-H$40)*10))),1)</f>
        <v>0.1</v>
      </c>
      <c r="I37" s="245">
        <f>ROUND(IF('Indicator Data'!G39=0,0,IF(LOG('Indicator Data'!G39)&gt;I$39,10,IF(LOG('Indicator Data'!G39)&lt;I$40,0,10-(I$39-LOG('Indicator Data'!G39))/(I$39-I$40)*10))),1)</f>
        <v>0.8</v>
      </c>
      <c r="J37" s="245">
        <f t="shared" si="1"/>
        <v>0.5</v>
      </c>
      <c r="K37" s="245">
        <f>IF('Indicator Data'!J39="No data","x",ROUND(IF('Indicator Data'!J39=0,0,IF(LOG('Indicator Data'!J39)&gt;K$39,10,IF(LOG('Indicator Data'!J39)&lt;K$40,0,10-(K$39-LOG('Indicator Data'!J39))/(K$39-K$40)*10))),1))</f>
        <v>7.5</v>
      </c>
      <c r="L37" s="249">
        <f>'Indicator Data'!D39/'Indicator Data'!$BP39</f>
        <v>2.1282129928809502E-3</v>
      </c>
      <c r="M37" s="249">
        <f>'Indicator Data'!E39/'Indicator Data'!$BP39</f>
        <v>1.2172974402926032E-3</v>
      </c>
      <c r="N37" s="249">
        <f>IF(G37=0.1,0,'Indicator Data'!H39/'Indicator Data'!$BP39)</f>
        <v>8.6183749108638963E-3</v>
      </c>
      <c r="O37" s="249">
        <f>'Indicator Data'!F39/'Indicator Data'!$BP39</f>
        <v>2.5570152575696568E-4</v>
      </c>
      <c r="P37" s="249">
        <f>'Indicator Data'!G39/'Indicator Data'!$BP39</f>
        <v>1.89867824716478E-4</v>
      </c>
      <c r="Q37" s="249">
        <f>IF('Indicator Data'!J39="No data","x",'Indicator Data'!J39/'Indicator Data'!$BP39)</f>
        <v>1.7394589608897695E-2</v>
      </c>
      <c r="R37" s="245">
        <f>ROUND(IF(L37&gt;R$39,10,IF(L37&lt;R$40,0,10-(R$39-L37)/(R$39-R$40)*10)),1)</f>
        <v>6.6</v>
      </c>
      <c r="S37" s="245">
        <f>ROUND(IF(M37&gt;S$39,10,IF(M37&lt;S$40,0,10-(S$39-M37)/(S$39-S$40)*10)),1)</f>
        <v>5.0999999999999996</v>
      </c>
      <c r="T37" s="245">
        <f t="shared" si="4"/>
        <v>5.9</v>
      </c>
      <c r="U37" s="245">
        <f>ROUND(IF(N37=0,0.1,IF(N37&gt;U$39,10,IF(N37&lt;U$40,0,10-(U$39-N37)/(U$39-U$40)*10))),1)</f>
        <v>6.7</v>
      </c>
      <c r="V37" s="245">
        <f>ROUND(IF(O37&gt;V$39,10,IF(O37&lt;V$40,0,10-(V$39-O37)/(V$39-V$40)*10)),1)</f>
        <v>0</v>
      </c>
      <c r="W37" s="245">
        <f>ROUND(IF(P37&gt;W$39,10,IF(P37&lt;W$40,0,10-(W$39-P37)/(W$39-W$40)*10)),1)</f>
        <v>0</v>
      </c>
      <c r="X37" s="245">
        <f t="shared" si="8"/>
        <v>0</v>
      </c>
      <c r="Y37" s="245">
        <f>IF('Indicator Data'!J39="No data","x",ROUND(IF(Q37&gt;Y$39,10,IF(Q37&lt;Y$40,0,10-(Y$39-Q37)/(Y$39-Y$40)*10)),1))</f>
        <v>10</v>
      </c>
      <c r="Z37" s="238">
        <f t="shared" si="9"/>
        <v>5.8</v>
      </c>
      <c r="AA37" s="238">
        <f t="shared" si="10"/>
        <v>6.1</v>
      </c>
      <c r="AB37" s="241">
        <f t="shared" si="11"/>
        <v>0.1</v>
      </c>
      <c r="AC37" s="241">
        <f t="shared" si="12"/>
        <v>0.4</v>
      </c>
      <c r="AD37" s="238">
        <f t="shared" si="13"/>
        <v>0.3</v>
      </c>
      <c r="AE37" s="238">
        <f t="shared" si="14"/>
        <v>9.1</v>
      </c>
      <c r="AF37" s="236">
        <f t="shared" si="15"/>
        <v>6</v>
      </c>
      <c r="AG37" s="236">
        <f t="shared" si="16"/>
        <v>6.7</v>
      </c>
      <c r="AH37" s="236">
        <f t="shared" si="17"/>
        <v>0.3</v>
      </c>
      <c r="AI37" s="241">
        <f>IF('Indicator Data'!I39="No data","x",IF('Indicator Data'!BN39&lt;1000,"x",ROUND((IF('Indicator Data'!I39&gt;AI$39,10,IF('Indicator Data'!I39&lt;AI$40,0,10-(AI$39-'Indicator Data'!I39)/(AI$39-AI$40)*10))),1)))</f>
        <v>0</v>
      </c>
      <c r="AJ37" s="236">
        <f t="shared" si="18"/>
        <v>4.5999999999999996</v>
      </c>
      <c r="AK37" s="233">
        <f t="shared" si="19"/>
        <v>4.8</v>
      </c>
      <c r="AL37" s="241">
        <f>ROUND(IF('Indicator Data'!M39=0,0,IF('Indicator Data'!M39&gt;AL$39,10,IF('Indicator Data'!M39&lt;AL$40,0,10-(AL$39-'Indicator Data'!M39)/(AL$39-AL$40)*10))),1)</f>
        <v>5.8</v>
      </c>
      <c r="AM37" s="241">
        <f>ROUND(IF('Indicator Data'!N39=0,0,IF(LOG('Indicator Data'!N39)&gt;LOG(AM$39),10,IF(LOG('Indicator Data'!N39)&lt;LOG(AM$40),0,10-(LOG(AM$39)-LOG('Indicator Data'!N39))/(LOG(AM$39)-LOG(AM$40))*10))),1)</f>
        <v>2.6</v>
      </c>
      <c r="AN37" s="236">
        <f t="shared" si="20"/>
        <v>4.4000000000000004</v>
      </c>
      <c r="AO37" s="241">
        <f>'Indicator Data'!K39</f>
        <v>3</v>
      </c>
      <c r="AP37" s="241">
        <f>'Indicator Data'!L39</f>
        <v>5</v>
      </c>
      <c r="AQ37" s="236">
        <f t="shared" si="21"/>
        <v>4.0999999999999996</v>
      </c>
      <c r="AR37" s="233">
        <f t="shared" si="22"/>
        <v>4.3</v>
      </c>
    </row>
    <row r="38" spans="1:44" x14ac:dyDescent="0.25">
      <c r="A38" s="310" t="s">
        <v>660</v>
      </c>
      <c r="B38" s="104" t="s">
        <v>622</v>
      </c>
      <c r="C38" s="109" t="s">
        <v>657</v>
      </c>
      <c r="D38" s="305">
        <f>ROUND(IF('Indicator Data'!D40=0,0.1,IF(LOG('Indicator Data'!D40)&gt;D$39,10,IF(LOG('Indicator Data'!D40)&lt;D$40,0,10-(D$39-LOG('Indicator Data'!D40))/(D$39-D$40)*10))),1)</f>
        <v>10</v>
      </c>
      <c r="E38" s="245">
        <f>ROUND(IF('Indicator Data'!E40=0,0.1,IF(LOG('Indicator Data'!E40)&gt;E$39,10,IF(LOG('Indicator Data'!E40)&lt;E$40,0,10-(E$39-LOG('Indicator Data'!E40))/(E$39-E$40)*10))),1)</f>
        <v>9.6999999999999993</v>
      </c>
      <c r="F38" s="245">
        <f t="shared" si="0"/>
        <v>9.9</v>
      </c>
      <c r="G38" s="245">
        <f>ROUND(IF('Indicator Data'!H40="No data",0.1,IF('Indicator Data'!H40=0,0,IF(LOG('Indicator Data'!H40)&gt;G$39,10,IF(LOG('Indicator Data'!H40)&lt;G$40,0,10-(G$39-LOG('Indicator Data'!H40))/(G$39-G$40)*10)))),1)</f>
        <v>10</v>
      </c>
      <c r="H38" s="245">
        <f>ROUND(IF('Indicator Data'!F40=0,0,IF(LOG('Indicator Data'!F40)&gt;H$39,10,IF(LOG('Indicator Data'!F40)&lt;H$40,0,10-(H$39-LOG('Indicator Data'!F40))/(H$39-H$40)*10))),1)</f>
        <v>0</v>
      </c>
      <c r="I38" s="245">
        <f>ROUND(IF('Indicator Data'!G40=0,0,IF(LOG('Indicator Data'!G40)&gt;I$39,10,IF(LOG('Indicator Data'!G40)&lt;I$40,0,10-(I$39-LOG('Indicator Data'!G40))/(I$39-I$40)*10))),1)</f>
        <v>0</v>
      </c>
      <c r="J38" s="245">
        <f t="shared" si="1"/>
        <v>0</v>
      </c>
      <c r="K38" s="245">
        <f>IF('Indicator Data'!J40="No data","x",ROUND(IF('Indicator Data'!J40=0,0,IF(LOG('Indicator Data'!J40)&gt;K$39,10,IF(LOG('Indicator Data'!J40)&lt;K$40,0,10-(K$39-LOG('Indicator Data'!J40))/(K$39-K$40)*10))),1))</f>
        <v>0</v>
      </c>
      <c r="L38" s="249">
        <f>'Indicator Data'!D40/'Indicator Data'!$BP40</f>
        <v>2.1531277311382531E-3</v>
      </c>
      <c r="M38" s="249">
        <f>'Indicator Data'!E40/'Indicator Data'!$BP40</f>
        <v>8.2845594793881964E-4</v>
      </c>
      <c r="N38" s="249">
        <f>IF(G38=0.1,0,'Indicator Data'!H40/'Indicator Data'!$BP40)</f>
        <v>7.3044988567264098E-3</v>
      </c>
      <c r="O38" s="249">
        <f>'Indicator Data'!F40/'Indicator Data'!$BP40</f>
        <v>0</v>
      </c>
      <c r="P38" s="249">
        <f>'Indicator Data'!G40/'Indicator Data'!$BP40</f>
        <v>0</v>
      </c>
      <c r="Q38" s="249">
        <f>IF('Indicator Data'!J40="No data","x",'Indicator Data'!J40/'Indicator Data'!$BP40)</f>
        <v>0</v>
      </c>
      <c r="R38" s="245">
        <f>ROUND(IF(L38&gt;R$39,10,IF(L38&lt;R$40,0,10-(R$39-L38)/(R$39-R$40)*10)),1)</f>
        <v>7.1</v>
      </c>
      <c r="S38" s="245">
        <f>ROUND(IF(M38&gt;S$39,10,IF(M38&lt;S$40,0,10-(S$39-M38)/(S$39-S$40)*10)),1)</f>
        <v>2.7</v>
      </c>
      <c r="T38" s="245">
        <f t="shared" si="4"/>
        <v>5.3</v>
      </c>
      <c r="U38" s="245">
        <f>ROUND(IF(N38=0,0.1,IF(N38&gt;U$39,10,IF(N38&lt;U$40,0,10-(U$39-N38)/(U$39-U$40)*10))),1)</f>
        <v>5.5</v>
      </c>
      <c r="V38" s="245">
        <f>ROUND(IF(O38&gt;V$39,10,IF(O38&lt;V$40,0,10-(V$39-O38)/(V$39-V$40)*10)),1)</f>
        <v>0</v>
      </c>
      <c r="W38" s="245">
        <f>ROUND(IF(P38&gt;W$39,10,IF(P38&lt;W$40,0,10-(W$39-P38)/(W$39-W$40)*10)),1)</f>
        <v>0</v>
      </c>
      <c r="X38" s="245">
        <f t="shared" si="8"/>
        <v>0</v>
      </c>
      <c r="Y38" s="245">
        <f>IF('Indicator Data'!J40="No data","x",ROUND(IF(Q38&gt;Y$39,10,IF(Q38&lt;Y$40,0,10-(Y$39-Q38)/(Y$39-Y$40)*10)),1))</f>
        <v>0</v>
      </c>
      <c r="Z38" s="238">
        <f t="shared" si="9"/>
        <v>8.6</v>
      </c>
      <c r="AA38" s="238">
        <f t="shared" si="10"/>
        <v>6.2</v>
      </c>
      <c r="AB38" s="241">
        <f t="shared" si="11"/>
        <v>0</v>
      </c>
      <c r="AC38" s="241">
        <f t="shared" si="12"/>
        <v>0</v>
      </c>
      <c r="AD38" s="238">
        <f t="shared" si="13"/>
        <v>0</v>
      </c>
      <c r="AE38" s="238">
        <f t="shared" si="14"/>
        <v>0</v>
      </c>
      <c r="AF38" s="236">
        <f t="shared" si="15"/>
        <v>8.5</v>
      </c>
      <c r="AG38" s="236">
        <f t="shared" si="16"/>
        <v>8.6</v>
      </c>
      <c r="AH38" s="236">
        <f t="shared" si="17"/>
        <v>0</v>
      </c>
      <c r="AI38" s="241" t="str">
        <f>IF('Indicator Data'!I40="No data","x",IF('Indicator Data'!BN40&lt;1000,"x",ROUND((IF('Indicator Data'!I40&gt;AI$39,10,IF('Indicator Data'!I40&lt;AI$40,0,10-(AI$39-'Indicator Data'!I40)/(AI$39-AI$40)*10))),1)))</f>
        <v>x</v>
      </c>
      <c r="AJ38" s="236">
        <f t="shared" si="18"/>
        <v>0</v>
      </c>
      <c r="AK38" s="233">
        <f t="shared" si="19"/>
        <v>5.8</v>
      </c>
      <c r="AL38" s="241">
        <f>ROUND(IF('Indicator Data'!M40=0,0,IF('Indicator Data'!M40&gt;AL$39,10,IF('Indicator Data'!M40&lt;AL$40,0,10-(AL$39-'Indicator Data'!M40)/(AL$39-AL$40)*10))),1)</f>
        <v>5.8</v>
      </c>
      <c r="AM38" s="241">
        <f>ROUND(IF('Indicator Data'!N40=0,0,IF(LOG('Indicator Data'!N40)&gt;LOG(AM$39),10,IF(LOG('Indicator Data'!N40)&lt;LOG(AM$40),0,10-(LOG(AM$39)-LOG('Indicator Data'!N40))/(LOG(AM$39)-LOG(AM$40))*10))),1)</f>
        <v>2.6</v>
      </c>
      <c r="AN38" s="236">
        <f t="shared" si="20"/>
        <v>4.4000000000000004</v>
      </c>
      <c r="AO38" s="241">
        <f>'Indicator Data'!K40</f>
        <v>3</v>
      </c>
      <c r="AP38" s="241">
        <f>'Indicator Data'!L40</f>
        <v>7</v>
      </c>
      <c r="AQ38" s="236">
        <f t="shared" si="21"/>
        <v>5.3</v>
      </c>
      <c r="AR38" s="233">
        <f t="shared" si="22"/>
        <v>5.3</v>
      </c>
    </row>
    <row r="39" spans="1:44" s="8" customFormat="1" ht="15" customHeight="1" x14ac:dyDescent="0.2">
      <c r="A39" s="35"/>
      <c r="B39" s="29"/>
      <c r="C39" s="76" t="s">
        <v>16</v>
      </c>
      <c r="D39" s="328">
        <v>3.3</v>
      </c>
      <c r="E39" s="328">
        <v>3</v>
      </c>
      <c r="F39" s="328"/>
      <c r="G39" s="328">
        <v>3.8</v>
      </c>
      <c r="H39" s="328">
        <v>4</v>
      </c>
      <c r="I39" s="328">
        <v>3.8</v>
      </c>
      <c r="J39" s="328"/>
      <c r="K39" s="328">
        <v>3.9</v>
      </c>
      <c r="L39" s="31"/>
      <c r="M39" s="31"/>
      <c r="N39" s="31"/>
      <c r="O39" s="31"/>
      <c r="P39" s="31"/>
      <c r="Q39" s="30"/>
      <c r="R39" s="32">
        <v>2.3E-3</v>
      </c>
      <c r="S39" s="32">
        <v>2E-3</v>
      </c>
      <c r="T39" s="33"/>
      <c r="U39" s="32">
        <v>1.24E-2</v>
      </c>
      <c r="V39" s="32">
        <v>0.08</v>
      </c>
      <c r="W39" s="32">
        <v>7.0000000000000007E-2</v>
      </c>
      <c r="X39" s="32"/>
      <c r="Y39" s="32">
        <v>1.7000000000000001E-2</v>
      </c>
      <c r="Z39" s="33"/>
      <c r="AA39" s="33"/>
      <c r="AB39" s="33"/>
      <c r="AC39" s="33"/>
      <c r="AD39" s="33"/>
      <c r="AE39" s="33"/>
      <c r="AF39" s="33"/>
      <c r="AG39" s="33"/>
      <c r="AH39" s="33"/>
      <c r="AI39" s="34">
        <v>0.25</v>
      </c>
      <c r="AJ39" s="34"/>
      <c r="AK39" s="29"/>
      <c r="AL39" s="29">
        <v>0.95</v>
      </c>
      <c r="AM39" s="29">
        <v>0.95</v>
      </c>
      <c r="AN39" s="29"/>
      <c r="AO39" s="29"/>
      <c r="AP39" s="29"/>
      <c r="AQ39" s="29"/>
      <c r="AR39" s="29"/>
    </row>
    <row r="40" spans="1:44" s="8" customFormat="1" x14ac:dyDescent="0.2">
      <c r="A40" s="35"/>
      <c r="B40" s="29"/>
      <c r="C40" s="76" t="s">
        <v>15</v>
      </c>
      <c r="D40" s="328">
        <v>2.2000000000000002</v>
      </c>
      <c r="E40" s="328">
        <v>1.3</v>
      </c>
      <c r="F40" s="328"/>
      <c r="G40" s="328">
        <v>2.4</v>
      </c>
      <c r="H40" s="328">
        <v>1.8</v>
      </c>
      <c r="I40" s="328">
        <v>1.5</v>
      </c>
      <c r="J40" s="328"/>
      <c r="K40" s="328">
        <v>2.9</v>
      </c>
      <c r="L40" s="31"/>
      <c r="M40" s="31"/>
      <c r="N40" s="31"/>
      <c r="O40" s="31"/>
      <c r="P40" s="31"/>
      <c r="Q40" s="30"/>
      <c r="R40" s="32">
        <v>1.8E-3</v>
      </c>
      <c r="S40" s="32">
        <v>4.0000000000000002E-4</v>
      </c>
      <c r="T40" s="33"/>
      <c r="U40" s="32">
        <v>1E-3</v>
      </c>
      <c r="V40" s="32">
        <v>3.0000000000000001E-3</v>
      </c>
      <c r="W40" s="32">
        <v>0.01</v>
      </c>
      <c r="X40" s="32"/>
      <c r="Y40" s="32">
        <v>6.0000000000000001E-3</v>
      </c>
      <c r="Z40" s="33"/>
      <c r="AA40" s="33"/>
      <c r="AB40" s="33"/>
      <c r="AC40" s="33"/>
      <c r="AD40" s="33"/>
      <c r="AE40" s="33"/>
      <c r="AF40" s="33"/>
      <c r="AG40" s="33"/>
      <c r="AH40" s="33"/>
      <c r="AI40" s="29">
        <v>0.05</v>
      </c>
      <c r="AJ40" s="34"/>
      <c r="AK40" s="29"/>
      <c r="AL40" s="29">
        <v>0</v>
      </c>
      <c r="AM40" s="29">
        <v>0.1</v>
      </c>
      <c r="AN40" s="29"/>
      <c r="AO40" s="29"/>
      <c r="AP40" s="29"/>
      <c r="AQ40" s="29"/>
      <c r="AR40" s="29"/>
    </row>
    <row r="41" spans="1:44" x14ac:dyDescent="0.25">
      <c r="Y41" s="84"/>
      <c r="AI41" s="83"/>
    </row>
    <row r="42" spans="1:44" x14ac:dyDescent="0.25">
      <c r="G42" s="324"/>
      <c r="H42" s="324"/>
      <c r="I42" s="324"/>
    </row>
    <row r="43" spans="1:44" x14ac:dyDescent="0.25">
      <c r="G43" s="324"/>
      <c r="H43" s="324"/>
      <c r="I43" s="324"/>
    </row>
  </sheetData>
  <sortState ref="B3:C146">
    <sortCondition ref="B3:B146"/>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AC0DF"/>
  </sheetPr>
  <dimension ref="A1:AO42"/>
  <sheetViews>
    <sheetView showGridLines="0" zoomScale="80" zoomScaleNormal="80" workbookViewId="0">
      <pane xSplit="3" ySplit="2" topLeftCell="D30" activePane="bottomRight" state="frozen"/>
      <selection pane="topRight" activeCell="B1" sqref="B1"/>
      <selection pane="bottomLeft" activeCell="A8" sqref="A8"/>
      <selection pane="bottomRight" activeCell="C14" sqref="C14:C27"/>
    </sheetView>
  </sheetViews>
  <sheetFormatPr defaultColWidth="9.140625" defaultRowHeight="15" x14ac:dyDescent="0.25"/>
  <cols>
    <col min="1" max="1" width="12.85546875" style="1" bestFit="1" customWidth="1"/>
    <col min="2" max="2" width="31.85546875" style="1" bestFit="1" customWidth="1"/>
    <col min="3" max="3" width="13.85546875" style="1" bestFit="1" customWidth="1"/>
    <col min="4" max="7" width="7.85546875" style="1" customWidth="1"/>
    <col min="8" max="8" width="8.5703125" style="1" bestFit="1" customWidth="1"/>
    <col min="9" max="9" width="7.85546875" style="7" customWidth="1"/>
    <col min="10" max="10" width="7.85546875" style="6" customWidth="1"/>
    <col min="11" max="11" width="7.85546875" style="5" customWidth="1"/>
    <col min="12" max="13" width="7.85546875" style="89" customWidth="1"/>
    <col min="14" max="17" width="7.85546875" style="1" customWidth="1"/>
    <col min="18" max="19" width="7.85546875" style="5" customWidth="1"/>
    <col min="20" max="22" width="7.85546875" style="7" customWidth="1"/>
    <col min="23" max="23" width="7.85546875" style="5" customWidth="1"/>
    <col min="24" max="28" width="7.85546875" style="7" customWidth="1"/>
    <col min="29" max="29" width="7.85546875" style="5" customWidth="1"/>
    <col min="30" max="30" width="7.85546875" style="7" customWidth="1"/>
    <col min="31" max="31" width="7.85546875" style="5" customWidth="1"/>
    <col min="32" max="33" width="7.85546875" style="1" customWidth="1"/>
    <col min="34" max="40" width="7.85546875" style="5" customWidth="1"/>
    <col min="41" max="41" width="8.42578125" style="9" bestFit="1" customWidth="1"/>
    <col min="42" max="16384" width="9.140625" style="1"/>
  </cols>
  <sheetData>
    <row r="1" spans="1:41" x14ac:dyDescent="0.25">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row>
    <row r="2" spans="1:41" s="10" customFormat="1" ht="114.75" customHeight="1" thickBot="1" x14ac:dyDescent="0.25">
      <c r="A2" s="302" t="s">
        <v>8</v>
      </c>
      <c r="B2" s="302" t="s">
        <v>260</v>
      </c>
      <c r="C2" s="303" t="s">
        <v>453</v>
      </c>
      <c r="D2" s="259" t="s">
        <v>13</v>
      </c>
      <c r="E2" s="259" t="s">
        <v>14</v>
      </c>
      <c r="F2" s="260" t="s">
        <v>0</v>
      </c>
      <c r="G2" s="256" t="s">
        <v>36</v>
      </c>
      <c r="H2" s="259" t="s">
        <v>12</v>
      </c>
      <c r="I2" s="259" t="s">
        <v>12</v>
      </c>
      <c r="J2" s="259" t="s">
        <v>23</v>
      </c>
      <c r="K2" s="256" t="s">
        <v>20</v>
      </c>
      <c r="L2" s="267" t="s">
        <v>309</v>
      </c>
      <c r="M2" s="267" t="s">
        <v>151</v>
      </c>
      <c r="N2" s="259" t="s">
        <v>151</v>
      </c>
      <c r="O2" s="259" t="s">
        <v>17</v>
      </c>
      <c r="P2" s="260" t="s">
        <v>234</v>
      </c>
      <c r="Q2" s="260" t="s">
        <v>705</v>
      </c>
      <c r="R2" s="256" t="s">
        <v>18</v>
      </c>
      <c r="S2" s="255" t="s">
        <v>185</v>
      </c>
      <c r="T2" s="259" t="s">
        <v>306</v>
      </c>
      <c r="U2" s="259" t="s">
        <v>305</v>
      </c>
      <c r="V2" s="260" t="s">
        <v>232</v>
      </c>
      <c r="W2" s="256" t="s">
        <v>19</v>
      </c>
      <c r="X2" s="259" t="s">
        <v>247</v>
      </c>
      <c r="Y2" s="259" t="s">
        <v>199</v>
      </c>
      <c r="Z2" s="267" t="s">
        <v>505</v>
      </c>
      <c r="AA2" s="267" t="s">
        <v>507</v>
      </c>
      <c r="AB2" s="259" t="s">
        <v>508</v>
      </c>
      <c r="AC2" s="256" t="s">
        <v>54</v>
      </c>
      <c r="AD2" s="259" t="s">
        <v>22</v>
      </c>
      <c r="AE2" s="256" t="s">
        <v>21</v>
      </c>
      <c r="AF2" s="267" t="s">
        <v>35</v>
      </c>
      <c r="AG2" s="256" t="s">
        <v>27</v>
      </c>
      <c r="AH2" s="259" t="s">
        <v>162</v>
      </c>
      <c r="AI2" s="259" t="s">
        <v>163</v>
      </c>
      <c r="AJ2" s="267" t="s">
        <v>248</v>
      </c>
      <c r="AK2" s="259" t="s">
        <v>33</v>
      </c>
      <c r="AL2" s="256" t="s">
        <v>28</v>
      </c>
      <c r="AM2" s="259" t="s">
        <v>709</v>
      </c>
      <c r="AN2" s="325" t="s">
        <v>736</v>
      </c>
      <c r="AO2" s="252" t="s">
        <v>182</v>
      </c>
    </row>
    <row r="3" spans="1:41" x14ac:dyDescent="0.25">
      <c r="A3" s="299" t="s">
        <v>658</v>
      </c>
      <c r="B3" s="51" t="s">
        <v>587</v>
      </c>
      <c r="C3" s="108" t="s">
        <v>623</v>
      </c>
      <c r="D3" s="262">
        <f>ROUND(IF('Indicator Data'!O5="No data",IF((0.1233*LN('Indicator Data'!AW5)-0.4559)&gt;D$40,0,IF((0.1233*LN('Indicator Data'!AW5)-0.4559)&lt;D$39,10,(D$40-(0.1233*LN('Indicator Data'!AW5)-0.4559))/(D$40-D$39)*10)),IF('Indicator Data'!O5&gt;D$40,0,IF('Indicator Data'!O5&lt;D$39,10,(D$40-'Indicator Data'!O5)/(D$40-D$39)*10))),1)</f>
        <v>5.7</v>
      </c>
      <c r="E3" s="261">
        <f>IF('Indicator Data'!P5="No data","x",ROUND((IF('Indicator Data'!P5=E$39,0,IF(LOG('Indicator Data'!P5*1000)&gt;E$40,10,10-(E$40-LOG('Indicator Data'!P5*1000))/(E$40-E$39)*10))),1))</f>
        <v>0</v>
      </c>
      <c r="F3" s="262">
        <f>IF('Indicator Data'!AL5="No data","x",ROUND(IF('Indicator Data'!AL5&gt;F$40,10,IF('Indicator Data'!AL5&lt;F$39,0,10-(F$40-'Indicator Data'!AL5)/(F$40-F$39)*10)),1))</f>
        <v>6.4</v>
      </c>
      <c r="G3" s="258">
        <f t="shared" ref="G3:G18" si="0">ROUND(IF(E3="x",(10-GEOMEAN(((10-D3)/10*9+1),((10-F3)/10*9+1)))/9*10,(10-GEOMEAN(((10-D3)/10*9+1),((10-E3)/10*9+1),((10-F3)/10*9+1)))/9*10),1)</f>
        <v>4.5</v>
      </c>
      <c r="H3" s="265">
        <f>IF(OR('Indicator Data'!R5="No data",'Indicator Data'!S5="No data"),"x",IF(OR('Indicator Data'!T5="No data",'Indicator Data'!U5="No data"),1-(POWER((POWER(POWER((POWER((10/IF('Indicator Data'!R5&lt;10,10,'Indicator Data'!R5))*(1/'Indicator Data'!S5),0.5))*('Indicator Data'!V5)*('Indicator Data'!X5),(1/3)),-1)+POWER(POWER((1*('Indicator Data'!W5)*('Indicator Data'!Y5)),(1/3)),-1))/2,-1)/POWER((((POWER((10/IF('Indicator Data'!R5&lt;10,10,'Indicator Data'!R5))*(1/'Indicator Data'!S5),0.5)+1)/2)*(('Indicator Data'!V5+'Indicator Data'!W5)/2)*(('Indicator Data'!X5+'Indicator Data'!Y5)/2)),(1/3))),IF(OR('Indicator Data'!R5="No data",'Indicator Data'!S5="No data"),"x",1-(POWER((POWER(POWER((POWER((10/IF('Indicator Data'!R5&lt;10,10,'Indicator Data'!R5))*(1/'Indicator Data'!S5),0.5))*(POWER(('Indicator Data'!V5*'Indicator Data'!T5),0.5))*('Indicator Data'!X5),(1/3)),-1)+POWER(POWER(1*(POWER(('Indicator Data'!W5*'Indicator Data'!U5),0.5))*('Indicator Data'!Y5),(1/3)),-1))/2,-1)/POWER((((POWER((10/IF('Indicator Data'!R5&lt;10,10,'Indicator Data'!R5))*(1/'Indicator Data'!S5),0.5)+1)/2)*((POWER(('Indicator Data'!V5*'Indicator Data'!T5),0.5)+POWER(('Indicator Data'!W5*'Indicator Data'!U5),0.5))/2)*(('Indicator Data'!X5+'Indicator Data'!Y5)/2)),(1/3))))))</f>
        <v>0.39915518672993811</v>
      </c>
      <c r="I3" s="261">
        <f t="shared" ref="I3:I18" si="1">IF(H3="x","x",ROUND(IF(H3&gt;I$40,10,IF(H3&lt;I$39,0,10-(I$40-H3)/(I$40-I$39)*10)),1))</f>
        <v>10</v>
      </c>
      <c r="J3" s="261">
        <f>IF('Indicator Data'!Z5="No data","x",ROUND(IF('Indicator Data'!Z5&gt;J$40,10,IF('Indicator Data'!Z5&lt;J$39,0,10-(J$40-'Indicator Data'!Z5)/(J$40-J$39)*10)),1))</f>
        <v>6.3</v>
      </c>
      <c r="K3" s="258">
        <f t="shared" ref="K3:K38" si="2">IF(AND(I3="x",J3="x"),"x",ROUND(AVERAGE(I3,J3),1))</f>
        <v>8.1999999999999993</v>
      </c>
      <c r="L3" s="272">
        <f>SUM(IF('Indicator Data'!AA5=0,0,'Indicator Data'!AA5/1000000),SUM('Indicator Data'!AB5:AC5))</f>
        <v>565.688759</v>
      </c>
      <c r="M3" s="272">
        <f>L3/(SUM('Indicator Data'!BO$5:'Indicator Data'!BO$15))*1000000</f>
        <v>191.02071959208484</v>
      </c>
      <c r="N3" s="263">
        <f t="shared" ref="N3:N18" si="3">IF(M3="x","x",ROUND(IF(M3&gt;N$40,10,IF(M3&lt;N$39,0,10-(N$40-M3)/(N$40-N$39)*10)),1))</f>
        <v>6.4</v>
      </c>
      <c r="O3" s="263">
        <f>IF('Indicator Data'!AD5="No data","x",ROUND(IF('Indicator Data'!AD5&gt;O$40,10,IF('Indicator Data'!AD5&lt;O$39,0,10-(O$40-'Indicator Data'!AD5)/(O$40-O$39)*10)),1))</f>
        <v>1.7</v>
      </c>
      <c r="P3" s="264">
        <f>IF('Indicator Data'!Q5="No data","x",ROUND(IF('Indicator Data'!Q5&gt;P$40,10,IF('Indicator Data'!Q5&lt;P$39,0,10-(P$40-'Indicator Data'!Q5)/(P$40-P$39)*10)),1))</f>
        <v>7</v>
      </c>
      <c r="Q3" s="262">
        <f>IF('Indicator Data'!AE5="No data","x",ROUND(IF('Indicator Data'!AE5&gt;Q$40,10,IF('Indicator Data'!AE5&lt;Q$39,0,10-(Q$40-'Indicator Data'!AE5)/(Q$40-Q$39)*10)),1))</f>
        <v>0</v>
      </c>
      <c r="R3" s="257">
        <f t="shared" ref="R3:R38" si="4">ROUND(AVERAGE(N3,O3,P3),1)</f>
        <v>5</v>
      </c>
      <c r="S3" s="253">
        <f t="shared" ref="S3:S38" si="5">ROUND(AVERAGE(G3,G3,K3,R3),1)</f>
        <v>5.6</v>
      </c>
      <c r="T3" s="266">
        <f>IF(AND('Indicator Data'!AF5="No data",'Indicator Data'!AG5="No data",'Indicator Data'!AH5="No data"),"x",SUM('Indicator Data'!AF5:AH5))</f>
        <v>7.6243980738362757E-4</v>
      </c>
      <c r="U3" s="264">
        <f t="shared" ref="U3:U18" si="6">IF(T3="x","x",ROUND(IF(T3&gt;U$40,10,IF(T3&lt;U$39,0,10-(U$40-T3)/(U$40-U$39)*10)),1))</f>
        <v>0.1</v>
      </c>
      <c r="V3" s="262">
        <f>IF('Indicator Data'!AI5="No data","x",'Indicator Data'!AI5)</f>
        <v>5</v>
      </c>
      <c r="W3" s="257">
        <f t="shared" ref="W3:W38" si="7">ROUND(IF(U3="x",V3,IF(V3="x",U3,(10-GEOMEAN(((10-U3)/10*9+1),((10-V3)/10*9+1))))/9*10),1)</f>
        <v>2.9</v>
      </c>
      <c r="X3" s="263">
        <f>IF('Indicator Data'!AJ5="No data","x",ROUND(IF('Indicator Data'!AJ5&gt;X$40,10,IF('Indicator Data'!AJ5&lt;X$39,0,10-(X$40-'Indicator Data'!AJ5)/(X$40-X$39)*10)),1))</f>
        <v>3.6</v>
      </c>
      <c r="Y3" s="263">
        <f>IF('Indicator Data'!AK5="No data","x",ROUND(IF('Indicator Data'!AK5&gt;Y$40,10,IF('Indicator Data'!AK5&lt;Y$39,0,10-(Y$40-'Indicator Data'!AK5)/(Y$40-Y$39)*10)),1))</f>
        <v>2.1</v>
      </c>
      <c r="Z3" s="268">
        <f>IF('Indicator Data'!AS5="No data","x",ROUND(IF('Indicator Data'!AS5&gt;Z$40,10,IF('Indicator Data'!AS5&lt;Z$39,0,10-(Z$40-'Indicator Data'!AS5)/(Z$40-Z$39)*10)),1))</f>
        <v>3.1</v>
      </c>
      <c r="AA3" s="268">
        <f>IF('Indicator Data'!AT5="No data","x",ROUND(IF('Indicator Data'!AT5&gt;AA$40,10,IF('Indicator Data'!AT5&lt;AA$39,0,10-(AA$40-'Indicator Data'!AT5)/(AA$40-AA$39)*10)),1))</f>
        <v>4.5999999999999996</v>
      </c>
      <c r="AB3" s="264">
        <f t="shared" ref="AB3:AB18" si="8">IF(AND(Z3="x",AA3="x"),"x",ROUND(AVERAGE(Z3,AA3),1))</f>
        <v>3.9</v>
      </c>
      <c r="AC3" s="257">
        <f t="shared" ref="AC3:AC18" si="9">IF(AND(X3="x",Y3="x",AB3="x"),"x",ROUND(AVERAGE(X3,Y3,AB3),1))</f>
        <v>3.2</v>
      </c>
      <c r="AD3" s="263">
        <f>IF('Indicator Data'!AM5="No data","x",ROUND(IF('Indicator Data'!AM5&gt;AD$40,10,IF('Indicator Data'!AM5&lt;AD$39,0,10-(AD$40-'Indicator Data'!AM5)/(AD$40-AD$39)*10)),1))</f>
        <v>10</v>
      </c>
      <c r="AE3" s="257">
        <f t="shared" ref="AE3:AE38" si="10">AD3</f>
        <v>10</v>
      </c>
      <c r="AF3" s="270">
        <f>IF(OR('Indicator Data'!AN5="No data",'Indicator Data'!BO5="No data"),"x",('Indicator Data'!AN5/'Indicator Data'!BO5))</f>
        <v>0</v>
      </c>
      <c r="AG3" s="257">
        <f t="shared" ref="AG3:AG18" si="11">IF(AF3="x","x",ROUND(IF(AF3&gt;AG$40,10,IF(AF3&lt;AG$39,0,10-(AG$40-AF3)/(AG$40-AG$39)*10)),1))</f>
        <v>0</v>
      </c>
      <c r="AH3" s="263">
        <f>IF('Indicator Data'!AO5="No data","x",ROUND(IF('Indicator Data'!AO5&lt;$AH$39,10,IF('Indicator Data'!AO5&gt;$AH$40,0,($AH$40-'Indicator Data'!AO5)/($AH$40-$AH$39)*10)),1))</f>
        <v>4.8</v>
      </c>
      <c r="AI3" s="263">
        <f>IF('Indicator Data'!AP5="No data","x",ROUND(IF('Indicator Data'!AP5&gt;$AI$40,10,IF('Indicator Data'!AP5&lt;$AI$39,0,10-($AI$40-'Indicator Data'!AP5)/($AI$40-$AI$39)*10)),1))</f>
        <v>1</v>
      </c>
      <c r="AJ3" s="268">
        <f>IF('Indicator Data'!AQ5="No data","x",ROUND(IF('Indicator Data'!AQ5&gt;$AJ$40,10,IF('Indicator Data'!AQ5&lt;$AJ$39,0,10-($AJ$40-'Indicator Data'!AQ5)/($AJ$40-$AJ$39)*10)),1))</f>
        <v>7.1</v>
      </c>
      <c r="AK3" s="263">
        <f t="shared" ref="AK3:AK38" si="12">AJ3</f>
        <v>7.1</v>
      </c>
      <c r="AL3" s="257">
        <f t="shared" ref="AL3:AL38" si="13">ROUND(AVERAGE(AI3,AK3,AH3),1)</f>
        <v>4.3</v>
      </c>
      <c r="AM3" s="261">
        <f>IF('Indicator Data'!AR5="No data","x",ROUND(IF('Indicator Data'!AR5&gt;AM$40,10,IF('Indicator Data'!AR5&lt;AM$39,0,10-(AM$40-'Indicator Data'!AR5)/(AM$40-AM$39)*10)),1))</f>
        <v>7.5</v>
      </c>
      <c r="AN3" s="258">
        <f>AM3</f>
        <v>7.5</v>
      </c>
      <c r="AO3" s="254">
        <f>IF(AND(AE3="x",AG3="x"),ROUND((10-GEOMEAN(((10-AC3)/10*9+1),((10-W3)/10*9+1),((10-AN3)/10*9+1),((10-AL3)/10*9+1)))/9*10,1),IF(AND(AC3="x",AG3="x"),ROUND((10-GEOMEAN(((10-W3)/10*9+1),((10-AN3)/10*9+1),((10-AE3)/10*9+1),((10-AL3)/10*9+1)))/9*10,1),IF(AND(AE3="x",AG3="x"),ROUND((10-GEOMEAN(((10-W3)/10*9+1),((10-AC3)/10*9+1),((10-AL3)/10*9+1)))/9*10,1),IF(AG3="x",ROUND((10-GEOMEAN(((10-W3)/10*9+1),((10-AC3)/10*9+1),((10-AE3)/10*9+1),((10-AN3)/10*9+1),((10-AL3)/10*9+1)))/9*10,1),IF(AG3&lt;ROUND((10-GEOMEAN(((10-W3)/10*9+1),((10-AN3)/10*9+1),((10-AC3)/10*9+1),((10-AE3)/10*9+1),((10-AL3)/10*9+1)))/9*10,1),ROUND((10-GEOMEAN(((10-W3)/10*9+1),((10-AC3)/10*9+1),((10-AE3)/10*9+1),((10-AN3)/10*9+1),((10-AL3)/10*9+1)))/9*10,1),ROUND((10-GEOMEAN(((10-W3)/10*9+1),((10-AC3)/10*9+1),((10-AE3)/10*9+1),((10-AN3)/10*9+1),((10-AG3)/10*9+1),((10-AL3)/10*9+1)))/9*10,1))))))</f>
        <v>6.6</v>
      </c>
    </row>
    <row r="4" spans="1:41" x14ac:dyDescent="0.25">
      <c r="A4" s="299" t="s">
        <v>658</v>
      </c>
      <c r="B4" s="51" t="s">
        <v>588</v>
      </c>
      <c r="C4" s="108" t="s">
        <v>624</v>
      </c>
      <c r="D4" s="262">
        <f>ROUND(IF('Indicator Data'!O6="No data",IF((0.1233*LN('Indicator Data'!AW6)-0.4559)&gt;D$40,0,IF((0.1233*LN('Indicator Data'!AW6)-0.4559)&lt;D$39,10,(D$40-(0.1233*LN('Indicator Data'!AW6)-0.4559))/(D$40-D$39)*10)),IF('Indicator Data'!O6&gt;D$40,0,IF('Indicator Data'!O6&lt;D$39,10,(D$40-'Indicator Data'!O6)/(D$40-D$39)*10))),1)</f>
        <v>6.1</v>
      </c>
      <c r="E4" s="261">
        <f>IF('Indicator Data'!P6="No data","x",ROUND((IF('Indicator Data'!P6=E$39,0,IF(LOG('Indicator Data'!P6*1000)&gt;E$40,10,10-(E$40-LOG('Indicator Data'!P6*1000))/(E$40-E$39)*10))),1))</f>
        <v>0</v>
      </c>
      <c r="F4" s="262">
        <f>IF('Indicator Data'!AL6="No data","x",ROUND(IF('Indicator Data'!AL6&gt;F$40,10,IF('Indicator Data'!AL6&lt;F$39,0,10-(F$40-'Indicator Data'!AL6)/(F$40-F$39)*10)),1))</f>
        <v>6.5</v>
      </c>
      <c r="G4" s="258">
        <f t="shared" si="0"/>
        <v>4.8</v>
      </c>
      <c r="H4" s="265">
        <f>IF(OR('Indicator Data'!R6="No data",'Indicator Data'!S6="No data"),"x",IF(OR('Indicator Data'!T6="No data",'Indicator Data'!U6="No data"),1-(POWER((POWER(POWER((POWER((10/IF('Indicator Data'!R6&lt;10,10,'Indicator Data'!R6))*(1/'Indicator Data'!S6),0.5))*('Indicator Data'!V6)*('Indicator Data'!X6),(1/3)),-1)+POWER(POWER((1*('Indicator Data'!W6)*('Indicator Data'!Y6)),(1/3)),-1))/2,-1)/POWER((((POWER((10/IF('Indicator Data'!R6&lt;10,10,'Indicator Data'!R6))*(1/'Indicator Data'!S6),0.5)+1)/2)*(('Indicator Data'!V6+'Indicator Data'!W6)/2)*(('Indicator Data'!X6+'Indicator Data'!Y6)/2)),(1/3))),IF(OR('Indicator Data'!R6="No data",'Indicator Data'!S6="No data"),"x",1-(POWER((POWER(POWER((POWER((10/IF('Indicator Data'!R6&lt;10,10,'Indicator Data'!R6))*(1/'Indicator Data'!S6),0.5))*(POWER(('Indicator Data'!V6*'Indicator Data'!T6),0.5))*('Indicator Data'!X6),(1/3)),-1)+POWER(POWER(1*(POWER(('Indicator Data'!W6*'Indicator Data'!U6),0.5))*('Indicator Data'!Y6),(1/3)),-1))/2,-1)/POWER((((POWER((10/IF('Indicator Data'!R6&lt;10,10,'Indicator Data'!R6))*(1/'Indicator Data'!S6),0.5)+1)/2)*((POWER(('Indicator Data'!V6*'Indicator Data'!T6),0.5)+POWER(('Indicator Data'!W6*'Indicator Data'!U6),0.5))/2)*(('Indicator Data'!X6+'Indicator Data'!Y6)/2)),(1/3))))))</f>
        <v>0.34448822184384587</v>
      </c>
      <c r="I4" s="261">
        <f t="shared" si="1"/>
        <v>8.1</v>
      </c>
      <c r="J4" s="261">
        <f>IF('Indicator Data'!Z6="No data","x",ROUND(IF('Indicator Data'!Z6&gt;J$40,10,IF('Indicator Data'!Z6&lt;J$39,0,10-(J$40-'Indicator Data'!Z6)/(J$40-J$39)*10)),1))</f>
        <v>6.3</v>
      </c>
      <c r="K4" s="258">
        <f t="shared" si="2"/>
        <v>7.2</v>
      </c>
      <c r="L4" s="272">
        <f>SUM(IF('Indicator Data'!AA6=0,0,'Indicator Data'!AA6/1000000),SUM('Indicator Data'!AB6:AC6))</f>
        <v>565.688759</v>
      </c>
      <c r="M4" s="272">
        <f>L4/(SUM('Indicator Data'!BO$5:'Indicator Data'!BO$15))*1000000</f>
        <v>191.02071959208484</v>
      </c>
      <c r="N4" s="261">
        <f t="shared" si="3"/>
        <v>6.4</v>
      </c>
      <c r="O4" s="261">
        <f>IF('Indicator Data'!AD6="No data","x",ROUND(IF('Indicator Data'!AD6&gt;O$40,10,IF('Indicator Data'!AD6&lt;O$39,0,10-(O$40-'Indicator Data'!AD6)/(O$40-O$39)*10)),1))</f>
        <v>1.7</v>
      </c>
      <c r="P4" s="262">
        <f>IF('Indicator Data'!Q6="No data","x",ROUND(IF('Indicator Data'!Q6&gt;P$40,10,IF('Indicator Data'!Q6&lt;P$39,0,10-(P$40-'Indicator Data'!Q6)/(P$40-P$39)*10)),1))</f>
        <v>7</v>
      </c>
      <c r="Q4" s="262">
        <f>IF('Indicator Data'!AE6="No data","x",ROUND(IF('Indicator Data'!AE6&gt;Q$40,10,IF('Indicator Data'!AE6&lt;Q$39,0,10-(Q$40-'Indicator Data'!AE6)/(Q$40-Q$39)*10)),1))</f>
        <v>0</v>
      </c>
      <c r="R4" s="258">
        <f t="shared" si="4"/>
        <v>5</v>
      </c>
      <c r="S4" s="254">
        <f t="shared" si="5"/>
        <v>5.5</v>
      </c>
      <c r="T4" s="265">
        <f>IF(AND('Indicator Data'!AF6="No data",'Indicator Data'!AG6="No data",'Indicator Data'!AH6="No data"),"x",SUM('Indicator Data'!AF6:AH6))</f>
        <v>5.3432137285491419E-4</v>
      </c>
      <c r="U4" s="262">
        <f t="shared" si="6"/>
        <v>0</v>
      </c>
      <c r="V4" s="262">
        <f>IF('Indicator Data'!AI6="No data","x",'Indicator Data'!AI6)</f>
        <v>5</v>
      </c>
      <c r="W4" s="258">
        <f t="shared" si="7"/>
        <v>2.9</v>
      </c>
      <c r="X4" s="261">
        <f>IF('Indicator Data'!AJ6="No data","x",ROUND(IF('Indicator Data'!AJ6&gt;X$40,10,IF('Indicator Data'!AJ6&lt;X$39,0,10-(X$40-'Indicator Data'!AJ6)/(X$40-X$39)*10)),1))</f>
        <v>5.7</v>
      </c>
      <c r="Y4" s="261">
        <f>IF('Indicator Data'!AK6="No data","x",ROUND(IF('Indicator Data'!AK6&gt;Y$40,10,IF('Indicator Data'!AK6&lt;Y$39,0,10-(Y$40-'Indicator Data'!AK6)/(Y$40-Y$39)*10)),1))</f>
        <v>3.6</v>
      </c>
      <c r="Z4" s="269">
        <f>IF('Indicator Data'!AS6="No data","x",ROUND(IF('Indicator Data'!AS6&gt;Z$40,10,IF('Indicator Data'!AS6&lt;Z$39,0,10-(Z$40-'Indicator Data'!AS6)/(Z$40-Z$39)*10)),1))</f>
        <v>3.1</v>
      </c>
      <c r="AA4" s="269">
        <f>IF('Indicator Data'!AT6="No data","x",ROUND(IF('Indicator Data'!AT6&gt;AA$40,10,IF('Indicator Data'!AT6&lt;AA$39,0,10-(AA$40-'Indicator Data'!AT6)/(AA$40-AA$39)*10)),1))</f>
        <v>4.5999999999999996</v>
      </c>
      <c r="AB4" s="262">
        <f t="shared" si="8"/>
        <v>3.9</v>
      </c>
      <c r="AC4" s="258">
        <f t="shared" si="9"/>
        <v>4.4000000000000004</v>
      </c>
      <c r="AD4" s="261">
        <f>IF('Indicator Data'!AM6="No data","x",ROUND(IF('Indicator Data'!AM6&gt;AD$40,10,IF('Indicator Data'!AM6&lt;AD$39,0,10-(AD$40-'Indicator Data'!AM6)/(AD$40-AD$39)*10)),1))</f>
        <v>0</v>
      </c>
      <c r="AE4" s="258">
        <f t="shared" si="10"/>
        <v>0</v>
      </c>
      <c r="AF4" s="271">
        <f>IF(OR('Indicator Data'!AN6="No data",'Indicator Data'!BO6="No data"),"x",('Indicator Data'!AN6/'Indicator Data'!BO6))</f>
        <v>0</v>
      </c>
      <c r="AG4" s="258">
        <f t="shared" si="11"/>
        <v>0</v>
      </c>
      <c r="AH4" s="261">
        <f>IF('Indicator Data'!AO6="No data","x",ROUND(IF('Indicator Data'!AO6&lt;$AH$39,10,IF('Indicator Data'!AO6&gt;$AH$40,0,($AH$40-'Indicator Data'!AO6)/($AH$40-$AH$39)*10)),1))</f>
        <v>4.8</v>
      </c>
      <c r="AI4" s="261">
        <f>IF('Indicator Data'!AP6="No data","x",ROUND(IF('Indicator Data'!AP6&gt;$AI$40,10,IF('Indicator Data'!AP6&lt;$AI$39,0,10-($AI$40-'Indicator Data'!AP6)/($AI$40-$AI$39)*10)),1))</f>
        <v>1</v>
      </c>
      <c r="AJ4" s="269">
        <f>IF('Indicator Data'!AQ6="No data","x",ROUND(IF('Indicator Data'!AQ6&gt;$AJ$40,10,IF('Indicator Data'!AQ6&lt;$AJ$39,0,10-($AJ$40-'Indicator Data'!AQ6)/($AJ$40-$AJ$39)*10)),1))</f>
        <v>7.1</v>
      </c>
      <c r="AK4" s="261">
        <f t="shared" si="12"/>
        <v>7.1</v>
      </c>
      <c r="AL4" s="258">
        <f t="shared" si="13"/>
        <v>4.3</v>
      </c>
      <c r="AM4" s="261">
        <f>IF('Indicator Data'!AR6="No data","x",ROUND(IF('Indicator Data'!AR6&gt;AM$40,10,IF('Indicator Data'!AR6&lt;AM$39,0,10-(AM$40-'Indicator Data'!AR6)/(AM$40-AM$39)*10)),1))</f>
        <v>7.4</v>
      </c>
      <c r="AN4" s="258">
        <f t="shared" ref="AN4:AN38" si="14">AM4</f>
        <v>7.4</v>
      </c>
      <c r="AO4" s="254">
        <f>IF(AND(AE4="x",AG4="x"),ROUND((10-GEOMEAN(((10-AC4)/10*9+1),((10-W4)/10*9+1),((10-AN4)/10*9+1),((10-AL4)/10*9+1)))/9*10,1),IF(AND(AC4="x",AG4="x"),ROUND((10-GEOMEAN(((10-W4)/10*9+1),((10-AN4)/10*9+1),((10-AE4)/10*9+1),((10-AL4)/10*9+1)))/9*10,1),IF(AND(AE4="x",AG4="x"),ROUND((10-GEOMEAN(((10-W4)/10*9+1),((10-AC4)/10*9+1),((10-AL4)/10*9+1)))/9*10,1),IF(AG4="x",ROUND((10-GEOMEAN(((10-W4)/10*9+1),((10-AC4)/10*9+1),((10-AE4)/10*9+1),((10-AN4)/10*9+1),((10-AL4)/10*9+1)))/9*10,1),IF(AG4&lt;ROUND((10-GEOMEAN(((10-W4)/10*9+1),((10-AN4)/10*9+1),((10-AC4)/10*9+1),((10-AE4)/10*9+1),((10-AL4)/10*9+1)))/9*10,1),ROUND((10-GEOMEAN(((10-W4)/10*9+1),((10-AC4)/10*9+1),((10-AE4)/10*9+1),((10-AN4)/10*9+1),((10-AL4)/10*9+1)))/9*10,1),ROUND((10-GEOMEAN(((10-W4)/10*9+1),((10-AC4)/10*9+1),((10-AE4)/10*9+1),((10-AN4)/10*9+1),((10-AG4)/10*9+1),((10-AL4)/10*9+1)))/9*10,1))))))</f>
        <v>4.2</v>
      </c>
    </row>
    <row r="5" spans="1:41" x14ac:dyDescent="0.25">
      <c r="A5" s="299" t="s">
        <v>658</v>
      </c>
      <c r="B5" s="51" t="s">
        <v>589</v>
      </c>
      <c r="C5" s="108" t="s">
        <v>625</v>
      </c>
      <c r="D5" s="262">
        <f>ROUND(IF('Indicator Data'!O7="No data",IF((0.1233*LN('Indicator Data'!AW7)-0.4559)&gt;D$40,0,IF((0.1233*LN('Indicator Data'!AW7)-0.4559)&lt;D$39,10,(D$40-(0.1233*LN('Indicator Data'!AW7)-0.4559))/(D$40-D$39)*10)),IF('Indicator Data'!O7&gt;D$40,0,IF('Indicator Data'!O7&lt;D$39,10,(D$40-'Indicator Data'!O7)/(D$40-D$39)*10))),1)</f>
        <v>6.8</v>
      </c>
      <c r="E5" s="261">
        <f>IF('Indicator Data'!P7="No data","x",ROUND((IF('Indicator Data'!P7=E$39,0,IF(LOG('Indicator Data'!P7*1000)&gt;E$40,10,10-(E$40-LOG('Indicator Data'!P7*1000))/(E$40-E$39)*10))),1))</f>
        <v>0</v>
      </c>
      <c r="F5" s="262">
        <f>IF('Indicator Data'!AL7="No data","x",ROUND(IF('Indicator Data'!AL7&gt;F$40,10,IF('Indicator Data'!AL7&lt;F$39,0,10-(F$40-'Indicator Data'!AL7)/(F$40-F$39)*10)),1))</f>
        <v>4.5</v>
      </c>
      <c r="G5" s="258">
        <f t="shared" si="0"/>
        <v>4.3</v>
      </c>
      <c r="H5" s="265">
        <f>IF(OR('Indicator Data'!R7="No data",'Indicator Data'!S7="No data"),"x",IF(OR('Indicator Data'!T7="No data",'Indicator Data'!U7="No data"),1-(POWER((POWER(POWER((POWER((10/IF('Indicator Data'!R7&lt;10,10,'Indicator Data'!R7))*(1/'Indicator Data'!S7),0.5))*('Indicator Data'!V7)*('Indicator Data'!X7),(1/3)),-1)+POWER(POWER((1*('Indicator Data'!W7)*('Indicator Data'!Y7)),(1/3)),-1))/2,-1)/POWER((((POWER((10/IF('Indicator Data'!R7&lt;10,10,'Indicator Data'!R7))*(1/'Indicator Data'!S7),0.5)+1)/2)*(('Indicator Data'!V7+'Indicator Data'!W7)/2)*(('Indicator Data'!X7+'Indicator Data'!Y7)/2)),(1/3))),IF(OR('Indicator Data'!R7="No data",'Indicator Data'!S7="No data"),"x",1-(POWER((POWER(POWER((POWER((10/IF('Indicator Data'!R7&lt;10,10,'Indicator Data'!R7))*(1/'Indicator Data'!S7),0.5))*(POWER(('Indicator Data'!V7*'Indicator Data'!T7),0.5))*('Indicator Data'!X7),(1/3)),-1)+POWER(POWER(1*(POWER(('Indicator Data'!W7*'Indicator Data'!U7),0.5))*('Indicator Data'!Y7),(1/3)),-1))/2,-1)/POWER((((POWER((10/IF('Indicator Data'!R7&lt;10,10,'Indicator Data'!R7))*(1/'Indicator Data'!S7),0.5)+1)/2)*((POWER(('Indicator Data'!V7*'Indicator Data'!T7),0.5)+POWER(('Indicator Data'!W7*'Indicator Data'!U7),0.5))/2)*(('Indicator Data'!X7+'Indicator Data'!Y7)/2)),(1/3))))))</f>
        <v>0.32514262563460727</v>
      </c>
      <c r="I5" s="261">
        <f t="shared" si="1"/>
        <v>7.5</v>
      </c>
      <c r="J5" s="261">
        <f>IF('Indicator Data'!Z7="No data","x",ROUND(IF('Indicator Data'!Z7&gt;J$40,10,IF('Indicator Data'!Z7&lt;J$39,0,10-(J$40-'Indicator Data'!Z7)/(J$40-J$39)*10)),1))</f>
        <v>6.3</v>
      </c>
      <c r="K5" s="258">
        <f t="shared" si="2"/>
        <v>6.9</v>
      </c>
      <c r="L5" s="272">
        <f>SUM(IF('Indicator Data'!AA7=0,0,'Indicator Data'!AA7/1000000),SUM('Indicator Data'!AB7:AC7))</f>
        <v>565.688759</v>
      </c>
      <c r="M5" s="272">
        <f>L5/(SUM('Indicator Data'!BO$5:'Indicator Data'!BO$15))*1000000</f>
        <v>191.02071959208484</v>
      </c>
      <c r="N5" s="261">
        <f t="shared" si="3"/>
        <v>6.4</v>
      </c>
      <c r="O5" s="261">
        <f>IF('Indicator Data'!AD7="No data","x",ROUND(IF('Indicator Data'!AD7&gt;O$40,10,IF('Indicator Data'!AD7&lt;O$39,0,10-(O$40-'Indicator Data'!AD7)/(O$40-O$39)*10)),1))</f>
        <v>1.7</v>
      </c>
      <c r="P5" s="262">
        <f>IF('Indicator Data'!Q7="No data","x",ROUND(IF('Indicator Data'!Q7&gt;P$40,10,IF('Indicator Data'!Q7&lt;P$39,0,10-(P$40-'Indicator Data'!Q7)/(P$40-P$39)*10)),1))</f>
        <v>7</v>
      </c>
      <c r="Q5" s="262">
        <f>IF('Indicator Data'!AE7="No data","x",ROUND(IF('Indicator Data'!AE7&gt;Q$40,10,IF('Indicator Data'!AE7&lt;Q$39,0,10-(Q$40-'Indicator Data'!AE7)/(Q$40-Q$39)*10)),1))</f>
        <v>0</v>
      </c>
      <c r="R5" s="258">
        <f t="shared" si="4"/>
        <v>5</v>
      </c>
      <c r="S5" s="254">
        <f t="shared" si="5"/>
        <v>5.0999999999999996</v>
      </c>
      <c r="T5" s="265">
        <f>IF(AND('Indicator Data'!AF7="No data",'Indicator Data'!AG7="No data",'Indicator Data'!AH7="No data"),"x",SUM('Indicator Data'!AF7:AH7))</f>
        <v>5.6124383769434966E-4</v>
      </c>
      <c r="U5" s="262">
        <f t="shared" si="6"/>
        <v>0.1</v>
      </c>
      <c r="V5" s="262">
        <f>IF('Indicator Data'!AI7="No data","x",'Indicator Data'!AI7)</f>
        <v>5</v>
      </c>
      <c r="W5" s="258">
        <f t="shared" si="7"/>
        <v>2.9</v>
      </c>
      <c r="X5" s="261">
        <f>IF('Indicator Data'!AJ7="No data","x",ROUND(IF('Indicator Data'!AJ7&gt;X$40,10,IF('Indicator Data'!AJ7&lt;X$39,0,10-(X$40-'Indicator Data'!AJ7)/(X$40-X$39)*10)),1))</f>
        <v>3.6</v>
      </c>
      <c r="Y5" s="261">
        <f>IF('Indicator Data'!AK7="No data","x",ROUND(IF('Indicator Data'!AK7&gt;Y$40,10,IF('Indicator Data'!AK7&lt;Y$39,0,10-(Y$40-'Indicator Data'!AK7)/(Y$40-Y$39)*10)),1))</f>
        <v>4</v>
      </c>
      <c r="Z5" s="269">
        <f>IF('Indicator Data'!AS7="No data","x",ROUND(IF('Indicator Data'!AS7&gt;Z$40,10,IF('Indicator Data'!AS7&lt;Z$39,0,10-(Z$40-'Indicator Data'!AS7)/(Z$40-Z$39)*10)),1))</f>
        <v>3.1</v>
      </c>
      <c r="AA5" s="269">
        <f>IF('Indicator Data'!AT7="No data","x",ROUND(IF('Indicator Data'!AT7&gt;AA$40,10,IF('Indicator Data'!AT7&lt;AA$39,0,10-(AA$40-'Indicator Data'!AT7)/(AA$40-AA$39)*10)),1))</f>
        <v>4.5999999999999996</v>
      </c>
      <c r="AB5" s="262">
        <f t="shared" si="8"/>
        <v>3.9</v>
      </c>
      <c r="AC5" s="258">
        <f t="shared" si="9"/>
        <v>3.8</v>
      </c>
      <c r="AD5" s="261">
        <f>IF('Indicator Data'!AM7="No data","x",ROUND(IF('Indicator Data'!AM7&gt;AD$40,10,IF('Indicator Data'!AM7&lt;AD$39,0,10-(AD$40-'Indicator Data'!AM7)/(AD$40-AD$39)*10)),1))</f>
        <v>4.3</v>
      </c>
      <c r="AE5" s="258">
        <f t="shared" si="10"/>
        <v>4.3</v>
      </c>
      <c r="AF5" s="271">
        <f>IF(OR('Indicator Data'!AN7="No data",'Indicator Data'!BO7="No data"),"x",('Indicator Data'!AN7/'Indicator Data'!BO7))</f>
        <v>0</v>
      </c>
      <c r="AG5" s="258">
        <f t="shared" si="11"/>
        <v>0</v>
      </c>
      <c r="AH5" s="261">
        <f>IF('Indicator Data'!AO7="No data","x",ROUND(IF('Indicator Data'!AO7&lt;$AH$39,10,IF('Indicator Data'!AO7&gt;$AH$40,0,($AH$40-'Indicator Data'!AO7)/($AH$40-$AH$39)*10)),1))</f>
        <v>4.8</v>
      </c>
      <c r="AI5" s="261">
        <f>IF('Indicator Data'!AP7="No data","x",ROUND(IF('Indicator Data'!AP7&gt;$AI$40,10,IF('Indicator Data'!AP7&lt;$AI$39,0,10-($AI$40-'Indicator Data'!AP7)/($AI$40-$AI$39)*10)),1))</f>
        <v>1</v>
      </c>
      <c r="AJ5" s="269">
        <f>IF('Indicator Data'!AQ7="No data","x",ROUND(IF('Indicator Data'!AQ7&gt;$AJ$40,10,IF('Indicator Data'!AQ7&lt;$AJ$39,0,10-($AJ$40-'Indicator Data'!AQ7)/($AJ$40-$AJ$39)*10)),1))</f>
        <v>7.1</v>
      </c>
      <c r="AK5" s="261">
        <f t="shared" si="12"/>
        <v>7.1</v>
      </c>
      <c r="AL5" s="258">
        <f t="shared" si="13"/>
        <v>4.3</v>
      </c>
      <c r="AM5" s="261">
        <f>IF('Indicator Data'!AR7="No data","x",ROUND(IF('Indicator Data'!AR7&gt;AM$40,10,IF('Indicator Data'!AR7&lt;AM$39,0,10-(AM$40-'Indicator Data'!AR7)/(AM$40-AM$39)*10)),1))</f>
        <v>4.2</v>
      </c>
      <c r="AN5" s="258">
        <f t="shared" si="14"/>
        <v>4.2</v>
      </c>
      <c r="AO5" s="254">
        <f t="shared" ref="AO5:AO38" si="15">IF(AND(AE5="x",AG5="x"),ROUND((10-GEOMEAN(((10-AC5)/10*9+1),((10-W5)/10*9+1),((10-AN5)/10*9+1),((10-AL5)/10*9+1)))/9*10,1),IF(AND(AC5="x",AG5="x"),ROUND((10-GEOMEAN(((10-W5)/10*9+1),((10-AN5)/10*9+1),((10-AE5)/10*9+1),((10-AL5)/10*9+1)))/9*10,1),IF(AND(AE5="x",AG5="x"),ROUND((10-GEOMEAN(((10-W5)/10*9+1),((10-AC5)/10*9+1),((10-AL5)/10*9+1)))/9*10,1),IF(AG5="x",ROUND((10-GEOMEAN(((10-W5)/10*9+1),((10-AC5)/10*9+1),((10-AE5)/10*9+1),((10-AN5)/10*9+1),((10-AL5)/10*9+1)))/9*10,1),IF(AG5&lt;ROUND((10-GEOMEAN(((10-W5)/10*9+1),((10-AN5)/10*9+1),((10-AC5)/10*9+1),((10-AE5)/10*9+1),((10-AL5)/10*9+1)))/9*10,1),ROUND((10-GEOMEAN(((10-W5)/10*9+1),((10-AC5)/10*9+1),((10-AE5)/10*9+1),((10-AN5)/10*9+1),((10-AL5)/10*9+1)))/9*10,1),ROUND((10-GEOMEAN(((10-W5)/10*9+1),((10-AC5)/10*9+1),((10-AE5)/10*9+1),((10-AN5)/10*9+1),((10-AG5)/10*9+1),((10-AL5)/10*9+1)))/9*10,1))))))</f>
        <v>3.9</v>
      </c>
    </row>
    <row r="6" spans="1:41" x14ac:dyDescent="0.25">
      <c r="A6" s="299" t="s">
        <v>658</v>
      </c>
      <c r="B6" s="52" t="s">
        <v>590</v>
      </c>
      <c r="C6" s="42" t="s">
        <v>626</v>
      </c>
      <c r="D6" s="262">
        <f>ROUND(IF('Indicator Data'!O8="No data",IF((0.1233*LN('Indicator Data'!AW8)-0.4559)&gt;D$40,0,IF((0.1233*LN('Indicator Data'!AW8)-0.4559)&lt;D$39,10,(D$40-(0.1233*LN('Indicator Data'!AW8)-0.4559))/(D$40-D$39)*10)),IF('Indicator Data'!O8&gt;D$40,0,IF('Indicator Data'!O8&lt;D$39,10,(D$40-'Indicator Data'!O8)/(D$40-D$39)*10))),1)</f>
        <v>7.2</v>
      </c>
      <c r="E6" s="261">
        <f>IF('Indicator Data'!P8="No data","x",ROUND((IF('Indicator Data'!P8=E$39,0,IF(LOG('Indicator Data'!P8*1000)&gt;E$40,10,10-(E$40-LOG('Indicator Data'!P8*1000))/(E$40-E$39)*10))),1))</f>
        <v>0</v>
      </c>
      <c r="F6" s="262">
        <f>IF('Indicator Data'!AL8="No data","x",ROUND(IF('Indicator Data'!AL8&gt;F$40,10,IF('Indicator Data'!AL8&lt;F$39,0,10-(F$40-'Indicator Data'!AL8)/(F$40-F$39)*10)),1))</f>
        <v>5.6</v>
      </c>
      <c r="G6" s="258">
        <f t="shared" si="0"/>
        <v>4.9000000000000004</v>
      </c>
      <c r="H6" s="265">
        <f>IF(OR('Indicator Data'!R8="No data",'Indicator Data'!S8="No data"),"x",IF(OR('Indicator Data'!T8="No data",'Indicator Data'!U8="No data"),1-(POWER((POWER(POWER((POWER((10/IF('Indicator Data'!R8&lt;10,10,'Indicator Data'!R8))*(1/'Indicator Data'!S8),0.5))*('Indicator Data'!V8)*('Indicator Data'!X8),(1/3)),-1)+POWER(POWER((1*('Indicator Data'!W8)*('Indicator Data'!Y8)),(1/3)),-1))/2,-1)/POWER((((POWER((10/IF('Indicator Data'!R8&lt;10,10,'Indicator Data'!R8))*(1/'Indicator Data'!S8),0.5)+1)/2)*(('Indicator Data'!V8+'Indicator Data'!W8)/2)*(('Indicator Data'!X8+'Indicator Data'!Y8)/2)),(1/3))),IF(OR('Indicator Data'!R8="No data",'Indicator Data'!S8="No data"),"x",1-(POWER((POWER(POWER((POWER((10/IF('Indicator Data'!R8&lt;10,10,'Indicator Data'!R8))*(1/'Indicator Data'!S8),0.5))*(POWER(('Indicator Data'!V8*'Indicator Data'!T8),0.5))*('Indicator Data'!X8),(1/3)),-1)+POWER(POWER(1*(POWER(('Indicator Data'!W8*'Indicator Data'!U8),0.5))*('Indicator Data'!Y8),(1/3)),-1))/2,-1)/POWER((((POWER((10/IF('Indicator Data'!R8&lt;10,10,'Indicator Data'!R8))*(1/'Indicator Data'!S8),0.5)+1)/2)*((POWER(('Indicator Data'!V8*'Indicator Data'!T8),0.5)+POWER(('Indicator Data'!W8*'Indicator Data'!U8),0.5))/2)*(('Indicator Data'!X8+'Indicator Data'!Y8)/2)),(1/3))))))</f>
        <v>0.47245138537599662</v>
      </c>
      <c r="I6" s="261">
        <f t="shared" si="1"/>
        <v>10</v>
      </c>
      <c r="J6" s="261">
        <f>IF('Indicator Data'!Z8="No data","x",ROUND(IF('Indicator Data'!Z8&gt;J$40,10,IF('Indicator Data'!Z8&lt;J$39,0,10-(J$40-'Indicator Data'!Z8)/(J$40-J$39)*10)),1))</f>
        <v>6.3</v>
      </c>
      <c r="K6" s="258">
        <f t="shared" si="2"/>
        <v>8.1999999999999993</v>
      </c>
      <c r="L6" s="272">
        <f>SUM(IF('Indicator Data'!AA8=0,0,'Indicator Data'!AA8/1000000),SUM('Indicator Data'!AB8:AC8))</f>
        <v>565.688759</v>
      </c>
      <c r="M6" s="272">
        <f>L6/(SUM('Indicator Data'!BO$5:'Indicator Data'!BO$15))*1000000</f>
        <v>191.02071959208484</v>
      </c>
      <c r="N6" s="261">
        <f t="shared" si="3"/>
        <v>6.4</v>
      </c>
      <c r="O6" s="261">
        <f>IF('Indicator Data'!AD8="No data","x",ROUND(IF('Indicator Data'!AD8&gt;O$40,10,IF('Indicator Data'!AD8&lt;O$39,0,10-(O$40-'Indicator Data'!AD8)/(O$40-O$39)*10)),1))</f>
        <v>1.7</v>
      </c>
      <c r="P6" s="262">
        <f>IF('Indicator Data'!Q8="No data","x",ROUND(IF('Indicator Data'!Q8&gt;P$40,10,IF('Indicator Data'!Q8&lt;P$39,0,10-(P$40-'Indicator Data'!Q8)/(P$40-P$39)*10)),1))</f>
        <v>7</v>
      </c>
      <c r="Q6" s="262">
        <f>IF('Indicator Data'!AE8="No data","x",ROUND(IF('Indicator Data'!AE8&gt;Q$40,10,IF('Indicator Data'!AE8&lt;Q$39,0,10-(Q$40-'Indicator Data'!AE8)/(Q$40-Q$39)*10)),1))</f>
        <v>0</v>
      </c>
      <c r="R6" s="258">
        <f t="shared" si="4"/>
        <v>5</v>
      </c>
      <c r="S6" s="254">
        <f t="shared" si="5"/>
        <v>5.8</v>
      </c>
      <c r="T6" s="265">
        <f>IF(AND('Indicator Data'!AF8="No data",'Indicator Data'!AG8="No data",'Indicator Data'!AH8="No data"),"x",SUM('Indicator Data'!AF8:AH8))</f>
        <v>4.1355037395512538E-4</v>
      </c>
      <c r="U6" s="262">
        <f t="shared" si="6"/>
        <v>0</v>
      </c>
      <c r="V6" s="262">
        <f>IF('Indicator Data'!AI8="No data","x",'Indicator Data'!AI8)</f>
        <v>5</v>
      </c>
      <c r="W6" s="258">
        <f t="shared" si="7"/>
        <v>2.9</v>
      </c>
      <c r="X6" s="261">
        <f>IF('Indicator Data'!AJ8="No data","x",ROUND(IF('Indicator Data'!AJ8&gt;X$40,10,IF('Indicator Data'!AJ8&lt;X$39,0,10-(X$40-'Indicator Data'!AJ8)/(X$40-X$39)*10)),1))</f>
        <v>8.9</v>
      </c>
      <c r="Y6" s="261">
        <f>IF('Indicator Data'!AK8="No data","x",ROUND(IF('Indicator Data'!AK8&gt;Y$40,10,IF('Indicator Data'!AK8&lt;Y$39,0,10-(Y$40-'Indicator Data'!AK8)/(Y$40-Y$39)*10)),1))</f>
        <v>2.2999999999999998</v>
      </c>
      <c r="Z6" s="269">
        <f>IF('Indicator Data'!AS8="No data","x",ROUND(IF('Indicator Data'!AS8&gt;Z$40,10,IF('Indicator Data'!AS8&lt;Z$39,0,10-(Z$40-'Indicator Data'!AS8)/(Z$40-Z$39)*10)),1))</f>
        <v>3.1</v>
      </c>
      <c r="AA6" s="269">
        <f>IF('Indicator Data'!AT8="No data","x",ROUND(IF('Indicator Data'!AT8&gt;AA$40,10,IF('Indicator Data'!AT8&lt;AA$39,0,10-(AA$40-'Indicator Data'!AT8)/(AA$40-AA$39)*10)),1))</f>
        <v>4.5999999999999996</v>
      </c>
      <c r="AB6" s="262">
        <f t="shared" si="8"/>
        <v>3.9</v>
      </c>
      <c r="AC6" s="258">
        <f t="shared" si="9"/>
        <v>5</v>
      </c>
      <c r="AD6" s="261">
        <f>IF('Indicator Data'!AM8="No data","x",ROUND(IF('Indicator Data'!AM8&gt;AD$40,10,IF('Indicator Data'!AM8&lt;AD$39,0,10-(AD$40-'Indicator Data'!AM8)/(AD$40-AD$39)*10)),1))</f>
        <v>0</v>
      </c>
      <c r="AE6" s="258">
        <f t="shared" si="10"/>
        <v>0</v>
      </c>
      <c r="AF6" s="271">
        <f>IF(OR('Indicator Data'!AN8="No data",'Indicator Data'!BO8="No data"),"x",('Indicator Data'!AN8/'Indicator Data'!BO8))</f>
        <v>0</v>
      </c>
      <c r="AG6" s="258">
        <f t="shared" si="11"/>
        <v>0</v>
      </c>
      <c r="AH6" s="261">
        <f>IF('Indicator Data'!AO8="No data","x",ROUND(IF('Indicator Data'!AO8&lt;$AH$39,10,IF('Indicator Data'!AO8&gt;$AH$40,0,($AH$40-'Indicator Data'!AO8)/($AH$40-$AH$39)*10)),1))</f>
        <v>4.8</v>
      </c>
      <c r="AI6" s="261">
        <f>IF('Indicator Data'!AP8="No data","x",ROUND(IF('Indicator Data'!AP8&gt;$AI$40,10,IF('Indicator Data'!AP8&lt;$AI$39,0,10-($AI$40-'Indicator Data'!AP8)/($AI$40-$AI$39)*10)),1))</f>
        <v>1</v>
      </c>
      <c r="AJ6" s="269">
        <f>IF('Indicator Data'!AQ8="No data","x",ROUND(IF('Indicator Data'!AQ8&gt;$AJ$40,10,IF('Indicator Data'!AQ8&lt;$AJ$39,0,10-($AJ$40-'Indicator Data'!AQ8)/($AJ$40-$AJ$39)*10)),1))</f>
        <v>7.1</v>
      </c>
      <c r="AK6" s="261">
        <f t="shared" si="12"/>
        <v>7.1</v>
      </c>
      <c r="AL6" s="258">
        <f t="shared" si="13"/>
        <v>4.3</v>
      </c>
      <c r="AM6" s="261">
        <f>IF('Indicator Data'!AR8="No data","x",ROUND(IF('Indicator Data'!AR8&gt;AM$40,10,IF('Indicator Data'!AR8&lt;AM$39,0,10-(AM$40-'Indicator Data'!AR8)/(AM$40-AM$39)*10)),1))</f>
        <v>8.4</v>
      </c>
      <c r="AN6" s="258">
        <f t="shared" si="14"/>
        <v>8.4</v>
      </c>
      <c r="AO6" s="254">
        <f t="shared" si="15"/>
        <v>4.8</v>
      </c>
    </row>
    <row r="7" spans="1:41" x14ac:dyDescent="0.25">
      <c r="A7" s="299" t="s">
        <v>658</v>
      </c>
      <c r="B7" s="52" t="s">
        <v>591</v>
      </c>
      <c r="C7" s="42" t="s">
        <v>627</v>
      </c>
      <c r="D7" s="262">
        <f>ROUND(IF('Indicator Data'!O8="No data",IF((0.1233*LN('Indicator Data'!AW8)-0.4559)&gt;D$40,0,IF((0.1233*LN('Indicator Data'!AW8)-0.4559)&lt;D$39,10,(D$40-(0.1233*LN('Indicator Data'!AW8)-0.4559))/(D$40-D$39)*10)),IF('Indicator Data'!O8&gt;D$40,0,IF('Indicator Data'!O8&lt;D$39,10,(D$40-'Indicator Data'!O8)/(D$40-D$39)*10))),1)</f>
        <v>7.2</v>
      </c>
      <c r="E7" s="261">
        <f>IF('Indicator Data'!P8="No data","x",ROUND((IF('Indicator Data'!P8=E$39,0,IF(LOG('Indicator Data'!P8*1000)&gt;E$40,10,10-(E$40-LOG('Indicator Data'!P8*1000))/(E$40-E$39)*10))),1))</f>
        <v>0</v>
      </c>
      <c r="F7" s="262">
        <f>IF('Indicator Data'!AL8="No data","x",ROUND(IF('Indicator Data'!AL8&gt;F$40,10,IF('Indicator Data'!AL8&lt;F$39,0,10-(F$40-'Indicator Data'!AL8)/(F$40-F$39)*10)),1))</f>
        <v>5.6</v>
      </c>
      <c r="G7" s="258">
        <f t="shared" ref="G7" si="16">ROUND(IF(E7="x",(10-GEOMEAN(((10-D7)/10*9+1),((10-F7)/10*9+1)))/9*10,(10-GEOMEAN(((10-D7)/10*9+1),((10-E7)/10*9+1),((10-F7)/10*9+1)))/9*10),1)</f>
        <v>4.9000000000000004</v>
      </c>
      <c r="H7" s="265">
        <f>IF(OR('Indicator Data'!R8="No data",'Indicator Data'!S8="No data"),"x",IF(OR('Indicator Data'!T8="No data",'Indicator Data'!U8="No data"),1-(POWER((POWER(POWER((POWER((10/IF('Indicator Data'!R8&lt;10,10,'Indicator Data'!R8))*(1/'Indicator Data'!S8),0.5))*('Indicator Data'!V8)*('Indicator Data'!X8),(1/3)),-1)+POWER(POWER((1*('Indicator Data'!W8)*('Indicator Data'!Y8)),(1/3)),-1))/2,-1)/POWER((((POWER((10/IF('Indicator Data'!R8&lt;10,10,'Indicator Data'!R8))*(1/'Indicator Data'!S8),0.5)+1)/2)*(('Indicator Data'!V8+'Indicator Data'!W8)/2)*(('Indicator Data'!X8+'Indicator Data'!Y8)/2)),(1/3))),IF(OR('Indicator Data'!R8="No data",'Indicator Data'!S8="No data"),"x",1-(POWER((POWER(POWER((POWER((10/IF('Indicator Data'!R8&lt;10,10,'Indicator Data'!R8))*(1/'Indicator Data'!S8),0.5))*(POWER(('Indicator Data'!V8*'Indicator Data'!T8),0.5))*('Indicator Data'!X8),(1/3)),-1)+POWER(POWER(1*(POWER(('Indicator Data'!W8*'Indicator Data'!U8),0.5))*('Indicator Data'!Y8),(1/3)),-1))/2,-1)/POWER((((POWER((10/IF('Indicator Data'!R8&lt;10,10,'Indicator Data'!R8))*(1/'Indicator Data'!S8),0.5)+1)/2)*((POWER(('Indicator Data'!V8*'Indicator Data'!T8),0.5)+POWER(('Indicator Data'!W8*'Indicator Data'!U8),0.5))/2)*(('Indicator Data'!X8+'Indicator Data'!Y8)/2)),(1/3))))))</f>
        <v>0.47245138537599662</v>
      </c>
      <c r="I7" s="261">
        <f t="shared" si="1"/>
        <v>10</v>
      </c>
      <c r="J7" s="261">
        <f>IF('Indicator Data'!Z8="No data","x",ROUND(IF('Indicator Data'!Z8&gt;J$40,10,IF('Indicator Data'!Z8&lt;J$39,0,10-(J$40-'Indicator Data'!Z8)/(J$40-J$39)*10)),1))</f>
        <v>6.3</v>
      </c>
      <c r="K7" s="258">
        <f t="shared" ref="K7" si="17">IF(AND(I7="x",J7="x"),"x",ROUND(AVERAGE(I7,J7),1))</f>
        <v>8.1999999999999993</v>
      </c>
      <c r="L7" s="272">
        <f>SUM(IF('Indicator Data'!AA8=0,0,'Indicator Data'!AA8/1000000),SUM('Indicator Data'!AB8:AC8))</f>
        <v>565.688759</v>
      </c>
      <c r="M7" s="272">
        <f>L7/(SUM('Indicator Data'!BO$5:'Indicator Data'!BO$15))*1000000</f>
        <v>191.02071959208484</v>
      </c>
      <c r="N7" s="261">
        <f t="shared" si="3"/>
        <v>6.4</v>
      </c>
      <c r="O7" s="261">
        <f>IF('Indicator Data'!AD8="No data","x",ROUND(IF('Indicator Data'!AD8&gt;O$40,10,IF('Indicator Data'!AD8&lt;O$39,0,10-(O$40-'Indicator Data'!AD8)/(O$40-O$39)*10)),1))</f>
        <v>1.7</v>
      </c>
      <c r="P7" s="262">
        <f>IF('Indicator Data'!Q8="No data","x",ROUND(IF('Indicator Data'!Q8&gt;P$40,10,IF('Indicator Data'!Q8&lt;P$39,0,10-(P$40-'Indicator Data'!Q8)/(P$40-P$39)*10)),1))</f>
        <v>7</v>
      </c>
      <c r="Q7" s="262">
        <f>IF('Indicator Data'!AE9="No data","x",ROUND(IF('Indicator Data'!AE9&gt;Q$40,10,IF('Indicator Data'!AE9&lt;Q$39,0,10-(Q$40-'Indicator Data'!AE9)/(Q$40-Q$39)*10)),1))</f>
        <v>0</v>
      </c>
      <c r="R7" s="258">
        <f t="shared" ref="R7" si="18">ROUND(AVERAGE(N7,O7,P7),1)</f>
        <v>5</v>
      </c>
      <c r="S7" s="254">
        <f t="shared" ref="S7" si="19">ROUND(AVERAGE(G7,G7,K7,R7),1)</f>
        <v>5.8</v>
      </c>
      <c r="T7" s="265">
        <f>IF(AND('Indicator Data'!AF8="No data",'Indicator Data'!AG8="No data",'Indicator Data'!AH8="No data"),"x",SUM('Indicator Data'!AF8:AH8))</f>
        <v>4.1355037395512538E-4</v>
      </c>
      <c r="U7" s="262">
        <f t="shared" si="6"/>
        <v>0</v>
      </c>
      <c r="V7" s="262">
        <f>IF('Indicator Data'!AI8="No data","x",'Indicator Data'!AI8)</f>
        <v>5</v>
      </c>
      <c r="W7" s="258">
        <f t="shared" ref="W7" si="20">ROUND(IF(U7="x",V7,IF(V7="x",U7,(10-GEOMEAN(((10-U7)/10*9+1),((10-V7)/10*9+1))))/9*10),1)</f>
        <v>2.9</v>
      </c>
      <c r="X7" s="261">
        <f>IF('Indicator Data'!AJ8="No data","x",ROUND(IF('Indicator Data'!AJ8&gt;X$40,10,IF('Indicator Data'!AJ8&lt;X$39,0,10-(X$40-'Indicator Data'!AJ8)/(X$40-X$39)*10)),1))</f>
        <v>8.9</v>
      </c>
      <c r="Y7" s="261">
        <f>IF('Indicator Data'!AK8="No data","x",ROUND(IF('Indicator Data'!AK8&gt;Y$40,10,IF('Indicator Data'!AK8&lt;Y$39,0,10-(Y$40-'Indicator Data'!AK8)/(Y$40-Y$39)*10)),1))</f>
        <v>2.2999999999999998</v>
      </c>
      <c r="Z7" s="269">
        <f>IF('Indicator Data'!AS8="No data","x",ROUND(IF('Indicator Data'!AS8&gt;Z$40,10,IF('Indicator Data'!AS8&lt;Z$39,0,10-(Z$40-'Indicator Data'!AS8)/(Z$40-Z$39)*10)),1))</f>
        <v>3.1</v>
      </c>
      <c r="AA7" s="269">
        <f>IF('Indicator Data'!AT8="No data","x",ROUND(IF('Indicator Data'!AT8&gt;AA$40,10,IF('Indicator Data'!AT8&lt;AA$39,0,10-(AA$40-'Indicator Data'!AT8)/(AA$40-AA$39)*10)),1))</f>
        <v>4.5999999999999996</v>
      </c>
      <c r="AB7" s="262">
        <f t="shared" ref="AB7" si="21">IF(AND(Z7="x",AA7="x"),"x",ROUND(AVERAGE(Z7,AA7),1))</f>
        <v>3.9</v>
      </c>
      <c r="AC7" s="258">
        <f t="shared" ref="AC7" si="22">IF(AND(X7="x",Y7="x",AB7="x"),"x",ROUND(AVERAGE(X7,Y7,AB7),1))</f>
        <v>5</v>
      </c>
      <c r="AD7" s="261">
        <f>IF('Indicator Data'!AM8="No data","x",ROUND(IF('Indicator Data'!AM8&gt;AD$40,10,IF('Indicator Data'!AM8&lt;AD$39,0,10-(AD$40-'Indicator Data'!AM8)/(AD$40-AD$39)*10)),1))</f>
        <v>0</v>
      </c>
      <c r="AE7" s="258">
        <f t="shared" ref="AE7" si="23">AD7</f>
        <v>0</v>
      </c>
      <c r="AF7" s="271">
        <f>IF(OR('Indicator Data'!AN8="No data",'Indicator Data'!BO8="No data"),"x",('Indicator Data'!AN8/'Indicator Data'!BO8))</f>
        <v>0</v>
      </c>
      <c r="AG7" s="258">
        <f t="shared" si="11"/>
        <v>0</v>
      </c>
      <c r="AH7" s="261">
        <f>IF('Indicator Data'!AO8="No data","x",ROUND(IF('Indicator Data'!AO8&lt;$AH$39,10,IF('Indicator Data'!AO8&gt;$AH$40,0,($AH$40-'Indicator Data'!AO8)/($AH$40-$AH$39)*10)),1))</f>
        <v>4.8</v>
      </c>
      <c r="AI7" s="261">
        <f>IF('Indicator Data'!AP8="No data","x",ROUND(IF('Indicator Data'!AP8&gt;$AI$40,10,IF('Indicator Data'!AP8&lt;$AI$39,0,10-($AI$40-'Indicator Data'!AP8)/($AI$40-$AI$39)*10)),1))</f>
        <v>1</v>
      </c>
      <c r="AJ7" s="269">
        <f>IF('Indicator Data'!AQ8="No data","x",ROUND(IF('Indicator Data'!AQ8&gt;$AJ$40,10,IF('Indicator Data'!AQ8&lt;$AJ$39,0,10-($AJ$40-'Indicator Data'!AQ8)/($AJ$40-$AJ$39)*10)),1))</f>
        <v>7.1</v>
      </c>
      <c r="AK7" s="261">
        <f t="shared" ref="AK7" si="24">AJ7</f>
        <v>7.1</v>
      </c>
      <c r="AL7" s="258">
        <f t="shared" ref="AL7" si="25">ROUND(AVERAGE(AI7,AK7,AH7),1)</f>
        <v>4.3</v>
      </c>
      <c r="AM7" s="261">
        <f>IF('Indicator Data'!AR9="No data","x",ROUND(IF('Indicator Data'!AR9&gt;AM$40,10,IF('Indicator Data'!AR9&lt;AM$39,0,10-(AM$40-'Indicator Data'!AR9)/(AM$40-AM$39)*10)),1))</f>
        <v>5.8</v>
      </c>
      <c r="AN7" s="258">
        <f t="shared" si="14"/>
        <v>5.8</v>
      </c>
      <c r="AO7" s="254">
        <f t="shared" si="15"/>
        <v>3.9</v>
      </c>
    </row>
    <row r="8" spans="1:41" x14ac:dyDescent="0.25">
      <c r="A8" s="299" t="s">
        <v>658</v>
      </c>
      <c r="B8" s="52" t="s">
        <v>592</v>
      </c>
      <c r="C8" s="42" t="s">
        <v>628</v>
      </c>
      <c r="D8" s="262">
        <f>ROUND(IF('Indicator Data'!O10="No data",IF((0.1233*LN('Indicator Data'!AW10)-0.4559)&gt;D$40,0,IF((0.1233*LN('Indicator Data'!AW10)-0.4559)&lt;D$39,10,(D$40-(0.1233*LN('Indicator Data'!AW10)-0.4559))/(D$40-D$39)*10)),IF('Indicator Data'!O10&gt;D$40,0,IF('Indicator Data'!O10&lt;D$39,10,(D$40-'Indicator Data'!O10)/(D$40-D$39)*10))),1)</f>
        <v>6.1</v>
      </c>
      <c r="E8" s="261">
        <f>IF('Indicator Data'!P10="No data","x",ROUND((IF('Indicator Data'!P10=E$39,0,IF(LOG('Indicator Data'!P10*1000)&gt;E$40,10,10-(E$40-LOG('Indicator Data'!P10*1000))/(E$40-E$39)*10))),1))</f>
        <v>0</v>
      </c>
      <c r="F8" s="262">
        <f>IF('Indicator Data'!AL10="No data","x",ROUND(IF('Indicator Data'!AL10&gt;F$40,10,IF('Indicator Data'!AL10&lt;F$39,0,10-(F$40-'Indicator Data'!AL10)/(F$40-F$39)*10)),1))</f>
        <v>4.9000000000000004</v>
      </c>
      <c r="G8" s="258">
        <f t="shared" si="0"/>
        <v>4.0999999999999996</v>
      </c>
      <c r="H8" s="265">
        <f>IF(OR('Indicator Data'!R10="No data",'Indicator Data'!S10="No data"),"x",IF(OR('Indicator Data'!T10="No data",'Indicator Data'!U10="No data"),1-(POWER((POWER(POWER((POWER((10/IF('Indicator Data'!R10&lt;10,10,'Indicator Data'!R10))*(1/'Indicator Data'!S10),0.5))*('Indicator Data'!V10)*('Indicator Data'!X10),(1/3)),-1)+POWER(POWER((1*('Indicator Data'!W10)*('Indicator Data'!Y10)),(1/3)),-1))/2,-1)/POWER((((POWER((10/IF('Indicator Data'!R10&lt;10,10,'Indicator Data'!R10))*(1/'Indicator Data'!S10),0.5)+1)/2)*(('Indicator Data'!V10+'Indicator Data'!W10)/2)*(('Indicator Data'!X10+'Indicator Data'!Y10)/2)),(1/3))),IF(OR('Indicator Data'!R10="No data",'Indicator Data'!S10="No data"),"x",1-(POWER((POWER(POWER((POWER((10/IF('Indicator Data'!R10&lt;10,10,'Indicator Data'!R10))*(1/'Indicator Data'!S10),0.5))*(POWER(('Indicator Data'!V10*'Indicator Data'!T10),0.5))*('Indicator Data'!X10),(1/3)),-1)+POWER(POWER(1*(POWER(('Indicator Data'!W10*'Indicator Data'!U10),0.5))*('Indicator Data'!Y10),(1/3)),-1))/2,-1)/POWER((((POWER((10/IF('Indicator Data'!R10&lt;10,10,'Indicator Data'!R10))*(1/'Indicator Data'!S10),0.5)+1)/2)*((POWER(('Indicator Data'!V10*'Indicator Data'!T10),0.5)+POWER(('Indicator Data'!W10*'Indicator Data'!U10),0.5))/2)*(('Indicator Data'!X10+'Indicator Data'!Y10)/2)),(1/3))))))</f>
        <v>0.18488983808218629</v>
      </c>
      <c r="I8" s="261">
        <f t="shared" si="1"/>
        <v>2.8</v>
      </c>
      <c r="J8" s="261">
        <f>IF('Indicator Data'!Z10="No data","x",ROUND(IF('Indicator Data'!Z10&gt;J$40,10,IF('Indicator Data'!Z10&lt;J$39,0,10-(J$40-'Indicator Data'!Z10)/(J$40-J$39)*10)),1))</f>
        <v>6.3</v>
      </c>
      <c r="K8" s="258">
        <f t="shared" si="2"/>
        <v>4.5999999999999996</v>
      </c>
      <c r="L8" s="272">
        <f>SUM(IF('Indicator Data'!AA10=0,0,'Indicator Data'!AA10/1000000),SUM('Indicator Data'!AB10:AC10))</f>
        <v>565.688759</v>
      </c>
      <c r="M8" s="272">
        <f>L8/(SUM('Indicator Data'!BO$5:'Indicator Data'!BO$15))*1000000</f>
        <v>191.02071959208484</v>
      </c>
      <c r="N8" s="261">
        <f t="shared" si="3"/>
        <v>6.4</v>
      </c>
      <c r="O8" s="261">
        <f>IF('Indicator Data'!AD10="No data","x",ROUND(IF('Indicator Data'!AD10&gt;O$40,10,IF('Indicator Data'!AD10&lt;O$39,0,10-(O$40-'Indicator Data'!AD10)/(O$40-O$39)*10)),1))</f>
        <v>1.7</v>
      </c>
      <c r="P8" s="262">
        <f>IF('Indicator Data'!Q10="No data","x",ROUND(IF('Indicator Data'!Q10&gt;P$40,10,IF('Indicator Data'!Q10&lt;P$39,0,10-(P$40-'Indicator Data'!Q10)/(P$40-P$39)*10)),1))</f>
        <v>7</v>
      </c>
      <c r="Q8" s="262">
        <f>IF('Indicator Data'!AE10="No data","x",ROUND(IF('Indicator Data'!AE10&gt;Q$40,10,IF('Indicator Data'!AE10&lt;Q$39,0,10-(Q$40-'Indicator Data'!AE10)/(Q$40-Q$39)*10)),1))</f>
        <v>0</v>
      </c>
      <c r="R8" s="258">
        <f t="shared" si="4"/>
        <v>5</v>
      </c>
      <c r="S8" s="254">
        <f t="shared" si="5"/>
        <v>4.5</v>
      </c>
      <c r="T8" s="265">
        <f>IF(AND('Indicator Data'!AF10="No data",'Indicator Data'!AG10="No data",'Indicator Data'!AH10="No data"),"x",SUM('Indicator Data'!AF10:AH10))</f>
        <v>4.9342105263157896E-4</v>
      </c>
      <c r="U8" s="262">
        <f t="shared" si="6"/>
        <v>0</v>
      </c>
      <c r="V8" s="262">
        <f>IF('Indicator Data'!AI10="No data","x",'Indicator Data'!AI10)</f>
        <v>5</v>
      </c>
      <c r="W8" s="258">
        <f t="shared" si="7"/>
        <v>2.9</v>
      </c>
      <c r="X8" s="261">
        <f>IF('Indicator Data'!AJ10="No data","x",ROUND(IF('Indicator Data'!AJ10&gt;X$40,10,IF('Indicator Data'!AJ10&lt;X$39,0,10-(X$40-'Indicator Data'!AJ10)/(X$40-X$39)*10)),1))</f>
        <v>6.1</v>
      </c>
      <c r="Y8" s="261">
        <f>IF('Indicator Data'!AK10="No data","x",ROUND(IF('Indicator Data'!AK10&gt;Y$40,10,IF('Indicator Data'!AK10&lt;Y$39,0,10-(Y$40-'Indicator Data'!AK10)/(Y$40-Y$39)*10)),1))</f>
        <v>3.1</v>
      </c>
      <c r="Z8" s="269">
        <f>IF('Indicator Data'!AS10="No data","x",ROUND(IF('Indicator Data'!AS10&gt;Z$40,10,IF('Indicator Data'!AS10&lt;Z$39,0,10-(Z$40-'Indicator Data'!AS10)/(Z$40-Z$39)*10)),1))</f>
        <v>3.1</v>
      </c>
      <c r="AA8" s="269">
        <f>IF('Indicator Data'!AT10="No data","x",ROUND(IF('Indicator Data'!AT10&gt;AA$40,10,IF('Indicator Data'!AT10&lt;AA$39,0,10-(AA$40-'Indicator Data'!AT10)/(AA$40-AA$39)*10)),1))</f>
        <v>4.5999999999999996</v>
      </c>
      <c r="AB8" s="262">
        <f t="shared" si="8"/>
        <v>3.9</v>
      </c>
      <c r="AC8" s="258">
        <f t="shared" si="9"/>
        <v>4.4000000000000004</v>
      </c>
      <c r="AD8" s="261">
        <f>IF('Indicator Data'!AM10="No data","x",ROUND(IF('Indicator Data'!AM10&gt;AD$40,10,IF('Indicator Data'!AM10&lt;AD$39,0,10-(AD$40-'Indicator Data'!AM10)/(AD$40-AD$39)*10)),1))</f>
        <v>0</v>
      </c>
      <c r="AE8" s="258">
        <f t="shared" si="10"/>
        <v>0</v>
      </c>
      <c r="AF8" s="271">
        <f>IF(OR('Indicator Data'!AN10="No data",'Indicator Data'!BO10="No data"),"x",('Indicator Data'!AN10/'Indicator Data'!BO10))</f>
        <v>0</v>
      </c>
      <c r="AG8" s="258">
        <f t="shared" si="11"/>
        <v>0</v>
      </c>
      <c r="AH8" s="261">
        <f>IF('Indicator Data'!AO10="No data","x",ROUND(IF('Indicator Data'!AO10&lt;$AH$39,10,IF('Indicator Data'!AO10&gt;$AH$40,0,($AH$40-'Indicator Data'!AO10)/($AH$40-$AH$39)*10)),1))</f>
        <v>4.8</v>
      </c>
      <c r="AI8" s="261">
        <f>IF('Indicator Data'!AP10="No data","x",ROUND(IF('Indicator Data'!AP10&gt;$AI$40,10,IF('Indicator Data'!AP10&lt;$AI$39,0,10-($AI$40-'Indicator Data'!AP10)/($AI$40-$AI$39)*10)),1))</f>
        <v>1</v>
      </c>
      <c r="AJ8" s="269">
        <f>IF('Indicator Data'!AQ10="No data","x",ROUND(IF('Indicator Data'!AQ10&gt;$AJ$40,10,IF('Indicator Data'!AQ10&lt;$AJ$39,0,10-($AJ$40-'Indicator Data'!AQ10)/($AJ$40-$AJ$39)*10)),1))</f>
        <v>7.1</v>
      </c>
      <c r="AK8" s="261">
        <f t="shared" si="12"/>
        <v>7.1</v>
      </c>
      <c r="AL8" s="258">
        <f t="shared" si="13"/>
        <v>4.3</v>
      </c>
      <c r="AM8" s="261">
        <f>IF('Indicator Data'!AR10="No data","x",ROUND(IF('Indicator Data'!AR10&gt;AM$40,10,IF('Indicator Data'!AR10&lt;AM$39,0,10-(AM$40-'Indicator Data'!AR10)/(AM$40-AM$39)*10)),1))</f>
        <v>9.8000000000000007</v>
      </c>
      <c r="AN8" s="258">
        <f t="shared" si="14"/>
        <v>9.8000000000000007</v>
      </c>
      <c r="AO8" s="254">
        <f t="shared" si="15"/>
        <v>5.5</v>
      </c>
    </row>
    <row r="9" spans="1:41" x14ac:dyDescent="0.25">
      <c r="A9" s="299" t="s">
        <v>658</v>
      </c>
      <c r="B9" s="52" t="s">
        <v>593</v>
      </c>
      <c r="C9" s="42" t="s">
        <v>629</v>
      </c>
      <c r="D9" s="262">
        <f>ROUND(IF('Indicator Data'!O11="No data",IF((0.1233*LN('Indicator Data'!AW11)-0.4559)&gt;D$40,0,IF((0.1233*LN('Indicator Data'!AW11)-0.4559)&lt;D$39,10,(D$40-(0.1233*LN('Indicator Data'!AW11)-0.4559))/(D$40-D$39)*10)),IF('Indicator Data'!O11&gt;D$40,0,IF('Indicator Data'!O11&lt;D$39,10,(D$40-'Indicator Data'!O11)/(D$40-D$39)*10))),1)</f>
        <v>4.8</v>
      </c>
      <c r="E9" s="261">
        <f>IF('Indicator Data'!P11="No data","x",ROUND((IF('Indicator Data'!P11=E$39,0,IF(LOG('Indicator Data'!P11*1000)&gt;E$40,10,10-(E$40-LOG('Indicator Data'!P11*1000))/(E$40-E$39)*10))),1))</f>
        <v>0</v>
      </c>
      <c r="F9" s="262">
        <f>IF('Indicator Data'!AL11="No data","x",ROUND(IF('Indicator Data'!AL11&gt;F$40,10,IF('Indicator Data'!AL11&lt;F$39,0,10-(F$40-'Indicator Data'!AL11)/(F$40-F$39)*10)),1))</f>
        <v>6</v>
      </c>
      <c r="G9" s="258">
        <f t="shared" si="0"/>
        <v>4</v>
      </c>
      <c r="H9" s="265">
        <f>IF(OR('Indicator Data'!R11="No data",'Indicator Data'!S11="No data"),"x",IF(OR('Indicator Data'!T11="No data",'Indicator Data'!U11="No data"),1-(POWER((POWER(POWER((POWER((10/IF('Indicator Data'!R11&lt;10,10,'Indicator Data'!R11))*(1/'Indicator Data'!S11),0.5))*('Indicator Data'!V11)*('Indicator Data'!X11),(1/3)),-1)+POWER(POWER((1*('Indicator Data'!W11)*('Indicator Data'!Y11)),(1/3)),-1))/2,-1)/POWER((((POWER((10/IF('Indicator Data'!R11&lt;10,10,'Indicator Data'!R11))*(1/'Indicator Data'!S11),0.5)+1)/2)*(('Indicator Data'!V11+'Indicator Data'!W11)/2)*(('Indicator Data'!X11+'Indicator Data'!Y11)/2)),(1/3))),IF(OR('Indicator Data'!R11="No data",'Indicator Data'!S11="No data"),"x",1-(POWER((POWER(POWER((POWER((10/IF('Indicator Data'!R11&lt;10,10,'Indicator Data'!R11))*(1/'Indicator Data'!S11),0.5))*(POWER(('Indicator Data'!V11*'Indicator Data'!T11),0.5))*('Indicator Data'!X11),(1/3)),-1)+POWER(POWER(1*(POWER(('Indicator Data'!W11*'Indicator Data'!U11),0.5))*('Indicator Data'!Y11),(1/3)),-1))/2,-1)/POWER((((POWER((10/IF('Indicator Data'!R11&lt;10,10,'Indicator Data'!R11))*(1/'Indicator Data'!S11),0.5)+1)/2)*((POWER(('Indicator Data'!V11*'Indicator Data'!T11),0.5)+POWER(('Indicator Data'!W11*'Indicator Data'!U11),0.5))/2)*(('Indicator Data'!X11+'Indicator Data'!Y11)/2)),(1/3))))))</f>
        <v>0.35659320635874658</v>
      </c>
      <c r="I9" s="261">
        <f t="shared" si="1"/>
        <v>8.6</v>
      </c>
      <c r="J9" s="261">
        <f>IF('Indicator Data'!Z11="No data","x",ROUND(IF('Indicator Data'!Z11&gt;J$40,10,IF('Indicator Data'!Z11&lt;J$39,0,10-(J$40-'Indicator Data'!Z11)/(J$40-J$39)*10)),1))</f>
        <v>6.3</v>
      </c>
      <c r="K9" s="258">
        <f t="shared" si="2"/>
        <v>7.5</v>
      </c>
      <c r="L9" s="272">
        <f>SUM(IF('Indicator Data'!AA11=0,0,'Indicator Data'!AA11/1000000),SUM('Indicator Data'!AB11:AC11))</f>
        <v>565.688759</v>
      </c>
      <c r="M9" s="272">
        <f>L9/(SUM('Indicator Data'!BO$5:'Indicator Data'!BO$15))*1000000</f>
        <v>191.02071959208484</v>
      </c>
      <c r="N9" s="261">
        <f t="shared" si="3"/>
        <v>6.4</v>
      </c>
      <c r="O9" s="261">
        <f>IF('Indicator Data'!AD11="No data","x",ROUND(IF('Indicator Data'!AD11&gt;O$40,10,IF('Indicator Data'!AD11&lt;O$39,0,10-(O$40-'Indicator Data'!AD11)/(O$40-O$39)*10)),1))</f>
        <v>1.7</v>
      </c>
      <c r="P9" s="262">
        <f>IF('Indicator Data'!Q11="No data","x",ROUND(IF('Indicator Data'!Q11&gt;P$40,10,IF('Indicator Data'!Q11&lt;P$39,0,10-(P$40-'Indicator Data'!Q11)/(P$40-P$39)*10)),1))</f>
        <v>7</v>
      </c>
      <c r="Q9" s="262">
        <f>IF('Indicator Data'!AE11="No data","x",ROUND(IF('Indicator Data'!AE11&gt;Q$40,10,IF('Indicator Data'!AE11&lt;Q$39,0,10-(Q$40-'Indicator Data'!AE11)/(Q$40-Q$39)*10)),1))</f>
        <v>0</v>
      </c>
      <c r="R9" s="258">
        <f t="shared" si="4"/>
        <v>5</v>
      </c>
      <c r="S9" s="254">
        <f t="shared" si="5"/>
        <v>5.0999999999999996</v>
      </c>
      <c r="T9" s="265">
        <f>IF(AND('Indicator Data'!AF11="No data",'Indicator Data'!AG11="No data",'Indicator Data'!AH11="No data"),"x",SUM('Indicator Data'!AF11:AH11))</f>
        <v>1.3431542461005198E-4</v>
      </c>
      <c r="U9" s="262">
        <f t="shared" si="6"/>
        <v>0</v>
      </c>
      <c r="V9" s="262">
        <f>IF('Indicator Data'!AI11="No data","x",'Indicator Data'!AI11)</f>
        <v>5</v>
      </c>
      <c r="W9" s="258">
        <f t="shared" si="7"/>
        <v>2.9</v>
      </c>
      <c r="X9" s="261">
        <f>IF('Indicator Data'!AJ11="No data","x",ROUND(IF('Indicator Data'!AJ11&gt;X$40,10,IF('Indicator Data'!AJ11&lt;X$39,0,10-(X$40-'Indicator Data'!AJ11)/(X$40-X$39)*10)),1))</f>
        <v>10</v>
      </c>
      <c r="Y9" s="261">
        <f>IF('Indicator Data'!AK11="No data","x",ROUND(IF('Indicator Data'!AK11&gt;Y$40,10,IF('Indicator Data'!AK11&lt;Y$39,0,10-(Y$40-'Indicator Data'!AK11)/(Y$40-Y$39)*10)),1))</f>
        <v>3.8</v>
      </c>
      <c r="Z9" s="269">
        <f>IF('Indicator Data'!AS11="No data","x",ROUND(IF('Indicator Data'!AS11&gt;Z$40,10,IF('Indicator Data'!AS11&lt;Z$39,0,10-(Z$40-'Indicator Data'!AS11)/(Z$40-Z$39)*10)),1))</f>
        <v>3.1</v>
      </c>
      <c r="AA9" s="269">
        <f>IF('Indicator Data'!AT11="No data","x",ROUND(IF('Indicator Data'!AT11&gt;AA$40,10,IF('Indicator Data'!AT11&lt;AA$39,0,10-(AA$40-'Indicator Data'!AT11)/(AA$40-AA$39)*10)),1))</f>
        <v>4.5999999999999996</v>
      </c>
      <c r="AB9" s="262">
        <f t="shared" si="8"/>
        <v>3.9</v>
      </c>
      <c r="AC9" s="258">
        <f t="shared" si="9"/>
        <v>5.9</v>
      </c>
      <c r="AD9" s="261">
        <f>IF('Indicator Data'!AM11="No data","x",ROUND(IF('Indicator Data'!AM11&gt;AD$40,10,IF('Indicator Data'!AM11&lt;AD$39,0,10-(AD$40-'Indicator Data'!AM11)/(AD$40-AD$39)*10)),1))</f>
        <v>2.6</v>
      </c>
      <c r="AE9" s="258">
        <f t="shared" si="10"/>
        <v>2.6</v>
      </c>
      <c r="AF9" s="271">
        <f>IF(OR('Indicator Data'!AN11="No data",'Indicator Data'!BO11="No data"),"x",('Indicator Data'!AN11/'Indicator Data'!BO11))</f>
        <v>0</v>
      </c>
      <c r="AG9" s="258">
        <f t="shared" si="11"/>
        <v>0</v>
      </c>
      <c r="AH9" s="261">
        <f>IF('Indicator Data'!AO11="No data","x",ROUND(IF('Indicator Data'!AO11&lt;$AH$39,10,IF('Indicator Data'!AO11&gt;$AH$40,0,($AH$40-'Indicator Data'!AO11)/($AH$40-$AH$39)*10)),1))</f>
        <v>4.8</v>
      </c>
      <c r="AI9" s="261">
        <f>IF('Indicator Data'!AP11="No data","x",ROUND(IF('Indicator Data'!AP11&gt;$AI$40,10,IF('Indicator Data'!AP11&lt;$AI$39,0,10-($AI$40-'Indicator Data'!AP11)/($AI$40-$AI$39)*10)),1))</f>
        <v>1</v>
      </c>
      <c r="AJ9" s="269">
        <f>IF('Indicator Data'!AQ11="No data","x",ROUND(IF('Indicator Data'!AQ11&gt;$AJ$40,10,IF('Indicator Data'!AQ11&lt;$AJ$39,0,10-($AJ$40-'Indicator Data'!AQ11)/($AJ$40-$AJ$39)*10)),1))</f>
        <v>7.1</v>
      </c>
      <c r="AK9" s="261">
        <f t="shared" si="12"/>
        <v>7.1</v>
      </c>
      <c r="AL9" s="258">
        <f t="shared" si="13"/>
        <v>4.3</v>
      </c>
      <c r="AM9" s="261">
        <f>IF('Indicator Data'!AR11="No data","x",ROUND(IF('Indicator Data'!AR11&gt;AM$40,10,IF('Indicator Data'!AR11&lt;AM$39,0,10-(AM$40-'Indicator Data'!AR11)/(AM$40-AM$39)*10)),1))</f>
        <v>8.8000000000000007</v>
      </c>
      <c r="AN9" s="258">
        <f t="shared" si="14"/>
        <v>8.8000000000000007</v>
      </c>
      <c r="AO9" s="254">
        <f t="shared" si="15"/>
        <v>5.5</v>
      </c>
    </row>
    <row r="10" spans="1:41" x14ac:dyDescent="0.25">
      <c r="A10" s="299" t="s">
        <v>658</v>
      </c>
      <c r="B10" s="52" t="s">
        <v>594</v>
      </c>
      <c r="C10" s="42" t="s">
        <v>630</v>
      </c>
      <c r="D10" s="262">
        <f>ROUND(IF('Indicator Data'!O12="No data",IF((0.1233*LN('Indicator Data'!AW12)-0.4559)&gt;D$40,0,IF((0.1233*LN('Indicator Data'!AW12)-0.4559)&lt;D$39,10,(D$40-(0.1233*LN('Indicator Data'!AW12)-0.4559))/(D$40-D$39)*10)),IF('Indicator Data'!O12&gt;D$40,0,IF('Indicator Data'!O12&lt;D$39,10,(D$40-'Indicator Data'!O12)/(D$40-D$39)*10))),1)</f>
        <v>5</v>
      </c>
      <c r="E10" s="261">
        <f>IF('Indicator Data'!P12="No data","x",ROUND((IF('Indicator Data'!P12=E$39,0,IF(LOG('Indicator Data'!P12*1000)&gt;E$40,10,10-(E$40-LOG('Indicator Data'!P12*1000))/(E$40-E$39)*10))),1))</f>
        <v>0</v>
      </c>
      <c r="F10" s="262">
        <f>IF('Indicator Data'!AL12="No data","x",ROUND(IF('Indicator Data'!AL12&gt;F$40,10,IF('Indicator Data'!AL12&lt;F$39,0,10-(F$40-'Indicator Data'!AL12)/(F$40-F$39)*10)),1))</f>
        <v>5.3</v>
      </c>
      <c r="G10" s="258">
        <f t="shared" si="0"/>
        <v>3.8</v>
      </c>
      <c r="H10" s="265">
        <f>IF(OR('Indicator Data'!R12="No data",'Indicator Data'!S12="No data"),"x",IF(OR('Indicator Data'!T12="No data",'Indicator Data'!U12="No data"),1-(POWER((POWER(POWER((POWER((10/IF('Indicator Data'!R12&lt;10,10,'Indicator Data'!R12))*(1/'Indicator Data'!S12),0.5))*('Indicator Data'!V12)*('Indicator Data'!X12),(1/3)),-1)+POWER(POWER((1*('Indicator Data'!W12)*('Indicator Data'!Y12)),(1/3)),-1))/2,-1)/POWER((((POWER((10/IF('Indicator Data'!R12&lt;10,10,'Indicator Data'!R12))*(1/'Indicator Data'!S12),0.5)+1)/2)*(('Indicator Data'!V12+'Indicator Data'!W12)/2)*(('Indicator Data'!X12+'Indicator Data'!Y12)/2)),(1/3))),IF(OR('Indicator Data'!R12="No data",'Indicator Data'!S12="No data"),"x",1-(POWER((POWER(POWER((POWER((10/IF('Indicator Data'!R12&lt;10,10,'Indicator Data'!R12))*(1/'Indicator Data'!S12),0.5))*(POWER(('Indicator Data'!V12*'Indicator Data'!T12),0.5))*('Indicator Data'!X12),(1/3)),-1)+POWER(POWER(1*(POWER(('Indicator Data'!W12*'Indicator Data'!U12),0.5))*('Indicator Data'!Y12),(1/3)),-1))/2,-1)/POWER((((POWER((10/IF('Indicator Data'!R12&lt;10,10,'Indicator Data'!R12))*(1/'Indicator Data'!S12),0.5)+1)/2)*((POWER(('Indicator Data'!V12*'Indicator Data'!T12),0.5)+POWER(('Indicator Data'!W12*'Indicator Data'!U12),0.5))/2)*(('Indicator Data'!X12+'Indicator Data'!Y12)/2)),(1/3))))))</f>
        <v>0.35787497512779454</v>
      </c>
      <c r="I10" s="261">
        <f t="shared" si="1"/>
        <v>8.6</v>
      </c>
      <c r="J10" s="261">
        <f>IF('Indicator Data'!Z12="No data","x",ROUND(IF('Indicator Data'!Z12&gt;J$40,10,IF('Indicator Data'!Z12&lt;J$39,0,10-(J$40-'Indicator Data'!Z12)/(J$40-J$39)*10)),1))</f>
        <v>6.3</v>
      </c>
      <c r="K10" s="258">
        <f t="shared" si="2"/>
        <v>7.5</v>
      </c>
      <c r="L10" s="272">
        <f>SUM(IF('Indicator Data'!AA12=0,0,'Indicator Data'!AA12/1000000),SUM('Indicator Data'!AB12:AC12))</f>
        <v>565.688759</v>
      </c>
      <c r="M10" s="272">
        <f>L10/(SUM('Indicator Data'!BO$5:'Indicator Data'!BO$15))*1000000</f>
        <v>191.02071959208484</v>
      </c>
      <c r="N10" s="261">
        <f t="shared" si="3"/>
        <v>6.4</v>
      </c>
      <c r="O10" s="261">
        <f>IF('Indicator Data'!AD12="No data","x",ROUND(IF('Indicator Data'!AD12&gt;O$40,10,IF('Indicator Data'!AD12&lt;O$39,0,10-(O$40-'Indicator Data'!AD12)/(O$40-O$39)*10)),1))</f>
        <v>1.7</v>
      </c>
      <c r="P10" s="262">
        <f>IF('Indicator Data'!Q12="No data","x",ROUND(IF('Indicator Data'!Q12&gt;P$40,10,IF('Indicator Data'!Q12&lt;P$39,0,10-(P$40-'Indicator Data'!Q12)/(P$40-P$39)*10)),1))</f>
        <v>7</v>
      </c>
      <c r="Q10" s="262">
        <f>IF('Indicator Data'!AE12="No data","x",ROUND(IF('Indicator Data'!AE12&gt;Q$40,10,IF('Indicator Data'!AE12&lt;Q$39,0,10-(Q$40-'Indicator Data'!AE12)/(Q$40-Q$39)*10)),1))</f>
        <v>0</v>
      </c>
      <c r="R10" s="258">
        <f t="shared" si="4"/>
        <v>5</v>
      </c>
      <c r="S10" s="254">
        <f t="shared" si="5"/>
        <v>5</v>
      </c>
      <c r="T10" s="265">
        <f>IF(AND('Indicator Data'!AF12="No data",'Indicator Data'!AG12="No data",'Indicator Data'!AH12="No data"),"x",SUM('Indicator Data'!AF12:AH12))</f>
        <v>1.7518248175182481E-4</v>
      </c>
      <c r="U10" s="262">
        <f t="shared" si="6"/>
        <v>0</v>
      </c>
      <c r="V10" s="262">
        <f>IF('Indicator Data'!AI12="No data","x",'Indicator Data'!AI12)</f>
        <v>9</v>
      </c>
      <c r="W10" s="258">
        <f t="shared" si="7"/>
        <v>6.3</v>
      </c>
      <c r="X10" s="261">
        <f>IF('Indicator Data'!AJ12="No data","x",ROUND(IF('Indicator Data'!AJ12&gt;X$40,10,IF('Indicator Data'!AJ12&lt;X$39,0,10-(X$40-'Indicator Data'!AJ12)/(X$40-X$39)*10)),1))</f>
        <v>9.1</v>
      </c>
      <c r="Y10" s="261">
        <f>IF('Indicator Data'!AK12="No data","x",ROUND(IF('Indicator Data'!AK12&gt;Y$40,10,IF('Indicator Data'!AK12&lt;Y$39,0,10-(Y$40-'Indicator Data'!AK12)/(Y$40-Y$39)*10)),1))</f>
        <v>3.7</v>
      </c>
      <c r="Z10" s="269">
        <f>IF('Indicator Data'!AS12="No data","x",ROUND(IF('Indicator Data'!AS12&gt;Z$40,10,IF('Indicator Data'!AS12&lt;Z$39,0,10-(Z$40-'Indicator Data'!AS12)/(Z$40-Z$39)*10)),1))</f>
        <v>3.1</v>
      </c>
      <c r="AA10" s="269">
        <f>IF('Indicator Data'!AT12="No data","x",ROUND(IF('Indicator Data'!AT12&gt;AA$40,10,IF('Indicator Data'!AT12&lt;AA$39,0,10-(AA$40-'Indicator Data'!AT12)/(AA$40-AA$39)*10)),1))</f>
        <v>4.5999999999999996</v>
      </c>
      <c r="AB10" s="262">
        <f t="shared" si="8"/>
        <v>3.9</v>
      </c>
      <c r="AC10" s="258">
        <f t="shared" si="9"/>
        <v>5.6</v>
      </c>
      <c r="AD10" s="261">
        <f>IF('Indicator Data'!AM12="No data","x",ROUND(IF('Indicator Data'!AM12&gt;AD$40,10,IF('Indicator Data'!AM12&lt;AD$39,0,10-(AD$40-'Indicator Data'!AM12)/(AD$40-AD$39)*10)),1))</f>
        <v>6.6</v>
      </c>
      <c r="AE10" s="258">
        <f t="shared" si="10"/>
        <v>6.6</v>
      </c>
      <c r="AF10" s="271">
        <f>IF(OR('Indicator Data'!AN12="No data",'Indicator Data'!BO12="No data"),"x",('Indicator Data'!AN12/'Indicator Data'!BO12))</f>
        <v>0</v>
      </c>
      <c r="AG10" s="258">
        <f t="shared" si="11"/>
        <v>0</v>
      </c>
      <c r="AH10" s="261">
        <f>IF('Indicator Data'!AO12="No data","x",ROUND(IF('Indicator Data'!AO12&lt;$AH$39,10,IF('Indicator Data'!AO12&gt;$AH$40,0,($AH$40-'Indicator Data'!AO12)/($AH$40-$AH$39)*10)),1))</f>
        <v>4.8</v>
      </c>
      <c r="AI10" s="261">
        <f>IF('Indicator Data'!AP12="No data","x",ROUND(IF('Indicator Data'!AP12&gt;$AI$40,10,IF('Indicator Data'!AP12&lt;$AI$39,0,10-($AI$40-'Indicator Data'!AP12)/($AI$40-$AI$39)*10)),1))</f>
        <v>1</v>
      </c>
      <c r="AJ10" s="269">
        <f>IF('Indicator Data'!AQ12="No data","x",ROUND(IF('Indicator Data'!AQ12&gt;$AJ$40,10,IF('Indicator Data'!AQ12&lt;$AJ$39,0,10-($AJ$40-'Indicator Data'!AQ12)/($AJ$40-$AJ$39)*10)),1))</f>
        <v>7.1</v>
      </c>
      <c r="AK10" s="261">
        <f t="shared" si="12"/>
        <v>7.1</v>
      </c>
      <c r="AL10" s="258">
        <f t="shared" si="13"/>
        <v>4.3</v>
      </c>
      <c r="AM10" s="261">
        <f>IF('Indicator Data'!AR12="No data","x",ROUND(IF('Indicator Data'!AR12&gt;AM$40,10,IF('Indicator Data'!AR12&lt;AM$39,0,10-(AM$40-'Indicator Data'!AR12)/(AM$40-AM$39)*10)),1))</f>
        <v>8.1999999999999993</v>
      </c>
      <c r="AN10" s="258">
        <f t="shared" si="14"/>
        <v>8.1999999999999993</v>
      </c>
      <c r="AO10" s="254">
        <f t="shared" si="15"/>
        <v>6.4</v>
      </c>
    </row>
    <row r="11" spans="1:41" x14ac:dyDescent="0.25">
      <c r="A11" s="299" t="s">
        <v>658</v>
      </c>
      <c r="B11" s="52" t="s">
        <v>595</v>
      </c>
      <c r="C11" s="42" t="s">
        <v>631</v>
      </c>
      <c r="D11" s="262">
        <f>ROUND(IF('Indicator Data'!O13="No data",IF((0.1233*LN('Indicator Data'!AW13)-0.4559)&gt;D$40,0,IF((0.1233*LN('Indicator Data'!AW13)-0.4559)&lt;D$39,10,(D$40-(0.1233*LN('Indicator Data'!AW13)-0.4559))/(D$40-D$39)*10)),IF('Indicator Data'!O13&gt;D$40,0,IF('Indicator Data'!O13&lt;D$39,10,(D$40-'Indicator Data'!O13)/(D$40-D$39)*10))),1)</f>
        <v>5.4</v>
      </c>
      <c r="E11" s="261">
        <f>IF('Indicator Data'!P13="No data","x",ROUND((IF('Indicator Data'!P13=E$39,0,IF(LOG('Indicator Data'!P13*1000)&gt;E$40,10,10-(E$40-LOG('Indicator Data'!P13*1000))/(E$40-E$39)*10))),1))</f>
        <v>0</v>
      </c>
      <c r="F11" s="262">
        <f>IF('Indicator Data'!AL13="No data","x",ROUND(IF('Indicator Data'!AL13&gt;F$40,10,IF('Indicator Data'!AL13&lt;F$39,0,10-(F$40-'Indicator Data'!AL13)/(F$40-F$39)*10)),1))</f>
        <v>7.1</v>
      </c>
      <c r="G11" s="258">
        <f t="shared" si="0"/>
        <v>4.8</v>
      </c>
      <c r="H11" s="265">
        <f>IF(OR('Indicator Data'!R13="No data",'Indicator Data'!S13="No data"),"x",IF(OR('Indicator Data'!T13="No data",'Indicator Data'!U13="No data"),1-(POWER((POWER(POWER((POWER((10/IF('Indicator Data'!R13&lt;10,10,'Indicator Data'!R13))*(1/'Indicator Data'!S13),0.5))*('Indicator Data'!V13)*('Indicator Data'!X13),(1/3)),-1)+POWER(POWER((1*('Indicator Data'!W13)*('Indicator Data'!Y13)),(1/3)),-1))/2,-1)/POWER((((POWER((10/IF('Indicator Data'!R13&lt;10,10,'Indicator Data'!R13))*(1/'Indicator Data'!S13),0.5)+1)/2)*(('Indicator Data'!V13+'Indicator Data'!W13)/2)*(('Indicator Data'!X13+'Indicator Data'!Y13)/2)),(1/3))),IF(OR('Indicator Data'!R13="No data",'Indicator Data'!S13="No data"),"x",1-(POWER((POWER(POWER((POWER((10/IF('Indicator Data'!R13&lt;10,10,'Indicator Data'!R13))*(1/'Indicator Data'!S13),0.5))*(POWER(('Indicator Data'!V13*'Indicator Data'!T13),0.5))*('Indicator Data'!X13),(1/3)),-1)+POWER(POWER(1*(POWER(('Indicator Data'!W13*'Indicator Data'!U13),0.5))*('Indicator Data'!Y13),(1/3)),-1))/2,-1)/POWER((((POWER((10/IF('Indicator Data'!R13&lt;10,10,'Indicator Data'!R13))*(1/'Indicator Data'!S13),0.5)+1)/2)*((POWER(('Indicator Data'!V13*'Indicator Data'!T13),0.5)+POWER(('Indicator Data'!W13*'Indicator Data'!U13),0.5))/2)*(('Indicator Data'!X13+'Indicator Data'!Y13)/2)),(1/3))))))</f>
        <v>0.2793294655902584</v>
      </c>
      <c r="I11" s="261">
        <f t="shared" si="1"/>
        <v>6</v>
      </c>
      <c r="J11" s="261">
        <f>IF('Indicator Data'!Z13="No data","x",ROUND(IF('Indicator Data'!Z13&gt;J$40,10,IF('Indicator Data'!Z13&lt;J$39,0,10-(J$40-'Indicator Data'!Z13)/(J$40-J$39)*10)),1))</f>
        <v>6.3</v>
      </c>
      <c r="K11" s="258">
        <f t="shared" si="2"/>
        <v>6.2</v>
      </c>
      <c r="L11" s="272">
        <f>SUM(IF('Indicator Data'!AA13=0,0,'Indicator Data'!AA13/1000000),SUM('Indicator Data'!AB13:AC13))</f>
        <v>565.688759</v>
      </c>
      <c r="M11" s="272">
        <f>L11/(SUM('Indicator Data'!BO$5:'Indicator Data'!BO$15))*1000000</f>
        <v>191.02071959208484</v>
      </c>
      <c r="N11" s="261">
        <f t="shared" si="3"/>
        <v>6.4</v>
      </c>
      <c r="O11" s="261">
        <f>IF('Indicator Data'!AD13="No data","x",ROUND(IF('Indicator Data'!AD13&gt;O$40,10,IF('Indicator Data'!AD13&lt;O$39,0,10-(O$40-'Indicator Data'!AD13)/(O$40-O$39)*10)),1))</f>
        <v>1.7</v>
      </c>
      <c r="P11" s="262">
        <f>IF('Indicator Data'!Q13="No data","x",ROUND(IF('Indicator Data'!Q13&gt;P$40,10,IF('Indicator Data'!Q13&lt;P$39,0,10-(P$40-'Indicator Data'!Q13)/(P$40-P$39)*10)),1))</f>
        <v>7</v>
      </c>
      <c r="Q11" s="262">
        <f>IF('Indicator Data'!AE13="No data","x",ROUND(IF('Indicator Data'!AE13&gt;Q$40,10,IF('Indicator Data'!AE13&lt;Q$39,0,10-(Q$40-'Indicator Data'!AE13)/(Q$40-Q$39)*10)),1))</f>
        <v>0</v>
      </c>
      <c r="R11" s="258">
        <f t="shared" si="4"/>
        <v>5</v>
      </c>
      <c r="S11" s="254">
        <f t="shared" si="5"/>
        <v>5.2</v>
      </c>
      <c r="T11" s="265">
        <f>IF(AND('Indicator Data'!AF13="No data",'Indicator Data'!AG13="No data",'Indicator Data'!AH13="No data"),"x",SUM('Indicator Data'!AF13:AH13))</f>
        <v>1.6501650165016502E-4</v>
      </c>
      <c r="U11" s="262">
        <f t="shared" si="6"/>
        <v>0</v>
      </c>
      <c r="V11" s="262">
        <f>IF('Indicator Data'!AI13="No data","x",'Indicator Data'!AI13)</f>
        <v>5</v>
      </c>
      <c r="W11" s="258">
        <f t="shared" si="7"/>
        <v>2.9</v>
      </c>
      <c r="X11" s="261">
        <f>IF('Indicator Data'!AJ13="No data","x",ROUND(IF('Indicator Data'!AJ13&gt;X$40,10,IF('Indicator Data'!AJ13&lt;X$39,0,10-(X$40-'Indicator Data'!AJ13)/(X$40-X$39)*10)),1))</f>
        <v>3.3</v>
      </c>
      <c r="Y11" s="261">
        <f>IF('Indicator Data'!AK13="No data","x",ROUND(IF('Indicator Data'!AK13&gt;Y$40,10,IF('Indicator Data'!AK13&lt;Y$39,0,10-(Y$40-'Indicator Data'!AK13)/(Y$40-Y$39)*10)),1))</f>
        <v>3.7</v>
      </c>
      <c r="Z11" s="269">
        <f>IF('Indicator Data'!AS13="No data","x",ROUND(IF('Indicator Data'!AS13&gt;Z$40,10,IF('Indicator Data'!AS13&lt;Z$39,0,10-(Z$40-'Indicator Data'!AS13)/(Z$40-Z$39)*10)),1))</f>
        <v>3.1</v>
      </c>
      <c r="AA11" s="269">
        <f>IF('Indicator Data'!AT13="No data","x",ROUND(IF('Indicator Data'!AT13&gt;AA$40,10,IF('Indicator Data'!AT13&lt;AA$39,0,10-(AA$40-'Indicator Data'!AT13)/(AA$40-AA$39)*10)),1))</f>
        <v>4.5999999999999996</v>
      </c>
      <c r="AB11" s="262">
        <f t="shared" si="8"/>
        <v>3.9</v>
      </c>
      <c r="AC11" s="258">
        <f t="shared" si="9"/>
        <v>3.6</v>
      </c>
      <c r="AD11" s="261">
        <f>IF('Indicator Data'!AM13="No data","x",ROUND(IF('Indicator Data'!AM13&gt;AD$40,10,IF('Indicator Data'!AM13&lt;AD$39,0,10-(AD$40-'Indicator Data'!AM13)/(AD$40-AD$39)*10)),1))</f>
        <v>0</v>
      </c>
      <c r="AE11" s="258">
        <f t="shared" si="10"/>
        <v>0</v>
      </c>
      <c r="AF11" s="271">
        <f>IF(OR('Indicator Data'!AN13="No data",'Indicator Data'!BO13="No data"),"x",('Indicator Data'!AN13/'Indicator Data'!BO13))</f>
        <v>0</v>
      </c>
      <c r="AG11" s="258">
        <f t="shared" si="11"/>
        <v>0</v>
      </c>
      <c r="AH11" s="261">
        <f>IF('Indicator Data'!AO13="No data","x",ROUND(IF('Indicator Data'!AO13&lt;$AH$39,10,IF('Indicator Data'!AO13&gt;$AH$40,0,($AH$40-'Indicator Data'!AO13)/($AH$40-$AH$39)*10)),1))</f>
        <v>4.8</v>
      </c>
      <c r="AI11" s="261">
        <f>IF('Indicator Data'!AP13="No data","x",ROUND(IF('Indicator Data'!AP13&gt;$AI$40,10,IF('Indicator Data'!AP13&lt;$AI$39,0,10-($AI$40-'Indicator Data'!AP13)/($AI$40-$AI$39)*10)),1))</f>
        <v>1</v>
      </c>
      <c r="AJ11" s="269">
        <f>IF('Indicator Data'!AQ13="No data","x",ROUND(IF('Indicator Data'!AQ13&gt;$AJ$40,10,IF('Indicator Data'!AQ13&lt;$AJ$39,0,10-($AJ$40-'Indicator Data'!AQ13)/($AJ$40-$AJ$39)*10)),1))</f>
        <v>7.1</v>
      </c>
      <c r="AK11" s="261">
        <f t="shared" si="12"/>
        <v>7.1</v>
      </c>
      <c r="AL11" s="258">
        <f t="shared" si="13"/>
        <v>4.3</v>
      </c>
      <c r="AM11" s="261">
        <f>IF('Indicator Data'!AR13="No data","x",ROUND(IF('Indicator Data'!AR13&gt;AM$40,10,IF('Indicator Data'!AR13&lt;AM$39,0,10-(AM$40-'Indicator Data'!AR13)/(AM$40-AM$39)*10)),1))</f>
        <v>2.2999999999999998</v>
      </c>
      <c r="AN11" s="258">
        <f t="shared" si="14"/>
        <v>2.2999999999999998</v>
      </c>
      <c r="AO11" s="254">
        <f t="shared" si="15"/>
        <v>2.7</v>
      </c>
    </row>
    <row r="12" spans="1:41" x14ac:dyDescent="0.25">
      <c r="A12" s="299" t="s">
        <v>658</v>
      </c>
      <c r="B12" s="52" t="s">
        <v>596</v>
      </c>
      <c r="C12" s="42" t="s">
        <v>632</v>
      </c>
      <c r="D12" s="262">
        <f>ROUND(IF('Indicator Data'!O14="No data",IF((0.1233*LN('Indicator Data'!AW14)-0.4559)&gt;D$40,0,IF((0.1233*LN('Indicator Data'!AW14)-0.4559)&lt;D$39,10,(D$40-(0.1233*LN('Indicator Data'!AW14)-0.4559))/(D$40-D$39)*10)),IF('Indicator Data'!O14&gt;D$40,0,IF('Indicator Data'!O14&lt;D$39,10,(D$40-'Indicator Data'!O14)/(D$40-D$39)*10))),1)</f>
        <v>4.9000000000000004</v>
      </c>
      <c r="E12" s="261">
        <f>IF('Indicator Data'!P14="No data","x",ROUND((IF('Indicator Data'!P14=E$39,0,IF(LOG('Indicator Data'!P14*1000)&gt;E$40,10,10-(E$40-LOG('Indicator Data'!P14*1000))/(E$40-E$39)*10))),1))</f>
        <v>0</v>
      </c>
      <c r="F12" s="262">
        <f>IF('Indicator Data'!AL14="No data","x",ROUND(IF('Indicator Data'!AL14&gt;F$40,10,IF('Indicator Data'!AL14&lt;F$39,0,10-(F$40-'Indicator Data'!AL14)/(F$40-F$39)*10)),1))</f>
        <v>0</v>
      </c>
      <c r="G12" s="258">
        <f t="shared" si="0"/>
        <v>2</v>
      </c>
      <c r="H12" s="265" t="str">
        <f>IF(OR('Indicator Data'!R14="No data",'Indicator Data'!S14="No data"),"x",IF(OR('Indicator Data'!T14="No data",'Indicator Data'!U14="No data"),1-(POWER((POWER(POWER((POWER((10/IF('Indicator Data'!R14&lt;10,10,'Indicator Data'!R14))*(1/'Indicator Data'!S14),0.5))*('Indicator Data'!V14)*('Indicator Data'!X14),(1/3)),-1)+POWER(POWER((1*('Indicator Data'!W14)*('Indicator Data'!Y14)),(1/3)),-1))/2,-1)/POWER((((POWER((10/IF('Indicator Data'!R14&lt;10,10,'Indicator Data'!R14))*(1/'Indicator Data'!S14),0.5)+1)/2)*(('Indicator Data'!V14+'Indicator Data'!W14)/2)*(('Indicator Data'!X14+'Indicator Data'!Y14)/2)),(1/3))),IF(OR('Indicator Data'!R14="No data",'Indicator Data'!S14="No data"),"x",1-(POWER((POWER(POWER((POWER((10/IF('Indicator Data'!R14&lt;10,10,'Indicator Data'!R14))*(1/'Indicator Data'!S14),0.5))*(POWER(('Indicator Data'!V14*'Indicator Data'!T14),0.5))*('Indicator Data'!X14),(1/3)),-1)+POWER(POWER(1*(POWER(('Indicator Data'!W14*'Indicator Data'!U14),0.5))*('Indicator Data'!Y14),(1/3)),-1))/2,-1)/POWER((((POWER((10/IF('Indicator Data'!R14&lt;10,10,'Indicator Data'!R14))*(1/'Indicator Data'!S14),0.5)+1)/2)*((POWER(('Indicator Data'!V14*'Indicator Data'!T14),0.5)+POWER(('Indicator Data'!W14*'Indicator Data'!U14),0.5))/2)*(('Indicator Data'!X14+'Indicator Data'!Y14)/2)),(1/3))))))</f>
        <v>x</v>
      </c>
      <c r="I12" s="261" t="str">
        <f t="shared" si="1"/>
        <v>x</v>
      </c>
      <c r="J12" s="261">
        <f>IF('Indicator Data'!Z14="No data","x",ROUND(IF('Indicator Data'!Z14&gt;J$40,10,IF('Indicator Data'!Z14&lt;J$39,0,10-(J$40-'Indicator Data'!Z14)/(J$40-J$39)*10)),1))</f>
        <v>6.3</v>
      </c>
      <c r="K12" s="258">
        <f t="shared" si="2"/>
        <v>6.3</v>
      </c>
      <c r="L12" s="272">
        <f>SUM(IF('Indicator Data'!AA14=0,0,'Indicator Data'!AA14/1000000),SUM('Indicator Data'!AB14:AC14))</f>
        <v>565.688759</v>
      </c>
      <c r="M12" s="272">
        <f>L12/(SUM('Indicator Data'!BO$5:'Indicator Data'!BO$15))*1000000</f>
        <v>191.02071959208484</v>
      </c>
      <c r="N12" s="261">
        <f t="shared" si="3"/>
        <v>6.4</v>
      </c>
      <c r="O12" s="261">
        <f>IF('Indicator Data'!AD14="No data","x",ROUND(IF('Indicator Data'!AD14&gt;O$40,10,IF('Indicator Data'!AD14&lt;O$39,0,10-(O$40-'Indicator Data'!AD14)/(O$40-O$39)*10)),1))</f>
        <v>1.7</v>
      </c>
      <c r="P12" s="262">
        <f>IF('Indicator Data'!Q14="No data","x",ROUND(IF('Indicator Data'!Q14&gt;P$40,10,IF('Indicator Data'!Q14&lt;P$39,0,10-(P$40-'Indicator Data'!Q14)/(P$40-P$39)*10)),1))</f>
        <v>7</v>
      </c>
      <c r="Q12" s="262">
        <f>IF('Indicator Data'!AE14="No data","x",ROUND(IF('Indicator Data'!AE14&gt;Q$40,10,IF('Indicator Data'!AE14&lt;Q$39,0,10-(Q$40-'Indicator Data'!AE14)/(Q$40-Q$39)*10)),1))</f>
        <v>0</v>
      </c>
      <c r="R12" s="258">
        <f t="shared" si="4"/>
        <v>5</v>
      </c>
      <c r="S12" s="254">
        <f t="shared" si="5"/>
        <v>3.8</v>
      </c>
      <c r="T12" s="265">
        <f>IF(AND('Indicator Data'!AF14="No data",'Indicator Data'!AG14="No data",'Indicator Data'!AH14="No data"),"x",SUM('Indicator Data'!AF14:AH14))</f>
        <v>1.6494845360824742E-4</v>
      </c>
      <c r="U12" s="262">
        <f t="shared" si="6"/>
        <v>0</v>
      </c>
      <c r="V12" s="262">
        <f>IF('Indicator Data'!AI14="No data","x",'Indicator Data'!AI14)</f>
        <v>5</v>
      </c>
      <c r="W12" s="258">
        <f t="shared" si="7"/>
        <v>2.9</v>
      </c>
      <c r="X12" s="261" t="str">
        <f>IF('Indicator Data'!AJ14="No data","x",ROUND(IF('Indicator Data'!AJ14&gt;X$40,10,IF('Indicator Data'!AJ14&lt;X$39,0,10-(X$40-'Indicator Data'!AJ14)/(X$40-X$39)*10)),1))</f>
        <v>x</v>
      </c>
      <c r="Y12" s="261">
        <f>IF('Indicator Data'!AK14="No data","x",ROUND(IF('Indicator Data'!AK14&gt;Y$40,10,IF('Indicator Data'!AK14&lt;Y$39,0,10-(Y$40-'Indicator Data'!AK14)/(Y$40-Y$39)*10)),1))</f>
        <v>4.5</v>
      </c>
      <c r="Z12" s="269">
        <f>IF('Indicator Data'!AS14="No data","x",ROUND(IF('Indicator Data'!AS14&gt;Z$40,10,IF('Indicator Data'!AS14&lt;Z$39,0,10-(Z$40-'Indicator Data'!AS14)/(Z$40-Z$39)*10)),1))</f>
        <v>3.1</v>
      </c>
      <c r="AA12" s="269">
        <f>IF('Indicator Data'!AT14="No data","x",ROUND(IF('Indicator Data'!AT14&gt;AA$40,10,IF('Indicator Data'!AT14&lt;AA$39,0,10-(AA$40-'Indicator Data'!AT14)/(AA$40-AA$39)*10)),1))</f>
        <v>4.5999999999999996</v>
      </c>
      <c r="AB12" s="262">
        <f t="shared" si="8"/>
        <v>3.9</v>
      </c>
      <c r="AC12" s="258">
        <f t="shared" si="9"/>
        <v>4.2</v>
      </c>
      <c r="AD12" s="261">
        <f>IF('Indicator Data'!AM14="No data","x",ROUND(IF('Indicator Data'!AM14&gt;AD$40,10,IF('Indicator Data'!AM14&lt;AD$39,0,10-(AD$40-'Indicator Data'!AM14)/(AD$40-AD$39)*10)),1))</f>
        <v>1.3</v>
      </c>
      <c r="AE12" s="258">
        <f t="shared" si="10"/>
        <v>1.3</v>
      </c>
      <c r="AF12" s="271">
        <f>IF(OR('Indicator Data'!AN14="No data",'Indicator Data'!BO14="No data"),"x",('Indicator Data'!AN14/'Indicator Data'!BO14))</f>
        <v>0.30537815126050422</v>
      </c>
      <c r="AG12" s="258">
        <f t="shared" si="11"/>
        <v>10</v>
      </c>
      <c r="AH12" s="261">
        <f>IF('Indicator Data'!AO14="No data","x",ROUND(IF('Indicator Data'!AO14&lt;$AH$39,10,IF('Indicator Data'!AO14&gt;$AH$40,0,($AH$40-'Indicator Data'!AO14)/($AH$40-$AH$39)*10)),1))</f>
        <v>4.8</v>
      </c>
      <c r="AI12" s="261">
        <f>IF('Indicator Data'!AP14="No data","x",ROUND(IF('Indicator Data'!AP14&gt;$AI$40,10,IF('Indicator Data'!AP14&lt;$AI$39,0,10-($AI$40-'Indicator Data'!AP14)/($AI$40-$AI$39)*10)),1))</f>
        <v>1</v>
      </c>
      <c r="AJ12" s="269">
        <f>IF('Indicator Data'!AQ14="No data","x",ROUND(IF('Indicator Data'!AQ14&gt;$AJ$40,10,IF('Indicator Data'!AQ14&lt;$AJ$39,0,10-($AJ$40-'Indicator Data'!AQ14)/($AJ$40-$AJ$39)*10)),1))</f>
        <v>7.1</v>
      </c>
      <c r="AK12" s="261">
        <f t="shared" si="12"/>
        <v>7.1</v>
      </c>
      <c r="AL12" s="258">
        <f t="shared" si="13"/>
        <v>4.3</v>
      </c>
      <c r="AM12" s="261">
        <f>IF('Indicator Data'!AR14="No data","x",ROUND(IF('Indicator Data'!AR14&gt;AM$40,10,IF('Indicator Data'!AR14&lt;AM$39,0,10-(AM$40-'Indicator Data'!AR14)/(AM$40-AM$39)*10)),1))</f>
        <v>10</v>
      </c>
      <c r="AN12" s="258">
        <f t="shared" si="14"/>
        <v>10</v>
      </c>
      <c r="AO12" s="254">
        <f t="shared" si="15"/>
        <v>7</v>
      </c>
    </row>
    <row r="13" spans="1:41" x14ac:dyDescent="0.25">
      <c r="A13" s="310" t="s">
        <v>658</v>
      </c>
      <c r="B13" s="111" t="s">
        <v>597</v>
      </c>
      <c r="C13" s="112" t="s">
        <v>633</v>
      </c>
      <c r="D13" s="350">
        <f>ROUND(IF('Indicator Data'!O15="No data",IF((0.1233*LN('Indicator Data'!AW15)-0.4559)&gt;D$40,0,IF((0.1233*LN('Indicator Data'!AW15)-0.4559)&lt;D$39,10,(D$40-(0.1233*LN('Indicator Data'!AW15)-0.4559))/(D$40-D$39)*10)),IF('Indicator Data'!O15&gt;D$40,0,IF('Indicator Data'!O15&lt;D$39,10,(D$40-'Indicator Data'!O15)/(D$40-D$39)*10))),1)</f>
        <v>2.1</v>
      </c>
      <c r="E13" s="351">
        <f>IF('Indicator Data'!P15="No data","x",ROUND((IF('Indicator Data'!P15=E$39,0,IF(LOG('Indicator Data'!P15*1000)&gt;E$40,10,10-(E$40-LOG('Indicator Data'!P15*1000))/(E$40-E$39)*10))),1))</f>
        <v>0</v>
      </c>
      <c r="F13" s="350">
        <f>IF('Indicator Data'!AL15="No data","x",ROUND(IF('Indicator Data'!AL15&gt;F$40,10,IF('Indicator Data'!AL15&lt;F$39,0,10-(F$40-'Indicator Data'!AL15)/(F$40-F$39)*10)),1))</f>
        <v>0.1</v>
      </c>
      <c r="G13" s="352">
        <f t="shared" si="0"/>
        <v>0.8</v>
      </c>
      <c r="H13" s="353">
        <f>IF(OR('Indicator Data'!R15="No data",'Indicator Data'!S15="No data"),"x",IF(OR('Indicator Data'!T15="No data",'Indicator Data'!U15="No data"),1-(POWER((POWER(POWER((POWER((10/IF('Indicator Data'!R15&lt;10,10,'Indicator Data'!R15))*(1/'Indicator Data'!S15),0.5))*('Indicator Data'!V15)*('Indicator Data'!X15),(1/3)),-1)+POWER(POWER((1*('Indicator Data'!W15)*('Indicator Data'!Y15)),(1/3)),-1))/2,-1)/POWER((((POWER((10/IF('Indicator Data'!R15&lt;10,10,'Indicator Data'!R15))*(1/'Indicator Data'!S15),0.5)+1)/2)*(('Indicator Data'!V15+'Indicator Data'!W15)/2)*(('Indicator Data'!X15+'Indicator Data'!Y15)/2)),(1/3))),IF(OR('Indicator Data'!R15="No data",'Indicator Data'!S15="No data"),"x",1-(POWER((POWER(POWER((POWER((10/IF('Indicator Data'!R15&lt;10,10,'Indicator Data'!R15))*(1/'Indicator Data'!S15),0.5))*(POWER(('Indicator Data'!V15*'Indicator Data'!T15),0.5))*('Indicator Data'!X15),(1/3)),-1)+POWER(POWER(1*(POWER(('Indicator Data'!W15*'Indicator Data'!U15),0.5))*('Indicator Data'!Y15),(1/3)),-1))/2,-1)/POWER((((POWER((10/IF('Indicator Data'!R15&lt;10,10,'Indicator Data'!R15))*(1/'Indicator Data'!S15),0.5)+1)/2)*((POWER(('Indicator Data'!V15*'Indicator Data'!T15),0.5)+POWER(('Indicator Data'!W15*'Indicator Data'!U15),0.5))/2)*(('Indicator Data'!X15+'Indicator Data'!Y15)/2)),(1/3))))))</f>
        <v>0.12157993421696223</v>
      </c>
      <c r="I13" s="351">
        <f t="shared" si="1"/>
        <v>0.7</v>
      </c>
      <c r="J13" s="351">
        <f>IF('Indicator Data'!Z15="No data","x",ROUND(IF('Indicator Data'!Z15&gt;J$40,10,IF('Indicator Data'!Z15&lt;J$39,0,10-(J$40-'Indicator Data'!Z15)/(J$40-J$39)*10)),1))</f>
        <v>6.3</v>
      </c>
      <c r="K13" s="352">
        <f t="shared" si="2"/>
        <v>3.5</v>
      </c>
      <c r="L13" s="354">
        <f>SUM(IF('Indicator Data'!AA15=0,0,'Indicator Data'!AA15/1000000),SUM('Indicator Data'!AB15:AC15))</f>
        <v>565.688759</v>
      </c>
      <c r="M13" s="354">
        <f>L13/(SUM('Indicator Data'!BO$5:'Indicator Data'!BO$15))*1000000</f>
        <v>191.02071959208484</v>
      </c>
      <c r="N13" s="351">
        <f t="shared" si="3"/>
        <v>6.4</v>
      </c>
      <c r="O13" s="351">
        <f>IF('Indicator Data'!AD15="No data","x",ROUND(IF('Indicator Data'!AD15&gt;O$40,10,IF('Indicator Data'!AD15&lt;O$39,0,10-(O$40-'Indicator Data'!AD15)/(O$40-O$39)*10)),1))</f>
        <v>1.7</v>
      </c>
      <c r="P13" s="350">
        <f>IF('Indicator Data'!Q15="No data","x",ROUND(IF('Indicator Data'!Q15&gt;P$40,10,IF('Indicator Data'!Q15&lt;P$39,0,10-(P$40-'Indicator Data'!Q15)/(P$40-P$39)*10)),1))</f>
        <v>7</v>
      </c>
      <c r="Q13" s="350">
        <f>IF('Indicator Data'!AE15="No data","x",ROUND(IF('Indicator Data'!AE15&gt;Q$40,10,IF('Indicator Data'!AE15&lt;Q$39,0,10-(Q$40-'Indicator Data'!AE15)/(Q$40-Q$39)*10)),1))</f>
        <v>0</v>
      </c>
      <c r="R13" s="352">
        <f t="shared" si="4"/>
        <v>5</v>
      </c>
      <c r="S13" s="355">
        <f t="shared" si="5"/>
        <v>2.5</v>
      </c>
      <c r="T13" s="353">
        <f>IF(AND('Indicator Data'!AF15="No data",'Indicator Data'!AG15="No data",'Indicator Data'!AH15="No data"),"x",SUM('Indicator Data'!AF15:AH15))</f>
        <v>3.2179368887248573E-2</v>
      </c>
      <c r="U13" s="350">
        <f t="shared" si="6"/>
        <v>2.9</v>
      </c>
      <c r="V13" s="350">
        <f>IF('Indicator Data'!AI15="No data","x",'Indicator Data'!AI15)</f>
        <v>5</v>
      </c>
      <c r="W13" s="352">
        <f t="shared" si="7"/>
        <v>4</v>
      </c>
      <c r="X13" s="351">
        <f>IF('Indicator Data'!AJ15="No data","x",ROUND(IF('Indicator Data'!AJ15&gt;X$40,10,IF('Indicator Data'!AJ15&lt;X$39,0,10-(X$40-'Indicator Data'!AJ15)/(X$40-X$39)*10)),1))</f>
        <v>3.6</v>
      </c>
      <c r="Y13" s="351">
        <f>IF('Indicator Data'!AK15="No data","x",ROUND(IF('Indicator Data'!AK15&gt;Y$40,10,IF('Indicator Data'!AK15&lt;Y$39,0,10-(Y$40-'Indicator Data'!AK15)/(Y$40-Y$39)*10)),1))</f>
        <v>4.0999999999999996</v>
      </c>
      <c r="Z13" s="356">
        <f>IF('Indicator Data'!AS15="No data","x",ROUND(IF('Indicator Data'!AS15&gt;Z$40,10,IF('Indicator Data'!AS15&lt;Z$39,0,10-(Z$40-'Indicator Data'!AS15)/(Z$40-Z$39)*10)),1))</f>
        <v>3.1</v>
      </c>
      <c r="AA13" s="356">
        <f>IF('Indicator Data'!AT15="No data","x",ROUND(IF('Indicator Data'!AT15&gt;AA$40,10,IF('Indicator Data'!AT15&lt;AA$39,0,10-(AA$40-'Indicator Data'!AT15)/(AA$40-AA$39)*10)),1))</f>
        <v>4.5999999999999996</v>
      </c>
      <c r="AB13" s="350">
        <f t="shared" si="8"/>
        <v>3.9</v>
      </c>
      <c r="AC13" s="352">
        <f t="shared" si="9"/>
        <v>3.9</v>
      </c>
      <c r="AD13" s="351">
        <f>IF('Indicator Data'!AM15="No data","x",ROUND(IF('Indicator Data'!AM15&gt;AD$40,10,IF('Indicator Data'!AM15&lt;AD$39,0,10-(AD$40-'Indicator Data'!AM15)/(AD$40-AD$39)*10)),1))</f>
        <v>2.6</v>
      </c>
      <c r="AE13" s="352">
        <f t="shared" si="10"/>
        <v>2.6</v>
      </c>
      <c r="AF13" s="357">
        <f>IF(OR('Indicator Data'!AN15="No data",'Indicator Data'!BO15="No data"),"x",('Indicator Data'!AN15/'Indicator Data'!BO15))</f>
        <v>0</v>
      </c>
      <c r="AG13" s="352">
        <f t="shared" si="11"/>
        <v>0</v>
      </c>
      <c r="AH13" s="351">
        <f>IF('Indicator Data'!AO15="No data","x",ROUND(IF('Indicator Data'!AO15&lt;$AH$39,10,IF('Indicator Data'!AO15&gt;$AH$40,0,($AH$40-'Indicator Data'!AO15)/($AH$40-$AH$39)*10)),1))</f>
        <v>4.8</v>
      </c>
      <c r="AI13" s="351">
        <f>IF('Indicator Data'!AP15="No data","x",ROUND(IF('Indicator Data'!AP15&gt;$AI$40,10,IF('Indicator Data'!AP15&lt;$AI$39,0,10-($AI$40-'Indicator Data'!AP15)/($AI$40-$AI$39)*10)),1))</f>
        <v>1</v>
      </c>
      <c r="AJ13" s="356">
        <f>IF('Indicator Data'!AQ15="No data","x",ROUND(IF('Indicator Data'!AQ15&gt;$AJ$40,10,IF('Indicator Data'!AQ15&lt;$AJ$39,0,10-($AJ$40-'Indicator Data'!AQ15)/($AJ$40-$AJ$39)*10)),1))</f>
        <v>7.1</v>
      </c>
      <c r="AK13" s="351">
        <f t="shared" si="12"/>
        <v>7.1</v>
      </c>
      <c r="AL13" s="352">
        <f t="shared" si="13"/>
        <v>4.3</v>
      </c>
      <c r="AM13" s="351">
        <f>IF('Indicator Data'!AR15="No data","x",ROUND(IF('Indicator Data'!AR15&gt;AM$40,10,IF('Indicator Data'!AR15&lt;AM$39,0,10-(AM$40-'Indicator Data'!AR15)/(AM$40-AM$39)*10)),1))</f>
        <v>4.7</v>
      </c>
      <c r="AN13" s="352">
        <f t="shared" si="14"/>
        <v>4.7</v>
      </c>
      <c r="AO13" s="355">
        <f t="shared" si="15"/>
        <v>3.9</v>
      </c>
    </row>
    <row r="14" spans="1:41" x14ac:dyDescent="0.25">
      <c r="A14" s="299" t="s">
        <v>659</v>
      </c>
      <c r="B14" s="52" t="s">
        <v>598</v>
      </c>
      <c r="C14" s="42" t="s">
        <v>634</v>
      </c>
      <c r="D14" s="262">
        <f>ROUND(IF('Indicator Data'!O16="No data",IF((0.1233*LN('Indicator Data'!AW16)-0.4559)&gt;D$40,0,IF((0.1233*LN('Indicator Data'!AW16)-0.4559)&lt;D$39,10,(D$40-(0.1233*LN('Indicator Data'!AW16)-0.4559))/(D$40-D$39)*10)),IF('Indicator Data'!O16&gt;D$40,0,IF('Indicator Data'!O16&lt;D$39,10,(D$40-'Indicator Data'!O16)/(D$40-D$39)*10))),1)</f>
        <v>2.8</v>
      </c>
      <c r="E14" s="261">
        <f>IF('Indicator Data'!P16="No data","x",ROUND((IF('Indicator Data'!P16=E$39,0,IF(LOG('Indicator Data'!P16*1000)&gt;E$40,10,10-(E$40-LOG('Indicator Data'!P16*1000))/(E$40-E$39)*10))),1))</f>
        <v>8.5</v>
      </c>
      <c r="F14" s="262">
        <f>IF('Indicator Data'!AL16="No data","x",ROUND(IF('Indicator Data'!AL16&gt;F$40,10,IF('Indicator Data'!AL16&lt;F$39,0,10-(F$40-'Indicator Data'!AL16)/(F$40-F$39)*10)),1))</f>
        <v>10</v>
      </c>
      <c r="G14" s="258">
        <f t="shared" si="0"/>
        <v>8.1999999999999993</v>
      </c>
      <c r="H14" s="265">
        <f>IF(OR('Indicator Data'!R16="No data",'Indicator Data'!S16="No data"),"x",IF(OR('Indicator Data'!T16="No data",'Indicator Data'!U16="No data"),1-(POWER((POWER(POWER((POWER((10/IF('Indicator Data'!R16&lt;10,10,'Indicator Data'!R16))*(1/'Indicator Data'!S16),0.5))*('Indicator Data'!V16)*('Indicator Data'!X16),(1/3)),-1)+POWER(POWER((1*('Indicator Data'!W16)*('Indicator Data'!Y16)),(1/3)),-1))/2,-1)/POWER((((POWER((10/IF('Indicator Data'!R16&lt;10,10,'Indicator Data'!R16))*(1/'Indicator Data'!S16),0.5)+1)/2)*(('Indicator Data'!V16+'Indicator Data'!W16)/2)*(('Indicator Data'!X16+'Indicator Data'!Y16)/2)),(1/3))),IF(OR('Indicator Data'!R16="No data",'Indicator Data'!S16="No data"),"x",1-(POWER((POWER(POWER((POWER((10/IF('Indicator Data'!R16&lt;10,10,'Indicator Data'!R16))*(1/'Indicator Data'!S16),0.5))*(POWER(('Indicator Data'!V16*'Indicator Data'!T16),0.5))*('Indicator Data'!X16),(1/3)),-1)+POWER(POWER(1*(POWER(('Indicator Data'!W16*'Indicator Data'!U16),0.5))*('Indicator Data'!Y16),(1/3)),-1))/2,-1)/POWER((((POWER((10/IF('Indicator Data'!R16&lt;10,10,'Indicator Data'!R16))*(1/'Indicator Data'!S16),0.5)+1)/2)*((POWER(('Indicator Data'!V16*'Indicator Data'!T16),0.5)+POWER(('Indicator Data'!W16*'Indicator Data'!U16),0.5))/2)*(('Indicator Data'!X16+'Indicator Data'!Y16)/2)),(1/3))))))</f>
        <v>0.15393883892141014</v>
      </c>
      <c r="I14" s="261">
        <f t="shared" si="1"/>
        <v>1.8</v>
      </c>
      <c r="J14" s="261" t="str">
        <f>IF('Indicator Data'!Z16="No data","x",ROUND(IF('Indicator Data'!Z16&gt;J$40,10,IF('Indicator Data'!Z16&lt;J$39,0,10-(J$40-'Indicator Data'!Z16)/(J$40-J$39)*10)),1))</f>
        <v>x</v>
      </c>
      <c r="K14" s="258">
        <f t="shared" si="2"/>
        <v>1.8</v>
      </c>
      <c r="L14" s="272">
        <f>SUM(IF('Indicator Data'!AA16=0,0,'Indicator Data'!AA16/1000000),SUM('Indicator Data'!AB16:AC16))</f>
        <v>257.25522100000001</v>
      </c>
      <c r="M14" s="272">
        <f>L14/(SUM('Indicator Data'!BO$16:'Indicator Data'!BO$29))*1000000</f>
        <v>25.331366044349917</v>
      </c>
      <c r="N14" s="261">
        <f t="shared" si="3"/>
        <v>0.8</v>
      </c>
      <c r="O14" s="261">
        <f>IF('Indicator Data'!AD16="No data","x",ROUND(IF('Indicator Data'!AD16&gt;O$40,10,IF('Indicator Data'!AD16&lt;O$39,0,10-(O$40-'Indicator Data'!AD16)/(O$40-O$39)*10)),1))</f>
        <v>0.6</v>
      </c>
      <c r="P14" s="262">
        <f>IF('Indicator Data'!Q16="No data","x",ROUND(IF('Indicator Data'!Q16&gt;P$40,10,IF('Indicator Data'!Q16&lt;P$39,0,10-(P$40-'Indicator Data'!Q16)/(P$40-P$39)*10)),1))</f>
        <v>2.2000000000000002</v>
      </c>
      <c r="Q14" s="262">
        <f>IF('Indicator Data'!AE16="No data","x",ROUND(IF('Indicator Data'!AE16&gt;Q$40,10,IF('Indicator Data'!AE16&lt;Q$39,0,10-(Q$40-'Indicator Data'!AE16)/(Q$40-Q$39)*10)),1))</f>
        <v>0</v>
      </c>
      <c r="R14" s="258">
        <f t="shared" si="4"/>
        <v>1.2</v>
      </c>
      <c r="S14" s="254">
        <f t="shared" si="5"/>
        <v>4.9000000000000004</v>
      </c>
      <c r="T14" s="265">
        <f>IF(AND('Indicator Data'!AF16="No data",'Indicator Data'!AG16="No data",'Indicator Data'!AH16="No data"),"x",SUM('Indicator Data'!AF16:AH16))</f>
        <v>0.17276646788953434</v>
      </c>
      <c r="U14" s="262">
        <f t="shared" si="6"/>
        <v>10</v>
      </c>
      <c r="V14" s="262">
        <f>IF('Indicator Data'!AI16="No data","x",'Indicator Data'!AI16)</f>
        <v>5</v>
      </c>
      <c r="W14" s="258">
        <f t="shared" si="7"/>
        <v>8.5</v>
      </c>
      <c r="X14" s="261">
        <f>IF('Indicator Data'!AJ16="No data","x",ROUND(IF('Indicator Data'!AJ16&gt;X$40,10,IF('Indicator Data'!AJ16&lt;X$39,0,10-(X$40-'Indicator Data'!AJ16)/(X$40-X$39)*10)),1))</f>
        <v>10</v>
      </c>
      <c r="Y14" s="261">
        <f>IF('Indicator Data'!AK16="No data","x",ROUND(IF('Indicator Data'!AK16&gt;Y$40,10,IF('Indicator Data'!AK16&lt;Y$39,0,10-(Y$40-'Indicator Data'!AK16)/(Y$40-Y$39)*10)),1))</f>
        <v>5.0999999999999996</v>
      </c>
      <c r="Z14" s="269">
        <f>IF('Indicator Data'!AS16="No data","x",ROUND(IF('Indicator Data'!AS16&gt;Z$40,10,IF('Indicator Data'!AS16&lt;Z$39,0,10-(Z$40-'Indicator Data'!AS16)/(Z$40-Z$39)*10)),1))</f>
        <v>2</v>
      </c>
      <c r="AA14" s="269">
        <f>IF('Indicator Data'!AT16="No data","x",ROUND(IF('Indicator Data'!AT16&gt;AA$40,10,IF('Indicator Data'!AT16&lt;AA$39,0,10-(AA$40-'Indicator Data'!AT16)/(AA$40-AA$39)*10)),1))</f>
        <v>1.5</v>
      </c>
      <c r="AB14" s="262">
        <f t="shared" si="8"/>
        <v>1.8</v>
      </c>
      <c r="AC14" s="258">
        <f t="shared" si="9"/>
        <v>5.6</v>
      </c>
      <c r="AD14" s="261">
        <f>IF('Indicator Data'!AM16="No data","x",ROUND(IF('Indicator Data'!AM16&gt;AD$40,10,IF('Indicator Data'!AM16&lt;AD$39,0,10-(AD$40-'Indicator Data'!AM16)/(AD$40-AD$39)*10)),1))</f>
        <v>0.1</v>
      </c>
      <c r="AE14" s="258">
        <f t="shared" si="10"/>
        <v>0.1</v>
      </c>
      <c r="AF14" s="271">
        <f>IF(OR('Indicator Data'!AN16="No data",'Indicator Data'!BO16="No data"),"x",('Indicator Data'!AN16/'Indicator Data'!BO16))</f>
        <v>0</v>
      </c>
      <c r="AG14" s="258">
        <f t="shared" si="11"/>
        <v>0</v>
      </c>
      <c r="AH14" s="261">
        <f>IF('Indicator Data'!AO16="No data","x",ROUND(IF('Indicator Data'!AO16&lt;$AH$39,10,IF('Indicator Data'!AO16&gt;$AH$40,0,($AH$40-'Indicator Data'!AO16)/($AH$40-$AH$39)*10)),1))</f>
        <v>2</v>
      </c>
      <c r="AI14" s="261" t="str">
        <f>IF('Indicator Data'!AP16="No data","x",ROUND(IF('Indicator Data'!AP16&gt;$AI$40,10,IF('Indicator Data'!AP16&lt;$AI$39,0,10-($AI$40-'Indicator Data'!AP16)/($AI$40-$AI$39)*10)),1))</f>
        <v>x</v>
      </c>
      <c r="AJ14" s="269">
        <f>IF('Indicator Data'!AQ16="No data","x",ROUND(IF('Indicator Data'!AQ16&gt;$AJ$40,10,IF('Indicator Data'!AQ16&lt;$AJ$39,0,10-($AJ$40-'Indicator Data'!AQ16)/($AJ$40-$AJ$39)*10)),1))</f>
        <v>0</v>
      </c>
      <c r="AK14" s="261">
        <f t="shared" si="12"/>
        <v>0</v>
      </c>
      <c r="AL14" s="258">
        <f t="shared" si="13"/>
        <v>1</v>
      </c>
      <c r="AM14" s="261">
        <f>IF('Indicator Data'!AR16="No data","x",ROUND(IF('Indicator Data'!AR16&gt;AM$40,10,IF('Indicator Data'!AR16&lt;AM$39,0,10-(AM$40-'Indicator Data'!AR16)/(AM$40-AM$39)*10)),1))</f>
        <v>5.8</v>
      </c>
      <c r="AN14" s="258">
        <f t="shared" si="14"/>
        <v>5.8</v>
      </c>
      <c r="AO14" s="254">
        <f t="shared" si="15"/>
        <v>5</v>
      </c>
    </row>
    <row r="15" spans="1:41" x14ac:dyDescent="0.25">
      <c r="A15" s="299" t="s">
        <v>659</v>
      </c>
      <c r="B15" s="52" t="s">
        <v>599</v>
      </c>
      <c r="C15" s="42" t="s">
        <v>635</v>
      </c>
      <c r="D15" s="262">
        <f>ROUND(IF('Indicator Data'!O17="No data",IF((0.1233*LN('Indicator Data'!AW17)-0.4559)&gt;D$40,0,IF((0.1233*LN('Indicator Data'!AW17)-0.4559)&lt;D$39,10,(D$40-(0.1233*LN('Indicator Data'!AW17)-0.4559))/(D$40-D$39)*10)),IF('Indicator Data'!O17&gt;D$40,0,IF('Indicator Data'!O17&lt;D$39,10,(D$40-'Indicator Data'!O17)/(D$40-D$39)*10))),1)</f>
        <v>1</v>
      </c>
      <c r="E15" s="261">
        <f>IF('Indicator Data'!P17="No data","x",ROUND((IF('Indicator Data'!P17=E$39,0,IF(LOG('Indicator Data'!P17*1000)&gt;E$40,10,10-(E$40-LOG('Indicator Data'!P17*1000))/(E$40-E$39)*10))),1))</f>
        <v>8.5</v>
      </c>
      <c r="F15" s="262">
        <f>IF('Indicator Data'!AL17="No data","x",ROUND(IF('Indicator Data'!AL17&gt;F$40,10,IF('Indicator Data'!AL17&lt;F$39,0,10-(F$40-'Indicator Data'!AL17)/(F$40-F$39)*10)),1))</f>
        <v>10</v>
      </c>
      <c r="G15" s="258">
        <f t="shared" si="0"/>
        <v>8</v>
      </c>
      <c r="H15" s="265">
        <f>IF(OR('Indicator Data'!R17="No data",'Indicator Data'!S17="No data"),"x",IF(OR('Indicator Data'!T17="No data",'Indicator Data'!U17="No data"),1-(POWER((POWER(POWER((POWER((10/IF('Indicator Data'!R17&lt;10,10,'Indicator Data'!R17))*(1/'Indicator Data'!S17),0.5))*('Indicator Data'!V17)*('Indicator Data'!X17),(1/3)),-1)+POWER(POWER((1*('Indicator Data'!W17)*('Indicator Data'!Y17)),(1/3)),-1))/2,-1)/POWER((((POWER((10/IF('Indicator Data'!R17&lt;10,10,'Indicator Data'!R17))*(1/'Indicator Data'!S17),0.5)+1)/2)*(('Indicator Data'!V17+'Indicator Data'!W17)/2)*(('Indicator Data'!X17+'Indicator Data'!Y17)/2)),(1/3))),IF(OR('Indicator Data'!R17="No data",'Indicator Data'!S17="No data"),"x",1-(POWER((POWER(POWER((POWER((10/IF('Indicator Data'!R17&lt;10,10,'Indicator Data'!R17))*(1/'Indicator Data'!S17),0.5))*(POWER(('Indicator Data'!V17*'Indicator Data'!T17),0.5))*('Indicator Data'!X17),(1/3)),-1)+POWER(POWER(1*(POWER(('Indicator Data'!W17*'Indicator Data'!U17),0.5))*('Indicator Data'!Y17),(1/3)),-1))/2,-1)/POWER((((POWER((10/IF('Indicator Data'!R17&lt;10,10,'Indicator Data'!R17))*(1/'Indicator Data'!S17),0.5)+1)/2)*((POWER(('Indicator Data'!V17*'Indicator Data'!T17),0.5)+POWER(('Indicator Data'!W17*'Indicator Data'!U17),0.5))/2)*(('Indicator Data'!X17+'Indicator Data'!Y17)/2)),(1/3))))))</f>
        <v>0.13353837794823775</v>
      </c>
      <c r="I15" s="261">
        <f t="shared" si="1"/>
        <v>1.1000000000000001</v>
      </c>
      <c r="J15" s="261" t="str">
        <f>IF('Indicator Data'!Z17="No data","x",ROUND(IF('Indicator Data'!Z17&gt;J$40,10,IF('Indicator Data'!Z17&lt;J$39,0,10-(J$40-'Indicator Data'!Z17)/(J$40-J$39)*10)),1))</f>
        <v>x</v>
      </c>
      <c r="K15" s="258">
        <f t="shared" si="2"/>
        <v>1.1000000000000001</v>
      </c>
      <c r="L15" s="272">
        <f>SUM(IF('Indicator Data'!AA17=0,0,'Indicator Data'!AA17/1000000),SUM('Indicator Data'!AB17:AC17))</f>
        <v>257.25522100000001</v>
      </c>
      <c r="M15" s="272">
        <f>L15/(SUM('Indicator Data'!BO$16:'Indicator Data'!BO$29))*1000000</f>
        <v>25.331366044349917</v>
      </c>
      <c r="N15" s="261">
        <f t="shared" si="3"/>
        <v>0.8</v>
      </c>
      <c r="O15" s="261">
        <f>IF('Indicator Data'!AD17="No data","x",ROUND(IF('Indicator Data'!AD17&gt;O$40,10,IF('Indicator Data'!AD17&lt;O$39,0,10-(O$40-'Indicator Data'!AD17)/(O$40-O$39)*10)),1))</f>
        <v>0.6</v>
      </c>
      <c r="P15" s="262">
        <f>IF('Indicator Data'!Q17="No data","x",ROUND(IF('Indicator Data'!Q17&gt;P$40,10,IF('Indicator Data'!Q17&lt;P$39,0,10-(P$40-'Indicator Data'!Q17)/(P$40-P$39)*10)),1))</f>
        <v>2.2000000000000002</v>
      </c>
      <c r="Q15" s="262">
        <f>IF('Indicator Data'!AE17="No data","x",ROUND(IF('Indicator Data'!AE17&gt;Q$40,10,IF('Indicator Data'!AE17&lt;Q$39,0,10-(Q$40-'Indicator Data'!AE17)/(Q$40-Q$39)*10)),1))</f>
        <v>0</v>
      </c>
      <c r="R15" s="258">
        <f t="shared" si="4"/>
        <v>1.2</v>
      </c>
      <c r="S15" s="254">
        <f t="shared" si="5"/>
        <v>4.5999999999999996</v>
      </c>
      <c r="T15" s="265">
        <f>IF(AND('Indicator Data'!AF17="No data",'Indicator Data'!AG17="No data",'Indicator Data'!AH17="No data"),"x",SUM('Indicator Data'!AF17:AH17))</f>
        <v>0.11329784458852811</v>
      </c>
      <c r="U15" s="262">
        <f t="shared" si="6"/>
        <v>10</v>
      </c>
      <c r="V15" s="262">
        <f>IF('Indicator Data'!AI17="No data","x",'Indicator Data'!AI17)</f>
        <v>5</v>
      </c>
      <c r="W15" s="258">
        <f t="shared" si="7"/>
        <v>8.5</v>
      </c>
      <c r="X15" s="261">
        <f>IF('Indicator Data'!AJ17="No data","x",ROUND(IF('Indicator Data'!AJ17&gt;X$40,10,IF('Indicator Data'!AJ17&lt;X$39,0,10-(X$40-'Indicator Data'!AJ17)/(X$40-X$39)*10)),1))</f>
        <v>10</v>
      </c>
      <c r="Y15" s="261">
        <f>IF('Indicator Data'!AK17="No data","x",ROUND(IF('Indicator Data'!AK17&gt;Y$40,10,IF('Indicator Data'!AK17&lt;Y$39,0,10-(Y$40-'Indicator Data'!AK17)/(Y$40-Y$39)*10)),1))</f>
        <v>5.5</v>
      </c>
      <c r="Z15" s="269">
        <f>IF('Indicator Data'!AS17="No data","x",ROUND(IF('Indicator Data'!AS17&gt;Z$40,10,IF('Indicator Data'!AS17&lt;Z$39,0,10-(Z$40-'Indicator Data'!AS17)/(Z$40-Z$39)*10)),1))</f>
        <v>2</v>
      </c>
      <c r="AA15" s="269">
        <f>IF('Indicator Data'!AT17="No data","x",ROUND(IF('Indicator Data'!AT17&gt;AA$40,10,IF('Indicator Data'!AT17&lt;AA$39,0,10-(AA$40-'Indicator Data'!AT17)/(AA$40-AA$39)*10)),1))</f>
        <v>1.5</v>
      </c>
      <c r="AB15" s="262">
        <f t="shared" si="8"/>
        <v>1.8</v>
      </c>
      <c r="AC15" s="258">
        <f t="shared" si="9"/>
        <v>5.8</v>
      </c>
      <c r="AD15" s="261">
        <f>IF('Indicator Data'!AM17="No data","x",ROUND(IF('Indicator Data'!AM17&gt;AD$40,10,IF('Indicator Data'!AM17&lt;AD$39,0,10-(AD$40-'Indicator Data'!AM17)/(AD$40-AD$39)*10)),1))</f>
        <v>0.1</v>
      </c>
      <c r="AE15" s="258">
        <f t="shared" si="10"/>
        <v>0.1</v>
      </c>
      <c r="AF15" s="271">
        <f>IF(OR('Indicator Data'!AN17="No data",'Indicator Data'!BO17="No data"),"x",('Indicator Data'!AN17/'Indicator Data'!BO17))</f>
        <v>0</v>
      </c>
      <c r="AG15" s="258">
        <f t="shared" si="11"/>
        <v>0</v>
      </c>
      <c r="AH15" s="261">
        <f>IF('Indicator Data'!AO17="No data","x",ROUND(IF('Indicator Data'!AO17&lt;$AH$39,10,IF('Indicator Data'!AO17&gt;$AH$40,0,($AH$40-'Indicator Data'!AO17)/($AH$40-$AH$39)*10)),1))</f>
        <v>2</v>
      </c>
      <c r="AI15" s="261" t="str">
        <f>IF('Indicator Data'!AP17="No data","x",ROUND(IF('Indicator Data'!AP17&gt;$AI$40,10,IF('Indicator Data'!AP17&lt;$AI$39,0,10-($AI$40-'Indicator Data'!AP17)/($AI$40-$AI$39)*10)),1))</f>
        <v>x</v>
      </c>
      <c r="AJ15" s="269">
        <f>IF('Indicator Data'!AQ17="No data","x",ROUND(IF('Indicator Data'!AQ17&gt;$AJ$40,10,IF('Indicator Data'!AQ17&lt;$AJ$39,0,10-($AJ$40-'Indicator Data'!AQ17)/($AJ$40-$AJ$39)*10)),1))</f>
        <v>0</v>
      </c>
      <c r="AK15" s="261">
        <f t="shared" si="12"/>
        <v>0</v>
      </c>
      <c r="AL15" s="258">
        <f t="shared" si="13"/>
        <v>1</v>
      </c>
      <c r="AM15" s="261">
        <f>IF('Indicator Data'!AR17="No data","x",ROUND(IF('Indicator Data'!AR17&gt;AM$40,10,IF('Indicator Data'!AR17&lt;AM$39,0,10-(AM$40-'Indicator Data'!AR17)/(AM$40-AM$39)*10)),1))</f>
        <v>5.8</v>
      </c>
      <c r="AN15" s="258">
        <f t="shared" si="14"/>
        <v>5.8</v>
      </c>
      <c r="AO15" s="254">
        <f t="shared" si="15"/>
        <v>5</v>
      </c>
    </row>
    <row r="16" spans="1:41" x14ac:dyDescent="0.25">
      <c r="A16" s="299" t="s">
        <v>659</v>
      </c>
      <c r="B16" s="52" t="s">
        <v>600</v>
      </c>
      <c r="C16" s="42" t="s">
        <v>646</v>
      </c>
      <c r="D16" s="262">
        <f>ROUND(IF('Indicator Data'!O18="No data",IF((0.1233*LN('Indicator Data'!AW18)-0.4559)&gt;D$40,0,IF((0.1233*LN('Indicator Data'!AW18)-0.4559)&lt;D$39,10,(D$40-(0.1233*LN('Indicator Data'!AW18)-0.4559))/(D$40-D$39)*10)),IF('Indicator Data'!O18&gt;D$40,0,IF('Indicator Data'!O18&lt;D$39,10,(D$40-'Indicator Data'!O18)/(D$40-D$39)*10))),1)</f>
        <v>9.4</v>
      </c>
      <c r="E16" s="261">
        <f>IF('Indicator Data'!P18="No data","x",ROUND((IF('Indicator Data'!P18=E$39,0,IF(LOG('Indicator Data'!P18*1000)&gt;E$40,10,10-(E$40-LOG('Indicator Data'!P18*1000))/(E$40-E$39)*10))),1))</f>
        <v>8.5</v>
      </c>
      <c r="F16" s="262">
        <f>IF('Indicator Data'!AL18="No data","x",ROUND(IF('Indicator Data'!AL18&gt;F$40,10,IF('Indicator Data'!AL18&lt;F$39,0,10-(F$40-'Indicator Data'!AL18)/(F$40-F$39)*10)),1))</f>
        <v>7.3</v>
      </c>
      <c r="G16" s="258">
        <f t="shared" si="0"/>
        <v>8.5</v>
      </c>
      <c r="H16" s="265">
        <f>IF(OR('Indicator Data'!R18="No data",'Indicator Data'!S18="No data"),"x",IF(OR('Indicator Data'!T18="No data",'Indicator Data'!U18="No data"),1-(POWER((POWER(POWER((POWER((10/IF('Indicator Data'!R18&lt;10,10,'Indicator Data'!R18))*(1/'Indicator Data'!S18),0.5))*('Indicator Data'!V18)*('Indicator Data'!X18),(1/3)),-1)+POWER(POWER((1*('Indicator Data'!W18)*('Indicator Data'!Y18)),(1/3)),-1))/2,-1)/POWER((((POWER((10/IF('Indicator Data'!R18&lt;10,10,'Indicator Data'!R18))*(1/'Indicator Data'!S18),0.5)+1)/2)*(('Indicator Data'!V18+'Indicator Data'!W18)/2)*(('Indicator Data'!X18+'Indicator Data'!Y18)/2)),(1/3))),IF(OR('Indicator Data'!R18="No data",'Indicator Data'!S18="No data"),"x",1-(POWER((POWER(POWER((POWER((10/IF('Indicator Data'!R18&lt;10,10,'Indicator Data'!R18))*(1/'Indicator Data'!S18),0.5))*(POWER(('Indicator Data'!V18*'Indicator Data'!T18),0.5))*('Indicator Data'!X18),(1/3)),-1)+POWER(POWER(1*(POWER(('Indicator Data'!W18*'Indicator Data'!U18),0.5))*('Indicator Data'!Y18),(1/3)),-1))/2,-1)/POWER((((POWER((10/IF('Indicator Data'!R18&lt;10,10,'Indicator Data'!R18))*(1/'Indicator Data'!S18),0.5)+1)/2)*((POWER(('Indicator Data'!V18*'Indicator Data'!T18),0.5)+POWER(('Indicator Data'!W18*'Indicator Data'!U18),0.5))/2)*(('Indicator Data'!X18+'Indicator Data'!Y18)/2)),(1/3))))))</f>
        <v>0.22199716721009322</v>
      </c>
      <c r="I16" s="261">
        <f t="shared" si="1"/>
        <v>4.0999999999999996</v>
      </c>
      <c r="J16" s="261" t="str">
        <f>IF('Indicator Data'!Z18="No data","x",ROUND(IF('Indicator Data'!Z18&gt;J$40,10,IF('Indicator Data'!Z18&lt;J$39,0,10-(J$40-'Indicator Data'!Z18)/(J$40-J$39)*10)),1))</f>
        <v>x</v>
      </c>
      <c r="K16" s="258">
        <f t="shared" si="2"/>
        <v>4.0999999999999996</v>
      </c>
      <c r="L16" s="272">
        <f>SUM(IF('Indicator Data'!AA18=0,0,'Indicator Data'!AA18/1000000),SUM('Indicator Data'!AB18:AC18))</f>
        <v>257.25522100000001</v>
      </c>
      <c r="M16" s="272">
        <f>L16/(SUM('Indicator Data'!BO$16:'Indicator Data'!BO$29))*1000000</f>
        <v>25.331366044349917</v>
      </c>
      <c r="N16" s="261">
        <f t="shared" si="3"/>
        <v>0.8</v>
      </c>
      <c r="O16" s="261">
        <f>IF('Indicator Data'!AD18="No data","x",ROUND(IF('Indicator Data'!AD18&gt;O$40,10,IF('Indicator Data'!AD18&lt;O$39,0,10-(O$40-'Indicator Data'!AD18)/(O$40-O$39)*10)),1))</f>
        <v>0.6</v>
      </c>
      <c r="P16" s="262">
        <f>IF('Indicator Data'!Q18="No data","x",ROUND(IF('Indicator Data'!Q18&gt;P$40,10,IF('Indicator Data'!Q18&lt;P$39,0,10-(P$40-'Indicator Data'!Q18)/(P$40-P$39)*10)),1))</f>
        <v>2.2000000000000002</v>
      </c>
      <c r="Q16" s="262">
        <f>IF('Indicator Data'!AE18="No data","x",ROUND(IF('Indicator Data'!AE18&gt;Q$40,10,IF('Indicator Data'!AE18&lt;Q$39,0,10-(Q$40-'Indicator Data'!AE18)/(Q$40-Q$39)*10)),1))</f>
        <v>0</v>
      </c>
      <c r="R16" s="258">
        <f t="shared" si="4"/>
        <v>1.2</v>
      </c>
      <c r="S16" s="254">
        <f t="shared" si="5"/>
        <v>5.6</v>
      </c>
      <c r="T16" s="265">
        <f>IF(AND('Indicator Data'!AF18="No data",'Indicator Data'!AG18="No data",'Indicator Data'!AH18="No data"),"x",SUM('Indicator Data'!AF18:AH18))</f>
        <v>0.16200680932819106</v>
      </c>
      <c r="U16" s="262">
        <f t="shared" si="6"/>
        <v>10</v>
      </c>
      <c r="V16" s="262">
        <f>IF('Indicator Data'!AI18="No data","x",'Indicator Data'!AI18)</f>
        <v>9</v>
      </c>
      <c r="W16" s="258">
        <f t="shared" si="7"/>
        <v>9.6</v>
      </c>
      <c r="X16" s="261">
        <f>IF('Indicator Data'!AJ18="No data","x",ROUND(IF('Indicator Data'!AJ18&gt;X$40,10,IF('Indicator Data'!AJ18&lt;X$39,0,10-(X$40-'Indicator Data'!AJ18)/(X$40-X$39)*10)),1))</f>
        <v>10</v>
      </c>
      <c r="Y16" s="261">
        <f>IF('Indicator Data'!AK18="No data","x",ROUND(IF('Indicator Data'!AK18&gt;Y$40,10,IF('Indicator Data'!AK18&lt;Y$39,0,10-(Y$40-'Indicator Data'!AK18)/(Y$40-Y$39)*10)),1))</f>
        <v>9</v>
      </c>
      <c r="Z16" s="269">
        <f>IF('Indicator Data'!AS18="No data","x",ROUND(IF('Indicator Data'!AS18&gt;Z$40,10,IF('Indicator Data'!AS18&lt;Z$39,0,10-(Z$40-'Indicator Data'!AS18)/(Z$40-Z$39)*10)),1))</f>
        <v>2</v>
      </c>
      <c r="AA16" s="269">
        <f>IF('Indicator Data'!AT18="No data","x",ROUND(IF('Indicator Data'!AT18&gt;AA$40,10,IF('Indicator Data'!AT18&lt;AA$39,0,10-(AA$40-'Indicator Data'!AT18)/(AA$40-AA$39)*10)),1))</f>
        <v>1.5</v>
      </c>
      <c r="AB16" s="262">
        <f t="shared" si="8"/>
        <v>1.8</v>
      </c>
      <c r="AC16" s="258">
        <f t="shared" si="9"/>
        <v>6.9</v>
      </c>
      <c r="AD16" s="261">
        <f>IF('Indicator Data'!AM18="No data","x",ROUND(IF('Indicator Data'!AM18&gt;AD$40,10,IF('Indicator Data'!AM18&lt;AD$39,0,10-(AD$40-'Indicator Data'!AM18)/(AD$40-AD$39)*10)),1))</f>
        <v>0.1</v>
      </c>
      <c r="AE16" s="258">
        <f t="shared" si="10"/>
        <v>0.1</v>
      </c>
      <c r="AF16" s="271">
        <f>IF(OR('Indicator Data'!AN18="No data",'Indicator Data'!BO18="No data"),"x",('Indicator Data'!AN18/'Indicator Data'!BO18))</f>
        <v>0</v>
      </c>
      <c r="AG16" s="258">
        <f t="shared" si="11"/>
        <v>0</v>
      </c>
      <c r="AH16" s="261">
        <f>IF('Indicator Data'!AO18="No data","x",ROUND(IF('Indicator Data'!AO18&lt;$AH$39,10,IF('Indicator Data'!AO18&gt;$AH$40,0,($AH$40-'Indicator Data'!AO18)/($AH$40-$AH$39)*10)),1))</f>
        <v>2</v>
      </c>
      <c r="AI16" s="261" t="str">
        <f>IF('Indicator Data'!AP18="No data","x",ROUND(IF('Indicator Data'!AP18&gt;$AI$40,10,IF('Indicator Data'!AP18&lt;$AI$39,0,10-($AI$40-'Indicator Data'!AP18)/($AI$40-$AI$39)*10)),1))</f>
        <v>x</v>
      </c>
      <c r="AJ16" s="269">
        <f>IF('Indicator Data'!AQ18="No data","x",ROUND(IF('Indicator Data'!AQ18&gt;$AJ$40,10,IF('Indicator Data'!AQ18&lt;$AJ$39,0,10-($AJ$40-'Indicator Data'!AQ18)/($AJ$40-$AJ$39)*10)),1))</f>
        <v>0</v>
      </c>
      <c r="AK16" s="261">
        <f t="shared" si="12"/>
        <v>0</v>
      </c>
      <c r="AL16" s="258">
        <f t="shared" si="13"/>
        <v>1</v>
      </c>
      <c r="AM16" s="261">
        <f>IF('Indicator Data'!AR18="No data","x",ROUND(IF('Indicator Data'!AR18&gt;AM$40,10,IF('Indicator Data'!AR18&lt;AM$39,0,10-(AM$40-'Indicator Data'!AR18)/(AM$40-AM$39)*10)),1))</f>
        <v>5.8</v>
      </c>
      <c r="AN16" s="258">
        <f t="shared" si="14"/>
        <v>5.8</v>
      </c>
      <c r="AO16" s="254">
        <f t="shared" si="15"/>
        <v>5.9</v>
      </c>
    </row>
    <row r="17" spans="1:41" x14ac:dyDescent="0.25">
      <c r="A17" s="299" t="s">
        <v>659</v>
      </c>
      <c r="B17" s="52" t="s">
        <v>601</v>
      </c>
      <c r="C17" s="42" t="s">
        <v>638</v>
      </c>
      <c r="D17" s="262">
        <f>ROUND(IF('Indicator Data'!O19="No data",IF((0.1233*LN('Indicator Data'!AW19)-0.4559)&gt;D$40,0,IF((0.1233*LN('Indicator Data'!AW19)-0.4559)&lt;D$39,10,(D$40-(0.1233*LN('Indicator Data'!AW19)-0.4559))/(D$40-D$39)*10)),IF('Indicator Data'!O19&gt;D$40,0,IF('Indicator Data'!O19&lt;D$39,10,(D$40-'Indicator Data'!O19)/(D$40-D$39)*10))),1)</f>
        <v>8.4</v>
      </c>
      <c r="E17" s="261">
        <f>IF('Indicator Data'!P19="No data","x",ROUND((IF('Indicator Data'!P19=E$39,0,IF(LOG('Indicator Data'!P19*1000)&gt;E$40,10,10-(E$40-LOG('Indicator Data'!P19*1000))/(E$40-E$39)*10))),1))</f>
        <v>8.5</v>
      </c>
      <c r="F17" s="262">
        <f>IF('Indicator Data'!AL19="No data","x",ROUND(IF('Indicator Data'!AL19&gt;F$40,10,IF('Indicator Data'!AL19&lt;F$39,0,10-(F$40-'Indicator Data'!AL19)/(F$40-F$39)*10)),1))</f>
        <v>10</v>
      </c>
      <c r="G17" s="258">
        <f t="shared" si="0"/>
        <v>9.1</v>
      </c>
      <c r="H17" s="265">
        <f>IF(OR('Indicator Data'!R19="No data",'Indicator Data'!S19="No data"),"x",IF(OR('Indicator Data'!T19="No data",'Indicator Data'!U19="No data"),1-(POWER((POWER(POWER((POWER((10/IF('Indicator Data'!R19&lt;10,10,'Indicator Data'!R19))*(1/'Indicator Data'!S19),0.5))*('Indicator Data'!V19)*('Indicator Data'!X19),(1/3)),-1)+POWER(POWER((1*('Indicator Data'!W19)*('Indicator Data'!Y19)),(1/3)),-1))/2,-1)/POWER((((POWER((10/IF('Indicator Data'!R19&lt;10,10,'Indicator Data'!R19))*(1/'Indicator Data'!S19),0.5)+1)/2)*(('Indicator Data'!V19+'Indicator Data'!W19)/2)*(('Indicator Data'!X19+'Indicator Data'!Y19)/2)),(1/3))),IF(OR('Indicator Data'!R19="No data",'Indicator Data'!S19="No data"),"x",1-(POWER((POWER(POWER((POWER((10/IF('Indicator Data'!R19&lt;10,10,'Indicator Data'!R19))*(1/'Indicator Data'!S19),0.5))*(POWER(('Indicator Data'!V19*'Indicator Data'!T19),0.5))*('Indicator Data'!X19),(1/3)),-1)+POWER(POWER(1*(POWER(('Indicator Data'!W19*'Indicator Data'!U19),0.5))*('Indicator Data'!Y19),(1/3)),-1))/2,-1)/POWER((((POWER((10/IF('Indicator Data'!R19&lt;10,10,'Indicator Data'!R19))*(1/'Indicator Data'!S19),0.5)+1)/2)*((POWER(('Indicator Data'!V19*'Indicator Data'!T19),0.5)+POWER(('Indicator Data'!W19*'Indicator Data'!U19),0.5))/2)*(('Indicator Data'!X19+'Indicator Data'!Y19)/2)),(1/3))))))</f>
        <v>0.23882523541012057</v>
      </c>
      <c r="I17" s="261">
        <f t="shared" si="1"/>
        <v>4.5999999999999996</v>
      </c>
      <c r="J17" s="261" t="str">
        <f>IF('Indicator Data'!Z19="No data","x",ROUND(IF('Indicator Data'!Z19&gt;J$40,10,IF('Indicator Data'!Z19&lt;J$39,0,10-(J$40-'Indicator Data'!Z19)/(J$40-J$39)*10)),1))</f>
        <v>x</v>
      </c>
      <c r="K17" s="258">
        <f t="shared" si="2"/>
        <v>4.5999999999999996</v>
      </c>
      <c r="L17" s="272">
        <f>SUM(IF('Indicator Data'!AA19=0,0,'Indicator Data'!AA19/1000000),SUM('Indicator Data'!AB19:AC19))</f>
        <v>257.25522100000001</v>
      </c>
      <c r="M17" s="272">
        <f>L17/(SUM('Indicator Data'!BO$16:'Indicator Data'!BO$29))*1000000</f>
        <v>25.331366044349917</v>
      </c>
      <c r="N17" s="261">
        <f t="shared" si="3"/>
        <v>0.8</v>
      </c>
      <c r="O17" s="261">
        <f>IF('Indicator Data'!AD19="No data","x",ROUND(IF('Indicator Data'!AD19&gt;O$40,10,IF('Indicator Data'!AD19&lt;O$39,0,10-(O$40-'Indicator Data'!AD19)/(O$40-O$39)*10)),1))</f>
        <v>0.6</v>
      </c>
      <c r="P17" s="262">
        <f>IF('Indicator Data'!Q19="No data","x",ROUND(IF('Indicator Data'!Q19&gt;P$40,10,IF('Indicator Data'!Q19&lt;P$39,0,10-(P$40-'Indicator Data'!Q19)/(P$40-P$39)*10)),1))</f>
        <v>2.2000000000000002</v>
      </c>
      <c r="Q17" s="262">
        <f>IF('Indicator Data'!AE19="No data","x",ROUND(IF('Indicator Data'!AE19&gt;Q$40,10,IF('Indicator Data'!AE19&lt;Q$39,0,10-(Q$40-'Indicator Data'!AE19)/(Q$40-Q$39)*10)),1))</f>
        <v>0</v>
      </c>
      <c r="R17" s="258">
        <f t="shared" si="4"/>
        <v>1.2</v>
      </c>
      <c r="S17" s="254">
        <f t="shared" si="5"/>
        <v>6</v>
      </c>
      <c r="T17" s="265">
        <f>IF(AND('Indicator Data'!AF19="No data",'Indicator Data'!AG19="No data",'Indicator Data'!AH19="No data"),"x",SUM('Indicator Data'!AF19:AH19))</f>
        <v>1.4988372262149011E-2</v>
      </c>
      <c r="U17" s="262">
        <f t="shared" si="6"/>
        <v>1.4</v>
      </c>
      <c r="V17" s="262">
        <f>IF('Indicator Data'!AI19="No data","x",'Indicator Data'!AI19)</f>
        <v>5</v>
      </c>
      <c r="W17" s="258">
        <f t="shared" si="7"/>
        <v>3.4</v>
      </c>
      <c r="X17" s="261">
        <f>IF('Indicator Data'!AJ19="No data","x",ROUND(IF('Indicator Data'!AJ19&gt;X$40,10,IF('Indicator Data'!AJ19&lt;X$39,0,10-(X$40-'Indicator Data'!AJ19)/(X$40-X$39)*10)),1))</f>
        <v>10</v>
      </c>
      <c r="Y17" s="261">
        <f>IF('Indicator Data'!AK19="No data","x",ROUND(IF('Indicator Data'!AK19&gt;Y$40,10,IF('Indicator Data'!AK19&lt;Y$39,0,10-(Y$40-'Indicator Data'!AK19)/(Y$40-Y$39)*10)),1))</f>
        <v>5.0999999999999996</v>
      </c>
      <c r="Z17" s="269">
        <f>IF('Indicator Data'!AS19="No data","x",ROUND(IF('Indicator Data'!AS19&gt;Z$40,10,IF('Indicator Data'!AS19&lt;Z$39,0,10-(Z$40-'Indicator Data'!AS19)/(Z$40-Z$39)*10)),1))</f>
        <v>2</v>
      </c>
      <c r="AA17" s="269">
        <f>IF('Indicator Data'!AT19="No data","x",ROUND(IF('Indicator Data'!AT19&gt;AA$40,10,IF('Indicator Data'!AT19&lt;AA$39,0,10-(AA$40-'Indicator Data'!AT19)/(AA$40-AA$39)*10)),1))</f>
        <v>1.5</v>
      </c>
      <c r="AB17" s="262">
        <f t="shared" si="8"/>
        <v>1.8</v>
      </c>
      <c r="AC17" s="258">
        <f t="shared" si="9"/>
        <v>5.6</v>
      </c>
      <c r="AD17" s="261">
        <f>IF('Indicator Data'!AM19="No data","x",ROUND(IF('Indicator Data'!AM19&gt;AD$40,10,IF('Indicator Data'!AM19&lt;AD$39,0,10-(AD$40-'Indicator Data'!AM19)/(AD$40-AD$39)*10)),1))</f>
        <v>0.1</v>
      </c>
      <c r="AE17" s="258">
        <f t="shared" si="10"/>
        <v>0.1</v>
      </c>
      <c r="AF17" s="271" t="str">
        <f>IF(OR('Indicator Data'!AN19="No data",'Indicator Data'!BO19="No data"),"x",('Indicator Data'!AN19/'Indicator Data'!BO19))</f>
        <v>x</v>
      </c>
      <c r="AG17" s="258" t="str">
        <f t="shared" si="11"/>
        <v>x</v>
      </c>
      <c r="AH17" s="261">
        <f>IF('Indicator Data'!AO19="No data","x",ROUND(IF('Indicator Data'!AO19&lt;$AH$39,10,IF('Indicator Data'!AO19&gt;$AH$40,0,($AH$40-'Indicator Data'!AO19)/($AH$40-$AH$39)*10)),1))</f>
        <v>2</v>
      </c>
      <c r="AI17" s="261" t="str">
        <f>IF('Indicator Data'!AP19="No data","x",ROUND(IF('Indicator Data'!AP19&gt;$AI$40,10,IF('Indicator Data'!AP19&lt;$AI$39,0,10-($AI$40-'Indicator Data'!AP19)/($AI$40-$AI$39)*10)),1))</f>
        <v>x</v>
      </c>
      <c r="AJ17" s="269">
        <f>IF('Indicator Data'!AQ19="No data","x",ROUND(IF('Indicator Data'!AQ19&gt;$AJ$40,10,IF('Indicator Data'!AQ19&lt;$AJ$39,0,10-($AJ$40-'Indicator Data'!AQ19)/($AJ$40-$AJ$39)*10)),1))</f>
        <v>0</v>
      </c>
      <c r="AK17" s="261">
        <f t="shared" si="12"/>
        <v>0</v>
      </c>
      <c r="AL17" s="258">
        <f t="shared" si="13"/>
        <v>1</v>
      </c>
      <c r="AM17" s="261">
        <f>IF('Indicator Data'!AR19="No data","x",ROUND(IF('Indicator Data'!AR19&gt;AM$40,10,IF('Indicator Data'!AR19&lt;AM$39,0,10-(AM$40-'Indicator Data'!AR19)/(AM$40-AM$39)*10)),1))</f>
        <v>5.8</v>
      </c>
      <c r="AN17" s="258">
        <f t="shared" si="14"/>
        <v>5.8</v>
      </c>
      <c r="AO17" s="254">
        <f t="shared" si="15"/>
        <v>3.5</v>
      </c>
    </row>
    <row r="18" spans="1:41" x14ac:dyDescent="0.25">
      <c r="A18" s="299" t="s">
        <v>659</v>
      </c>
      <c r="B18" s="52" t="s">
        <v>602</v>
      </c>
      <c r="C18" s="42" t="s">
        <v>743</v>
      </c>
      <c r="D18" s="262">
        <f>ROUND(IF('Indicator Data'!O20="No data",IF((0.1233*LN('Indicator Data'!AW20)-0.4559)&gt;D$40,0,IF((0.1233*LN('Indicator Data'!AW20)-0.4559)&lt;D$39,10,(D$40-(0.1233*LN('Indicator Data'!AW20)-0.4559))/(D$40-D$39)*10)),IF('Indicator Data'!O20&gt;D$40,0,IF('Indicator Data'!O20&lt;D$39,10,(D$40-'Indicator Data'!O20)/(D$40-D$39)*10))),1)</f>
        <v>9.9</v>
      </c>
      <c r="E18" s="261">
        <f>IF('Indicator Data'!P20="No data","x",ROUND((IF('Indicator Data'!P20=E$39,0,IF(LOG('Indicator Data'!P20*1000)&gt;E$40,10,10-(E$40-LOG('Indicator Data'!P20*1000))/(E$40-E$39)*10))),1))</f>
        <v>8.5</v>
      </c>
      <c r="F18" s="262">
        <f>IF('Indicator Data'!AL20="No data","x",ROUND(IF('Indicator Data'!AL20&gt;F$40,10,IF('Indicator Data'!AL20&lt;F$39,0,10-(F$40-'Indicator Data'!AL20)/(F$40-F$39)*10)),1))</f>
        <v>0</v>
      </c>
      <c r="G18" s="258">
        <f t="shared" si="0"/>
        <v>7.8</v>
      </c>
      <c r="H18" s="265">
        <f>IF(OR('Indicator Data'!R20="No data",'Indicator Data'!S20="No data"),"x",IF(OR('Indicator Data'!T20="No data",'Indicator Data'!U20="No data"),1-(POWER((POWER(POWER((POWER((10/IF('Indicator Data'!R20&lt;10,10,'Indicator Data'!R20))*(1/'Indicator Data'!S20),0.5))*('Indicator Data'!V20)*('Indicator Data'!X20),(1/3)),-1)+POWER(POWER((1*('Indicator Data'!W20)*('Indicator Data'!Y20)),(1/3)),-1))/2,-1)/POWER((((POWER((10/IF('Indicator Data'!R20&lt;10,10,'Indicator Data'!R20))*(1/'Indicator Data'!S20),0.5)+1)/2)*(('Indicator Data'!V20+'Indicator Data'!W20)/2)*(('Indicator Data'!X20+'Indicator Data'!Y20)/2)),(1/3))),IF(OR('Indicator Data'!R20="No data",'Indicator Data'!S20="No data"),"x",1-(POWER((POWER(POWER((POWER((10/IF('Indicator Data'!R20&lt;10,10,'Indicator Data'!R20))*(1/'Indicator Data'!S20),0.5))*(POWER(('Indicator Data'!V20*'Indicator Data'!T20),0.5))*('Indicator Data'!X20),(1/3)),-1)+POWER(POWER(1*(POWER(('Indicator Data'!W20*'Indicator Data'!U20),0.5))*('Indicator Data'!Y20),(1/3)),-1))/2,-1)/POWER((((POWER((10/IF('Indicator Data'!R20&lt;10,10,'Indicator Data'!R20))*(1/'Indicator Data'!S20),0.5)+1)/2)*((POWER(('Indicator Data'!V20*'Indicator Data'!T20),0.5)+POWER(('Indicator Data'!W20*'Indicator Data'!U20),0.5))/2)*(('Indicator Data'!X20+'Indicator Data'!Y20)/2)),(1/3))))))</f>
        <v>0.19383156446989558</v>
      </c>
      <c r="I18" s="261">
        <f t="shared" si="1"/>
        <v>3.1</v>
      </c>
      <c r="J18" s="261" t="str">
        <f>IF('Indicator Data'!Z20="No data","x",ROUND(IF('Indicator Data'!Z20&gt;J$40,10,IF('Indicator Data'!Z20&lt;J$39,0,10-(J$40-'Indicator Data'!Z20)/(J$40-J$39)*10)),1))</f>
        <v>x</v>
      </c>
      <c r="K18" s="258">
        <f t="shared" si="2"/>
        <v>3.1</v>
      </c>
      <c r="L18" s="272">
        <f>SUM(IF('Indicator Data'!AA20=0,0,'Indicator Data'!AA20/1000000),SUM('Indicator Data'!AB20:AC20))</f>
        <v>257.25522100000001</v>
      </c>
      <c r="M18" s="272">
        <f>L18/(SUM('Indicator Data'!BO$16:'Indicator Data'!BO$29))*1000000</f>
        <v>25.331366044349917</v>
      </c>
      <c r="N18" s="261">
        <f t="shared" si="3"/>
        <v>0.8</v>
      </c>
      <c r="O18" s="261">
        <f>IF('Indicator Data'!AD20="No data","x",ROUND(IF('Indicator Data'!AD20&gt;O$40,10,IF('Indicator Data'!AD20&lt;O$39,0,10-(O$40-'Indicator Data'!AD20)/(O$40-O$39)*10)),1))</f>
        <v>0.6</v>
      </c>
      <c r="P18" s="262">
        <f>IF('Indicator Data'!Q20="No data","x",ROUND(IF('Indicator Data'!Q20&gt;P$40,10,IF('Indicator Data'!Q20&lt;P$39,0,10-(P$40-'Indicator Data'!Q20)/(P$40-P$39)*10)),1))</f>
        <v>2.2000000000000002</v>
      </c>
      <c r="Q18" s="262">
        <f>IF('Indicator Data'!AE20="No data","x",ROUND(IF('Indicator Data'!AE20&gt;Q$40,10,IF('Indicator Data'!AE20&lt;Q$39,0,10-(Q$40-'Indicator Data'!AE20)/(Q$40-Q$39)*10)),1))</f>
        <v>0</v>
      </c>
      <c r="R18" s="258">
        <f t="shared" si="4"/>
        <v>1.2</v>
      </c>
      <c r="S18" s="254">
        <f t="shared" si="5"/>
        <v>5</v>
      </c>
      <c r="T18" s="265">
        <f>IF(AND('Indicator Data'!AF20="No data",'Indicator Data'!AG20="No data",'Indicator Data'!AH20="No data"),"x",SUM('Indicator Data'!AF20:AH20))</f>
        <v>1.803365543782849E-3</v>
      </c>
      <c r="U18" s="262">
        <f t="shared" si="6"/>
        <v>0.2</v>
      </c>
      <c r="V18" s="262" t="str">
        <f>IF('Indicator Data'!AI20="No data","x",'Indicator Data'!AI20)</f>
        <v>x</v>
      </c>
      <c r="W18" s="258">
        <f t="shared" si="7"/>
        <v>0.2</v>
      </c>
      <c r="X18" s="261">
        <f>IF('Indicator Data'!AJ20="No data","x",ROUND(IF('Indicator Data'!AJ20&gt;X$40,10,IF('Indicator Data'!AJ20&lt;X$39,0,10-(X$40-'Indicator Data'!AJ20)/(X$40-X$39)*10)),1))</f>
        <v>10</v>
      </c>
      <c r="Y18" s="261">
        <f>IF('Indicator Data'!AK20="No data","x",ROUND(IF('Indicator Data'!AK20&gt;Y$40,10,IF('Indicator Data'!AK20&lt;Y$39,0,10-(Y$40-'Indicator Data'!AK20)/(Y$40-Y$39)*10)),1))</f>
        <v>0.3</v>
      </c>
      <c r="Z18" s="269">
        <f>IF('Indicator Data'!AS20="No data","x",ROUND(IF('Indicator Data'!AS20&gt;Z$40,10,IF('Indicator Data'!AS20&lt;Z$39,0,10-(Z$40-'Indicator Data'!AS20)/(Z$40-Z$39)*10)),1))</f>
        <v>2</v>
      </c>
      <c r="AA18" s="269">
        <f>IF('Indicator Data'!AT20="No data","x",ROUND(IF('Indicator Data'!AT20&gt;AA$40,10,IF('Indicator Data'!AT20&lt;AA$39,0,10-(AA$40-'Indicator Data'!AT20)/(AA$40-AA$39)*10)),1))</f>
        <v>1.5</v>
      </c>
      <c r="AB18" s="262">
        <f t="shared" si="8"/>
        <v>1.8</v>
      </c>
      <c r="AC18" s="258">
        <f t="shared" si="9"/>
        <v>4</v>
      </c>
      <c r="AD18" s="261">
        <f>IF('Indicator Data'!AM20="No data","x",ROUND(IF('Indicator Data'!AM20&gt;AD$40,10,IF('Indicator Data'!AM20&lt;AD$39,0,10-(AD$40-'Indicator Data'!AM20)/(AD$40-AD$39)*10)),1))</f>
        <v>0.1</v>
      </c>
      <c r="AE18" s="258">
        <f t="shared" si="10"/>
        <v>0.1</v>
      </c>
      <c r="AF18" s="271" t="str">
        <f>IF(OR('Indicator Data'!AN20="No data",'Indicator Data'!BO20="No data"),"x",('Indicator Data'!AN20/'Indicator Data'!BO20))</f>
        <v>x</v>
      </c>
      <c r="AG18" s="258" t="str">
        <f t="shared" si="11"/>
        <v>x</v>
      </c>
      <c r="AH18" s="261">
        <f>IF('Indicator Data'!AO20="No data","x",ROUND(IF('Indicator Data'!AO20&lt;$AH$39,10,IF('Indicator Data'!AO20&gt;$AH$40,0,($AH$40-'Indicator Data'!AO20)/($AH$40-$AH$39)*10)),1))</f>
        <v>2</v>
      </c>
      <c r="AI18" s="261" t="str">
        <f>IF('Indicator Data'!AP20="No data","x",ROUND(IF('Indicator Data'!AP20&gt;$AI$40,10,IF('Indicator Data'!AP20&lt;$AI$39,0,10-($AI$40-'Indicator Data'!AP20)/($AI$40-$AI$39)*10)),1))</f>
        <v>x</v>
      </c>
      <c r="AJ18" s="269">
        <f>IF('Indicator Data'!AQ20="No data","x",ROUND(IF('Indicator Data'!AQ20&gt;$AJ$40,10,IF('Indicator Data'!AQ20&lt;$AJ$39,0,10-($AJ$40-'Indicator Data'!AQ20)/($AJ$40-$AJ$39)*10)),1))</f>
        <v>0</v>
      </c>
      <c r="AK18" s="261">
        <f t="shared" si="12"/>
        <v>0</v>
      </c>
      <c r="AL18" s="258">
        <f t="shared" si="13"/>
        <v>1</v>
      </c>
      <c r="AM18" s="261">
        <f>IF('Indicator Data'!AR20="No data","x",ROUND(IF('Indicator Data'!AR20&gt;AM$40,10,IF('Indicator Data'!AR20&lt;AM$39,0,10-(AM$40-'Indicator Data'!AR20)/(AM$40-AM$39)*10)),1))</f>
        <v>5.8</v>
      </c>
      <c r="AN18" s="258">
        <f t="shared" si="14"/>
        <v>5.8</v>
      </c>
      <c r="AO18" s="254">
        <f t="shared" si="15"/>
        <v>2.6</v>
      </c>
    </row>
    <row r="19" spans="1:41" x14ac:dyDescent="0.25">
      <c r="A19" s="299" t="s">
        <v>659</v>
      </c>
      <c r="B19" s="52" t="s">
        <v>603</v>
      </c>
      <c r="C19" s="42" t="s">
        <v>639</v>
      </c>
      <c r="D19" s="262">
        <f>ROUND(IF('Indicator Data'!O21="No data",IF((0.1233*LN('Indicator Data'!AW21)-0.4559)&gt;D$40,0,IF((0.1233*LN('Indicator Data'!AW21)-0.4559)&lt;D$39,10,(D$40-(0.1233*LN('Indicator Data'!AW21)-0.4559))/(D$40-D$39)*10)),IF('Indicator Data'!O21&gt;D$40,0,IF('Indicator Data'!O21&lt;D$39,10,(D$40-'Indicator Data'!O21)/(D$40-D$39)*10))),1)</f>
        <v>8.6</v>
      </c>
      <c r="E19" s="261">
        <f>IF('Indicator Data'!P21="No data","x",ROUND((IF('Indicator Data'!P21=E$39,0,IF(LOG('Indicator Data'!P21*1000)&gt;E$40,10,10-(E$40-LOG('Indicator Data'!P21*1000))/(E$40-E$39)*10))),1))</f>
        <v>8.5</v>
      </c>
      <c r="F19" s="262">
        <f>IF('Indicator Data'!AL21="No data","x",ROUND(IF('Indicator Data'!AL21&gt;F$40,10,IF('Indicator Data'!AL21&lt;F$39,0,10-(F$40-'Indicator Data'!AL21)/(F$40-F$39)*10)),1))</f>
        <v>8.3000000000000007</v>
      </c>
      <c r="G19" s="258">
        <f t="shared" ref="G19:G35" si="26">ROUND(IF(E19="x",(10-GEOMEAN(((10-D19)/10*9+1),((10-F19)/10*9+1)))/9*10,(10-GEOMEAN(((10-D19)/10*9+1),((10-E19)/10*9+1),((10-F19)/10*9+1)))/9*10),1)</f>
        <v>8.5</v>
      </c>
      <c r="H19" s="265">
        <f>IF(OR('Indicator Data'!R21="No data",'Indicator Data'!S21="No data"),"x",IF(OR('Indicator Data'!T21="No data",'Indicator Data'!U21="No data"),1-(POWER((POWER(POWER((POWER((10/IF('Indicator Data'!R21&lt;10,10,'Indicator Data'!R21))*(1/'Indicator Data'!S21),0.5))*('Indicator Data'!V21)*('Indicator Data'!X21),(1/3)),-1)+POWER(POWER((1*('Indicator Data'!W21)*('Indicator Data'!Y21)),(1/3)),-1))/2,-1)/POWER((((POWER((10/IF('Indicator Data'!R21&lt;10,10,'Indicator Data'!R21))*(1/'Indicator Data'!S21),0.5)+1)/2)*(('Indicator Data'!V21+'Indicator Data'!W21)/2)*(('Indicator Data'!X21+'Indicator Data'!Y21)/2)),(1/3))),IF(OR('Indicator Data'!R21="No data",'Indicator Data'!S21="No data"),"x",1-(POWER((POWER(POWER((POWER((10/IF('Indicator Data'!R21&lt;10,10,'Indicator Data'!R21))*(1/'Indicator Data'!S21),0.5))*(POWER(('Indicator Data'!V21*'Indicator Data'!T21),0.5))*('Indicator Data'!X21),(1/3)),-1)+POWER(POWER(1*(POWER(('Indicator Data'!W21*'Indicator Data'!U21),0.5))*('Indicator Data'!Y21),(1/3)),-1))/2,-1)/POWER((((POWER((10/IF('Indicator Data'!R21&lt;10,10,'Indicator Data'!R21))*(1/'Indicator Data'!S21),0.5)+1)/2)*((POWER(('Indicator Data'!V21*'Indicator Data'!T21),0.5)+POWER(('Indicator Data'!W21*'Indicator Data'!U21),0.5))/2)*(('Indicator Data'!X21+'Indicator Data'!Y21)/2)),(1/3))))))</f>
        <v>0.28799405921472665</v>
      </c>
      <c r="I19" s="261">
        <f t="shared" ref="I19:I35" si="27">IF(H19="x","x",ROUND(IF(H19&gt;I$40,10,IF(H19&lt;I$39,0,10-(I$40-H19)/(I$40-I$39)*10)),1))</f>
        <v>6.3</v>
      </c>
      <c r="J19" s="261" t="str">
        <f>IF('Indicator Data'!Z21="No data","x",ROUND(IF('Indicator Data'!Z21&gt;J$40,10,IF('Indicator Data'!Z21&lt;J$39,0,10-(J$40-'Indicator Data'!Z21)/(J$40-J$39)*10)),1))</f>
        <v>x</v>
      </c>
      <c r="K19" s="258">
        <f t="shared" ref="K19:K35" si="28">IF(AND(I19="x",J19="x"),"x",ROUND(AVERAGE(I19,J19),1))</f>
        <v>6.3</v>
      </c>
      <c r="L19" s="272">
        <f>SUM(IF('Indicator Data'!AA21=0,0,'Indicator Data'!AA21/1000000),SUM('Indicator Data'!AB21:AC21))</f>
        <v>257.25522100000001</v>
      </c>
      <c r="M19" s="272">
        <f>L19/(SUM('Indicator Data'!BO$16:'Indicator Data'!BO$29))*1000000</f>
        <v>25.331366044349917</v>
      </c>
      <c r="N19" s="261">
        <f t="shared" ref="N19:N35" si="29">IF(M19="x","x",ROUND(IF(M19&gt;N$40,10,IF(M19&lt;N$39,0,10-(N$40-M19)/(N$40-N$39)*10)),1))</f>
        <v>0.8</v>
      </c>
      <c r="O19" s="261">
        <f>IF('Indicator Data'!AD21="No data","x",ROUND(IF('Indicator Data'!AD21&gt;O$40,10,IF('Indicator Data'!AD21&lt;O$39,0,10-(O$40-'Indicator Data'!AD21)/(O$40-O$39)*10)),1))</f>
        <v>0.6</v>
      </c>
      <c r="P19" s="262">
        <f>IF('Indicator Data'!Q21="No data","x",ROUND(IF('Indicator Data'!Q21&gt;P$40,10,IF('Indicator Data'!Q21&lt;P$39,0,10-(P$40-'Indicator Data'!Q21)/(P$40-P$39)*10)),1))</f>
        <v>2.2000000000000002</v>
      </c>
      <c r="Q19" s="262">
        <f>IF('Indicator Data'!AE21="No data","x",ROUND(IF('Indicator Data'!AE21&gt;Q$40,10,IF('Indicator Data'!AE21&lt;Q$39,0,10-(Q$40-'Indicator Data'!AE21)/(Q$40-Q$39)*10)),1))</f>
        <v>0</v>
      </c>
      <c r="R19" s="258">
        <f t="shared" ref="R19:R35" si="30">ROUND(AVERAGE(N19,O19,P19),1)</f>
        <v>1.2</v>
      </c>
      <c r="S19" s="254">
        <f t="shared" ref="S19:S35" si="31">ROUND(AVERAGE(G19,G19,K19,R19),1)</f>
        <v>6.1</v>
      </c>
      <c r="T19" s="265">
        <f>IF(AND('Indicator Data'!AF21="No data",'Indicator Data'!AG21="No data",'Indicator Data'!AH21="No data"),"x",SUM('Indicator Data'!AF21:AH21))</f>
        <v>7.6982693555552553E-2</v>
      </c>
      <c r="U19" s="262">
        <f t="shared" ref="U19:U35" si="32">IF(T19="x","x",ROUND(IF(T19&gt;U$40,10,IF(T19&lt;U$39,0,10-(U$40-T19)/(U$40-U$39)*10)),1))</f>
        <v>7</v>
      </c>
      <c r="V19" s="262">
        <f>IF('Indicator Data'!AI21="No data","x",'Indicator Data'!AI21)</f>
        <v>9</v>
      </c>
      <c r="W19" s="258">
        <f t="shared" ref="W19:W35" si="33">ROUND(IF(U19="x",V19,IF(V19="x",U19,(10-GEOMEAN(((10-U19)/10*9+1),((10-V19)/10*9+1))))/9*10),1)</f>
        <v>8.1999999999999993</v>
      </c>
      <c r="X19" s="261">
        <f>IF('Indicator Data'!AJ21="No data","x",ROUND(IF('Indicator Data'!AJ21&gt;X$40,10,IF('Indicator Data'!AJ21&lt;X$39,0,10-(X$40-'Indicator Data'!AJ21)/(X$40-X$39)*10)),1))</f>
        <v>10</v>
      </c>
      <c r="Y19" s="261">
        <f>IF('Indicator Data'!AK21="No data","x",ROUND(IF('Indicator Data'!AK21&gt;Y$40,10,IF('Indicator Data'!AK21&lt;Y$39,0,10-(Y$40-'Indicator Data'!AK21)/(Y$40-Y$39)*10)),1))</f>
        <v>4.0999999999999996</v>
      </c>
      <c r="Z19" s="269">
        <f>IF('Indicator Data'!AS21="No data","x",ROUND(IF('Indicator Data'!AS21&gt;Z$40,10,IF('Indicator Data'!AS21&lt;Z$39,0,10-(Z$40-'Indicator Data'!AS21)/(Z$40-Z$39)*10)),1))</f>
        <v>2</v>
      </c>
      <c r="AA19" s="269">
        <f>IF('Indicator Data'!AT21="No data","x",ROUND(IF('Indicator Data'!AT21&gt;AA$40,10,IF('Indicator Data'!AT21&lt;AA$39,0,10-(AA$40-'Indicator Data'!AT21)/(AA$40-AA$39)*10)),1))</f>
        <v>1.5</v>
      </c>
      <c r="AB19" s="262">
        <f t="shared" ref="AB19:AB35" si="34">IF(AND(Z19="x",AA19="x"),"x",ROUND(AVERAGE(Z19,AA19),1))</f>
        <v>1.8</v>
      </c>
      <c r="AC19" s="258">
        <f t="shared" ref="AC19:AC35" si="35">IF(AND(X19="x",Y19="x",AB19="x"),"x",ROUND(AVERAGE(X19,Y19,AB19),1))</f>
        <v>5.3</v>
      </c>
      <c r="AD19" s="261">
        <f>IF('Indicator Data'!AM21="No data","x",ROUND(IF('Indicator Data'!AM21&gt;AD$40,10,IF('Indicator Data'!AM21&lt;AD$39,0,10-(AD$40-'Indicator Data'!AM21)/(AD$40-AD$39)*10)),1))</f>
        <v>0.1</v>
      </c>
      <c r="AE19" s="258">
        <f t="shared" ref="AE19:AE35" si="36">AD19</f>
        <v>0.1</v>
      </c>
      <c r="AF19" s="271" t="str">
        <f>IF(OR('Indicator Data'!AN21="No data",'Indicator Data'!BO21="No data"),"x",('Indicator Data'!AN21/'Indicator Data'!BO21))</f>
        <v>x</v>
      </c>
      <c r="AG19" s="258" t="str">
        <f t="shared" ref="AG19:AG35" si="37">IF(AF19="x","x",ROUND(IF(AF19&gt;AG$40,10,IF(AF19&lt;AG$39,0,10-(AG$40-AF19)/(AG$40-AG$39)*10)),1))</f>
        <v>x</v>
      </c>
      <c r="AH19" s="261">
        <f>IF('Indicator Data'!AO21="No data","x",ROUND(IF('Indicator Data'!AO21&lt;$AH$39,10,IF('Indicator Data'!AO21&gt;$AH$40,0,($AH$40-'Indicator Data'!AO21)/($AH$40-$AH$39)*10)),1))</f>
        <v>2</v>
      </c>
      <c r="AI19" s="261" t="str">
        <f>IF('Indicator Data'!AP21="No data","x",ROUND(IF('Indicator Data'!AP21&gt;$AI$40,10,IF('Indicator Data'!AP21&lt;$AI$39,0,10-($AI$40-'Indicator Data'!AP21)/($AI$40-$AI$39)*10)),1))</f>
        <v>x</v>
      </c>
      <c r="AJ19" s="269">
        <f>IF('Indicator Data'!AQ21="No data","x",ROUND(IF('Indicator Data'!AQ21&gt;$AJ$40,10,IF('Indicator Data'!AQ21&lt;$AJ$39,0,10-($AJ$40-'Indicator Data'!AQ21)/($AJ$40-$AJ$39)*10)),1))</f>
        <v>0</v>
      </c>
      <c r="AK19" s="261">
        <f t="shared" ref="AK19:AK35" si="38">AJ19</f>
        <v>0</v>
      </c>
      <c r="AL19" s="258">
        <f t="shared" ref="AL19:AL35" si="39">ROUND(AVERAGE(AI19,AK19,AH19),1)</f>
        <v>1</v>
      </c>
      <c r="AM19" s="261">
        <f>IF('Indicator Data'!AR21="No data","x",ROUND(IF('Indicator Data'!AR21&gt;AM$40,10,IF('Indicator Data'!AR21&lt;AM$39,0,10-(AM$40-'Indicator Data'!AR21)/(AM$40-AM$39)*10)),1))</f>
        <v>5.8</v>
      </c>
      <c r="AN19" s="258">
        <f t="shared" si="14"/>
        <v>5.8</v>
      </c>
      <c r="AO19" s="254">
        <f t="shared" si="15"/>
        <v>4.8</v>
      </c>
    </row>
    <row r="20" spans="1:41" x14ac:dyDescent="0.25">
      <c r="A20" s="299" t="s">
        <v>659</v>
      </c>
      <c r="B20" s="52" t="s">
        <v>604</v>
      </c>
      <c r="C20" s="42" t="s">
        <v>644</v>
      </c>
      <c r="D20" s="262">
        <f>ROUND(IF('Indicator Data'!O22="No data",IF((0.1233*LN('Indicator Data'!AW22)-0.4559)&gt;D$40,0,IF((0.1233*LN('Indicator Data'!AW22)-0.4559)&lt;D$39,10,(D$40-(0.1233*LN('Indicator Data'!AW22)-0.4559))/(D$40-D$39)*10)),IF('Indicator Data'!O22&gt;D$40,0,IF('Indicator Data'!O22&lt;D$39,10,(D$40-'Indicator Data'!O22)/(D$40-D$39)*10))),1)</f>
        <v>8.6</v>
      </c>
      <c r="E20" s="261">
        <f>IF('Indicator Data'!P22="No data","x",ROUND((IF('Indicator Data'!P22=E$39,0,IF(LOG('Indicator Data'!P22*1000)&gt;E$40,10,10-(E$40-LOG('Indicator Data'!P22*1000))/(E$40-E$39)*10))),1))</f>
        <v>8.5</v>
      </c>
      <c r="F20" s="262">
        <f>IF('Indicator Data'!AL22="No data","x",ROUND(IF('Indicator Data'!AL22&gt;F$40,10,IF('Indicator Data'!AL22&lt;F$39,0,10-(F$40-'Indicator Data'!AL22)/(F$40-F$39)*10)),1))</f>
        <v>2.6</v>
      </c>
      <c r="G20" s="258">
        <f t="shared" si="26"/>
        <v>7.3</v>
      </c>
      <c r="H20" s="265">
        <f>IF(OR('Indicator Data'!R22="No data",'Indicator Data'!S22="No data"),"x",IF(OR('Indicator Data'!T22="No data",'Indicator Data'!U22="No data"),1-(POWER((POWER(POWER((POWER((10/IF('Indicator Data'!R22&lt;10,10,'Indicator Data'!R22))*(1/'Indicator Data'!S22),0.5))*('Indicator Data'!V22)*('Indicator Data'!X22),(1/3)),-1)+POWER(POWER((1*('Indicator Data'!W22)*('Indicator Data'!Y22)),(1/3)),-1))/2,-1)/POWER((((POWER((10/IF('Indicator Data'!R22&lt;10,10,'Indicator Data'!R22))*(1/'Indicator Data'!S22),0.5)+1)/2)*(('Indicator Data'!V22+'Indicator Data'!W22)/2)*(('Indicator Data'!X22+'Indicator Data'!Y22)/2)),(1/3))),IF(OR('Indicator Data'!R22="No data",'Indicator Data'!S22="No data"),"x",1-(POWER((POWER(POWER((POWER((10/IF('Indicator Data'!R22&lt;10,10,'Indicator Data'!R22))*(1/'Indicator Data'!S22),0.5))*(POWER(('Indicator Data'!V22*'Indicator Data'!T22),0.5))*('Indicator Data'!X22),(1/3)),-1)+POWER(POWER(1*(POWER(('Indicator Data'!W22*'Indicator Data'!U22),0.5))*('Indicator Data'!Y22),(1/3)),-1))/2,-1)/POWER((((POWER((10/IF('Indicator Data'!R22&lt;10,10,'Indicator Data'!R22))*(1/'Indicator Data'!S22),0.5)+1)/2)*((POWER(('Indicator Data'!V22*'Indicator Data'!T22),0.5)+POWER(('Indicator Data'!W22*'Indicator Data'!U22),0.5))/2)*(('Indicator Data'!X22+'Indicator Data'!Y22)/2)),(1/3))))))</f>
        <v>0.24166824246712426</v>
      </c>
      <c r="I20" s="261">
        <f t="shared" si="27"/>
        <v>4.7</v>
      </c>
      <c r="J20" s="261" t="str">
        <f>IF('Indicator Data'!Z22="No data","x",ROUND(IF('Indicator Data'!Z22&gt;J$40,10,IF('Indicator Data'!Z22&lt;J$39,0,10-(J$40-'Indicator Data'!Z22)/(J$40-J$39)*10)),1))</f>
        <v>x</v>
      </c>
      <c r="K20" s="258">
        <f t="shared" si="28"/>
        <v>4.7</v>
      </c>
      <c r="L20" s="272">
        <f>SUM(IF('Indicator Data'!AA22=0,0,'Indicator Data'!AA22/1000000),SUM('Indicator Data'!AB22:AC22))</f>
        <v>257.25522100000001</v>
      </c>
      <c r="M20" s="272">
        <f>L20/(SUM('Indicator Data'!BO$16:'Indicator Data'!BO$29))*1000000</f>
        <v>25.331366044349917</v>
      </c>
      <c r="N20" s="261">
        <f t="shared" si="29"/>
        <v>0.8</v>
      </c>
      <c r="O20" s="261">
        <f>IF('Indicator Data'!AD22="No data","x",ROUND(IF('Indicator Data'!AD22&gt;O$40,10,IF('Indicator Data'!AD22&lt;O$39,0,10-(O$40-'Indicator Data'!AD22)/(O$40-O$39)*10)),1))</f>
        <v>0.6</v>
      </c>
      <c r="P20" s="262">
        <f>IF('Indicator Data'!Q22="No data","x",ROUND(IF('Indicator Data'!Q22&gt;P$40,10,IF('Indicator Data'!Q22&lt;P$39,0,10-(P$40-'Indicator Data'!Q22)/(P$40-P$39)*10)),1))</f>
        <v>2.2000000000000002</v>
      </c>
      <c r="Q20" s="262">
        <f>IF('Indicator Data'!AE22="No data","x",ROUND(IF('Indicator Data'!AE22&gt;Q$40,10,IF('Indicator Data'!AE22&lt;Q$39,0,10-(Q$40-'Indicator Data'!AE22)/(Q$40-Q$39)*10)),1))</f>
        <v>0</v>
      </c>
      <c r="R20" s="258">
        <f t="shared" si="30"/>
        <v>1.2</v>
      </c>
      <c r="S20" s="254">
        <f t="shared" si="31"/>
        <v>5.0999999999999996</v>
      </c>
      <c r="T20" s="265">
        <f>IF(AND('Indicator Data'!AF22="No data",'Indicator Data'!AG22="No data",'Indicator Data'!AH22="No data"),"x",SUM('Indicator Data'!AF22:AH22))</f>
        <v>8.723965141857323E-3</v>
      </c>
      <c r="U20" s="262">
        <f t="shared" si="32"/>
        <v>0.8</v>
      </c>
      <c r="V20" s="262">
        <f>IF('Indicator Data'!AI22="No data","x",'Indicator Data'!AI22)</f>
        <v>9</v>
      </c>
      <c r="W20" s="258">
        <f t="shared" si="33"/>
        <v>6.4</v>
      </c>
      <c r="X20" s="261">
        <f>IF('Indicator Data'!AJ22="No data","x",ROUND(IF('Indicator Data'!AJ22&gt;X$40,10,IF('Indicator Data'!AJ22&lt;X$39,0,10-(X$40-'Indicator Data'!AJ22)/(X$40-X$39)*10)),1))</f>
        <v>10</v>
      </c>
      <c r="Y20" s="261">
        <f>IF('Indicator Data'!AK22="No data","x",ROUND(IF('Indicator Data'!AK22&gt;Y$40,10,IF('Indicator Data'!AK22&lt;Y$39,0,10-(Y$40-'Indicator Data'!AK22)/(Y$40-Y$39)*10)),1))</f>
        <v>7.5</v>
      </c>
      <c r="Z20" s="269">
        <f>IF('Indicator Data'!AS22="No data","x",ROUND(IF('Indicator Data'!AS22&gt;Z$40,10,IF('Indicator Data'!AS22&lt;Z$39,0,10-(Z$40-'Indicator Data'!AS22)/(Z$40-Z$39)*10)),1))</f>
        <v>2</v>
      </c>
      <c r="AA20" s="269">
        <f>IF('Indicator Data'!AT22="No data","x",ROUND(IF('Indicator Data'!AT22&gt;AA$40,10,IF('Indicator Data'!AT22&lt;AA$39,0,10-(AA$40-'Indicator Data'!AT22)/(AA$40-AA$39)*10)),1))</f>
        <v>1.5</v>
      </c>
      <c r="AB20" s="262">
        <f t="shared" si="34"/>
        <v>1.8</v>
      </c>
      <c r="AC20" s="258">
        <f t="shared" si="35"/>
        <v>6.4</v>
      </c>
      <c r="AD20" s="261">
        <f>IF('Indicator Data'!AM22="No data","x",ROUND(IF('Indicator Data'!AM22&gt;AD$40,10,IF('Indicator Data'!AM22&lt;AD$39,0,10-(AD$40-'Indicator Data'!AM22)/(AD$40-AD$39)*10)),1))</f>
        <v>0.1</v>
      </c>
      <c r="AE20" s="258">
        <f t="shared" si="36"/>
        <v>0.1</v>
      </c>
      <c r="AF20" s="271" t="str">
        <f>IF(OR('Indicator Data'!AN22="No data",'Indicator Data'!BO22="No data"),"x",('Indicator Data'!AN22/'Indicator Data'!BO22))</f>
        <v>x</v>
      </c>
      <c r="AG20" s="258" t="str">
        <f t="shared" si="37"/>
        <v>x</v>
      </c>
      <c r="AH20" s="261">
        <f>IF('Indicator Data'!AO22="No data","x",ROUND(IF('Indicator Data'!AO22&lt;$AH$39,10,IF('Indicator Data'!AO22&gt;$AH$40,0,($AH$40-'Indicator Data'!AO22)/($AH$40-$AH$39)*10)),1))</f>
        <v>2</v>
      </c>
      <c r="AI20" s="261" t="str">
        <f>IF('Indicator Data'!AP22="No data","x",ROUND(IF('Indicator Data'!AP22&gt;$AI$40,10,IF('Indicator Data'!AP22&lt;$AI$39,0,10-($AI$40-'Indicator Data'!AP22)/($AI$40-$AI$39)*10)),1))</f>
        <v>x</v>
      </c>
      <c r="AJ20" s="269">
        <f>IF('Indicator Data'!AQ22="No data","x",ROUND(IF('Indicator Data'!AQ22&gt;$AJ$40,10,IF('Indicator Data'!AQ22&lt;$AJ$39,0,10-($AJ$40-'Indicator Data'!AQ22)/($AJ$40-$AJ$39)*10)),1))</f>
        <v>0</v>
      </c>
      <c r="AK20" s="261">
        <f t="shared" si="38"/>
        <v>0</v>
      </c>
      <c r="AL20" s="258">
        <f t="shared" si="39"/>
        <v>1</v>
      </c>
      <c r="AM20" s="261">
        <f>IF('Indicator Data'!AR22="No data","x",ROUND(IF('Indicator Data'!AR22&gt;AM$40,10,IF('Indicator Data'!AR22&lt;AM$39,0,10-(AM$40-'Indicator Data'!AR22)/(AM$40-AM$39)*10)),1))</f>
        <v>5.8</v>
      </c>
      <c r="AN20" s="258">
        <f t="shared" si="14"/>
        <v>5.8</v>
      </c>
      <c r="AO20" s="254">
        <f t="shared" si="15"/>
        <v>4.4000000000000004</v>
      </c>
    </row>
    <row r="21" spans="1:41" x14ac:dyDescent="0.25">
      <c r="A21" s="299" t="s">
        <v>659</v>
      </c>
      <c r="B21" s="52" t="s">
        <v>605</v>
      </c>
      <c r="C21" s="42" t="s">
        <v>641</v>
      </c>
      <c r="D21" s="262">
        <f>ROUND(IF('Indicator Data'!O23="No data",IF((0.1233*LN('Indicator Data'!AW23)-0.4559)&gt;D$40,0,IF((0.1233*LN('Indicator Data'!AW23)-0.4559)&lt;D$39,10,(D$40-(0.1233*LN('Indicator Data'!AW23)-0.4559))/(D$40-D$39)*10)),IF('Indicator Data'!O23&gt;D$40,0,IF('Indicator Data'!O23&lt;D$39,10,(D$40-'Indicator Data'!O23)/(D$40-D$39)*10))),1)</f>
        <v>7.6</v>
      </c>
      <c r="E21" s="261">
        <f>IF('Indicator Data'!P23="No data","x",ROUND((IF('Indicator Data'!P23=E$39,0,IF(LOG('Indicator Data'!P23*1000)&gt;E$40,10,10-(E$40-LOG('Indicator Data'!P23*1000))/(E$40-E$39)*10))),1))</f>
        <v>8.5</v>
      </c>
      <c r="F21" s="262">
        <f>IF('Indicator Data'!AL23="No data","x",ROUND(IF('Indicator Data'!AL23&gt;F$40,10,IF('Indicator Data'!AL23&lt;F$39,0,10-(F$40-'Indicator Data'!AL23)/(F$40-F$39)*10)),1))</f>
        <v>7.9</v>
      </c>
      <c r="G21" s="258">
        <f t="shared" si="26"/>
        <v>8</v>
      </c>
      <c r="H21" s="265">
        <f>IF(OR('Indicator Data'!R23="No data",'Indicator Data'!S23="No data"),"x",IF(OR('Indicator Data'!T23="No data",'Indicator Data'!U23="No data"),1-(POWER((POWER(POWER((POWER((10/IF('Indicator Data'!R23&lt;10,10,'Indicator Data'!R23))*(1/'Indicator Data'!S23),0.5))*('Indicator Data'!V23)*('Indicator Data'!X23),(1/3)),-1)+POWER(POWER((1*('Indicator Data'!W23)*('Indicator Data'!Y23)),(1/3)),-1))/2,-1)/POWER((((POWER((10/IF('Indicator Data'!R23&lt;10,10,'Indicator Data'!R23))*(1/'Indicator Data'!S23),0.5)+1)/2)*(('Indicator Data'!V23+'Indicator Data'!W23)/2)*(('Indicator Data'!X23+'Indicator Data'!Y23)/2)),(1/3))),IF(OR('Indicator Data'!R23="No data",'Indicator Data'!S23="No data"),"x",1-(POWER((POWER(POWER((POWER((10/IF('Indicator Data'!R23&lt;10,10,'Indicator Data'!R23))*(1/'Indicator Data'!S23),0.5))*(POWER(('Indicator Data'!V23*'Indicator Data'!T23),0.5))*('Indicator Data'!X23),(1/3)),-1)+POWER(POWER(1*(POWER(('Indicator Data'!W23*'Indicator Data'!U23),0.5))*('Indicator Data'!Y23),(1/3)),-1))/2,-1)/POWER((((POWER((10/IF('Indicator Data'!R23&lt;10,10,'Indicator Data'!R23))*(1/'Indicator Data'!S23),0.5)+1)/2)*((POWER(('Indicator Data'!V23*'Indicator Data'!T23),0.5)+POWER(('Indicator Data'!W23*'Indicator Data'!U23),0.5))/2)*(('Indicator Data'!X23+'Indicator Data'!Y23)/2)),(1/3))))))</f>
        <v>0.22610079625746315</v>
      </c>
      <c r="I21" s="261">
        <f t="shared" si="27"/>
        <v>4.2</v>
      </c>
      <c r="J21" s="261" t="str">
        <f>IF('Indicator Data'!Z23="No data","x",ROUND(IF('Indicator Data'!Z23&gt;J$40,10,IF('Indicator Data'!Z23&lt;J$39,0,10-(J$40-'Indicator Data'!Z23)/(J$40-J$39)*10)),1))</f>
        <v>x</v>
      </c>
      <c r="K21" s="258">
        <f t="shared" si="28"/>
        <v>4.2</v>
      </c>
      <c r="L21" s="272">
        <f>SUM(IF('Indicator Data'!AA23=0,0,'Indicator Data'!AA23/1000000),SUM('Indicator Data'!AB23:AC23))</f>
        <v>257.25522100000001</v>
      </c>
      <c r="M21" s="272">
        <f>L21/(SUM('Indicator Data'!BO$16:'Indicator Data'!BO$29))*1000000</f>
        <v>25.331366044349917</v>
      </c>
      <c r="N21" s="261">
        <f t="shared" si="29"/>
        <v>0.8</v>
      </c>
      <c r="O21" s="261">
        <f>IF('Indicator Data'!AD23="No data","x",ROUND(IF('Indicator Data'!AD23&gt;O$40,10,IF('Indicator Data'!AD23&lt;O$39,0,10-(O$40-'Indicator Data'!AD23)/(O$40-O$39)*10)),1))</f>
        <v>0.6</v>
      </c>
      <c r="P21" s="262">
        <f>IF('Indicator Data'!Q23="No data","x",ROUND(IF('Indicator Data'!Q23&gt;P$40,10,IF('Indicator Data'!Q23&lt;P$39,0,10-(P$40-'Indicator Data'!Q23)/(P$40-P$39)*10)),1))</f>
        <v>2.2000000000000002</v>
      </c>
      <c r="Q21" s="262">
        <f>IF('Indicator Data'!AE23="No data","x",ROUND(IF('Indicator Data'!AE23&gt;Q$40,10,IF('Indicator Data'!AE23&lt;Q$39,0,10-(Q$40-'Indicator Data'!AE23)/(Q$40-Q$39)*10)),1))</f>
        <v>0</v>
      </c>
      <c r="R21" s="258">
        <f t="shared" si="30"/>
        <v>1.2</v>
      </c>
      <c r="S21" s="254">
        <f t="shared" si="31"/>
        <v>5.4</v>
      </c>
      <c r="T21" s="265">
        <f>IF(AND('Indicator Data'!AF23="No data",'Indicator Data'!AG23="No data",'Indicator Data'!AH23="No data"),"x",SUM('Indicator Data'!AF23:AH23))</f>
        <v>2.0420082440130629E-3</v>
      </c>
      <c r="U21" s="262">
        <f t="shared" si="32"/>
        <v>0.2</v>
      </c>
      <c r="V21" s="262">
        <f>IF('Indicator Data'!AI23="No data","x",'Indicator Data'!AI23)</f>
        <v>5</v>
      </c>
      <c r="W21" s="258">
        <f t="shared" si="33"/>
        <v>2.9</v>
      </c>
      <c r="X21" s="261">
        <f>IF('Indicator Data'!AJ23="No data","x",ROUND(IF('Indicator Data'!AJ23&gt;X$40,10,IF('Indicator Data'!AJ23&lt;X$39,0,10-(X$40-'Indicator Data'!AJ23)/(X$40-X$39)*10)),1))</f>
        <v>10</v>
      </c>
      <c r="Y21" s="261">
        <f>IF('Indicator Data'!AK23="No data","x",ROUND(IF('Indicator Data'!AK23&gt;Y$40,10,IF('Indicator Data'!AK23&lt;Y$39,0,10-(Y$40-'Indicator Data'!AK23)/(Y$40-Y$39)*10)),1))</f>
        <v>10</v>
      </c>
      <c r="Z21" s="269">
        <f>IF('Indicator Data'!AS23="No data","x",ROUND(IF('Indicator Data'!AS23&gt;Z$40,10,IF('Indicator Data'!AS23&lt;Z$39,0,10-(Z$40-'Indicator Data'!AS23)/(Z$40-Z$39)*10)),1))</f>
        <v>2</v>
      </c>
      <c r="AA21" s="269">
        <f>IF('Indicator Data'!AT23="No data","x",ROUND(IF('Indicator Data'!AT23&gt;AA$40,10,IF('Indicator Data'!AT23&lt;AA$39,0,10-(AA$40-'Indicator Data'!AT23)/(AA$40-AA$39)*10)),1))</f>
        <v>1.5</v>
      </c>
      <c r="AB21" s="262">
        <f t="shared" si="34"/>
        <v>1.8</v>
      </c>
      <c r="AC21" s="258">
        <f t="shared" si="35"/>
        <v>7.3</v>
      </c>
      <c r="AD21" s="261">
        <f>IF('Indicator Data'!AM23="No data","x",ROUND(IF('Indicator Data'!AM23&gt;AD$40,10,IF('Indicator Data'!AM23&lt;AD$39,0,10-(AD$40-'Indicator Data'!AM23)/(AD$40-AD$39)*10)),1))</f>
        <v>0.1</v>
      </c>
      <c r="AE21" s="258">
        <f t="shared" si="36"/>
        <v>0.1</v>
      </c>
      <c r="AF21" s="271" t="str">
        <f>IF(OR('Indicator Data'!AN23="No data",'Indicator Data'!BO23="No data"),"x",('Indicator Data'!AN23/'Indicator Data'!BO23))</f>
        <v>x</v>
      </c>
      <c r="AG21" s="258" t="str">
        <f t="shared" si="37"/>
        <v>x</v>
      </c>
      <c r="AH21" s="261">
        <f>IF('Indicator Data'!AO23="No data","x",ROUND(IF('Indicator Data'!AO23&lt;$AH$39,10,IF('Indicator Data'!AO23&gt;$AH$40,0,($AH$40-'Indicator Data'!AO23)/($AH$40-$AH$39)*10)),1))</f>
        <v>2</v>
      </c>
      <c r="AI21" s="261" t="str">
        <f>IF('Indicator Data'!AP23="No data","x",ROUND(IF('Indicator Data'!AP23&gt;$AI$40,10,IF('Indicator Data'!AP23&lt;$AI$39,0,10-($AI$40-'Indicator Data'!AP23)/($AI$40-$AI$39)*10)),1))</f>
        <v>x</v>
      </c>
      <c r="AJ21" s="269">
        <f>IF('Indicator Data'!AQ23="No data","x",ROUND(IF('Indicator Data'!AQ23&gt;$AJ$40,10,IF('Indicator Data'!AQ23&lt;$AJ$39,0,10-($AJ$40-'Indicator Data'!AQ23)/($AJ$40-$AJ$39)*10)),1))</f>
        <v>0</v>
      </c>
      <c r="AK21" s="261">
        <f t="shared" si="38"/>
        <v>0</v>
      </c>
      <c r="AL21" s="258">
        <f t="shared" si="39"/>
        <v>1</v>
      </c>
      <c r="AM21" s="261">
        <f>IF('Indicator Data'!AR23="No data","x",ROUND(IF('Indicator Data'!AR23&gt;AM$40,10,IF('Indicator Data'!AR23&lt;AM$39,0,10-(AM$40-'Indicator Data'!AR23)/(AM$40-AM$39)*10)),1))</f>
        <v>5.8</v>
      </c>
      <c r="AN21" s="258">
        <f t="shared" si="14"/>
        <v>5.8</v>
      </c>
      <c r="AO21" s="254">
        <f t="shared" si="15"/>
        <v>4</v>
      </c>
    </row>
    <row r="22" spans="1:41" x14ac:dyDescent="0.25">
      <c r="A22" s="299" t="s">
        <v>659</v>
      </c>
      <c r="B22" s="52" t="s">
        <v>606</v>
      </c>
      <c r="C22" s="42" t="s">
        <v>643</v>
      </c>
      <c r="D22" s="262">
        <f>ROUND(IF('Indicator Data'!O24="No data",IF((0.1233*LN('Indicator Data'!AW24)-0.4559)&gt;D$40,0,IF((0.1233*LN('Indicator Data'!AW24)-0.4559)&lt;D$39,10,(D$40-(0.1233*LN('Indicator Data'!AW24)-0.4559))/(D$40-D$39)*10)),IF('Indicator Data'!O24&gt;D$40,0,IF('Indicator Data'!O24&lt;D$39,10,(D$40-'Indicator Data'!O24)/(D$40-D$39)*10))),1)</f>
        <v>9.9</v>
      </c>
      <c r="E22" s="261">
        <f>IF('Indicator Data'!P24="No data","x",ROUND((IF('Indicator Data'!P24=E$39,0,IF(LOG('Indicator Data'!P24*1000)&gt;E$40,10,10-(E$40-LOG('Indicator Data'!P24*1000))/(E$40-E$39)*10))),1))</f>
        <v>8.5</v>
      </c>
      <c r="F22" s="262">
        <f>IF('Indicator Data'!AL24="No data","x",ROUND(IF('Indicator Data'!AL24&gt;F$40,10,IF('Indicator Data'!AL24&lt;F$39,0,10-(F$40-'Indicator Data'!AL24)/(F$40-F$39)*10)),1))</f>
        <v>4.0999999999999996</v>
      </c>
      <c r="G22" s="258">
        <f t="shared" si="26"/>
        <v>8.3000000000000007</v>
      </c>
      <c r="H22" s="265">
        <f>IF(OR('Indicator Data'!R24="No data",'Indicator Data'!S24="No data"),"x",IF(OR('Indicator Data'!T24="No data",'Indicator Data'!U24="No data"),1-(POWER((POWER(POWER((POWER((10/IF('Indicator Data'!R24&lt;10,10,'Indicator Data'!R24))*(1/'Indicator Data'!S24),0.5))*('Indicator Data'!V24)*('Indicator Data'!X24),(1/3)),-1)+POWER(POWER((1*('Indicator Data'!W24)*('Indicator Data'!Y24)),(1/3)),-1))/2,-1)/POWER((((POWER((10/IF('Indicator Data'!R24&lt;10,10,'Indicator Data'!R24))*(1/'Indicator Data'!S24),0.5)+1)/2)*(('Indicator Data'!V24+'Indicator Data'!W24)/2)*(('Indicator Data'!X24+'Indicator Data'!Y24)/2)),(1/3))),IF(OR('Indicator Data'!R24="No data",'Indicator Data'!S24="No data"),"x",1-(POWER((POWER(POWER((POWER((10/IF('Indicator Data'!R24&lt;10,10,'Indicator Data'!R24))*(1/'Indicator Data'!S24),0.5))*(POWER(('Indicator Data'!V24*'Indicator Data'!T24),0.5))*('Indicator Data'!X24),(1/3)),-1)+POWER(POWER(1*(POWER(('Indicator Data'!W24*'Indicator Data'!U24),0.5))*('Indicator Data'!Y24),(1/3)),-1))/2,-1)/POWER((((POWER((10/IF('Indicator Data'!R24&lt;10,10,'Indicator Data'!R24))*(1/'Indicator Data'!S24),0.5)+1)/2)*((POWER(('Indicator Data'!V24*'Indicator Data'!T24),0.5)+POWER(('Indicator Data'!W24*'Indicator Data'!U24),0.5))/2)*(('Indicator Data'!X24+'Indicator Data'!Y24)/2)),(1/3))))))</f>
        <v>0.20235492866366034</v>
      </c>
      <c r="I22" s="261">
        <f t="shared" si="27"/>
        <v>3.4</v>
      </c>
      <c r="J22" s="261" t="str">
        <f>IF('Indicator Data'!Z24="No data","x",ROUND(IF('Indicator Data'!Z24&gt;J$40,10,IF('Indicator Data'!Z24&lt;J$39,0,10-(J$40-'Indicator Data'!Z24)/(J$40-J$39)*10)),1))</f>
        <v>x</v>
      </c>
      <c r="K22" s="258">
        <f t="shared" si="28"/>
        <v>3.4</v>
      </c>
      <c r="L22" s="272">
        <f>SUM(IF('Indicator Data'!AA24=0,0,'Indicator Data'!AA24/1000000),SUM('Indicator Data'!AB24:AC24))</f>
        <v>257.25522100000001</v>
      </c>
      <c r="M22" s="272">
        <f>L22/(SUM('Indicator Data'!BO$16:'Indicator Data'!BO$29))*1000000</f>
        <v>25.331366044349917</v>
      </c>
      <c r="N22" s="261">
        <f t="shared" si="29"/>
        <v>0.8</v>
      </c>
      <c r="O22" s="261">
        <f>IF('Indicator Data'!AD24="No data","x",ROUND(IF('Indicator Data'!AD24&gt;O$40,10,IF('Indicator Data'!AD24&lt;O$39,0,10-(O$40-'Indicator Data'!AD24)/(O$40-O$39)*10)),1))</f>
        <v>0.6</v>
      </c>
      <c r="P22" s="262">
        <f>IF('Indicator Data'!Q24="No data","x",ROUND(IF('Indicator Data'!Q24&gt;P$40,10,IF('Indicator Data'!Q24&lt;P$39,0,10-(P$40-'Indicator Data'!Q24)/(P$40-P$39)*10)),1))</f>
        <v>2.2000000000000002</v>
      </c>
      <c r="Q22" s="262">
        <f>IF('Indicator Data'!AE24="No data","x",ROUND(IF('Indicator Data'!AE24&gt;Q$40,10,IF('Indicator Data'!AE24&lt;Q$39,0,10-(Q$40-'Indicator Data'!AE24)/(Q$40-Q$39)*10)),1))</f>
        <v>0</v>
      </c>
      <c r="R22" s="258">
        <f t="shared" si="30"/>
        <v>1.2</v>
      </c>
      <c r="S22" s="254">
        <f t="shared" si="31"/>
        <v>5.3</v>
      </c>
      <c r="T22" s="265">
        <f>IF(AND('Indicator Data'!AF24="No data",'Indicator Data'!AG24="No data",'Indicator Data'!AH24="No data"),"x",SUM('Indicator Data'!AF24:AH24))</f>
        <v>8.6998959175925844E-2</v>
      </c>
      <c r="U22" s="262">
        <f t="shared" si="32"/>
        <v>7.9</v>
      </c>
      <c r="V22" s="262">
        <f>IF('Indicator Data'!AI24="No data","x",'Indicator Data'!AI24)</f>
        <v>9</v>
      </c>
      <c r="W22" s="258">
        <f t="shared" si="33"/>
        <v>8.5</v>
      </c>
      <c r="X22" s="261">
        <f>IF('Indicator Data'!AJ24="No data","x",ROUND(IF('Indicator Data'!AJ24&gt;X$40,10,IF('Indicator Data'!AJ24&lt;X$39,0,10-(X$40-'Indicator Data'!AJ24)/(X$40-X$39)*10)),1))</f>
        <v>10</v>
      </c>
      <c r="Y22" s="261">
        <f>IF('Indicator Data'!AK24="No data","x",ROUND(IF('Indicator Data'!AK24&gt;Y$40,10,IF('Indicator Data'!AK24&lt;Y$39,0,10-(Y$40-'Indicator Data'!AK24)/(Y$40-Y$39)*10)),1))</f>
        <v>5.5</v>
      </c>
      <c r="Z22" s="269">
        <f>IF('Indicator Data'!AS24="No data","x",ROUND(IF('Indicator Data'!AS24&gt;Z$40,10,IF('Indicator Data'!AS24&lt;Z$39,0,10-(Z$40-'Indicator Data'!AS24)/(Z$40-Z$39)*10)),1))</f>
        <v>2</v>
      </c>
      <c r="AA22" s="269">
        <f>IF('Indicator Data'!AT24="No data","x",ROUND(IF('Indicator Data'!AT24&gt;AA$40,10,IF('Indicator Data'!AT24&lt;AA$39,0,10-(AA$40-'Indicator Data'!AT24)/(AA$40-AA$39)*10)),1))</f>
        <v>1.5</v>
      </c>
      <c r="AB22" s="262">
        <f t="shared" si="34"/>
        <v>1.8</v>
      </c>
      <c r="AC22" s="258">
        <f t="shared" si="35"/>
        <v>5.8</v>
      </c>
      <c r="AD22" s="261">
        <f>IF('Indicator Data'!AM24="No data","x",ROUND(IF('Indicator Data'!AM24&gt;AD$40,10,IF('Indicator Data'!AM24&lt;AD$39,0,10-(AD$40-'Indicator Data'!AM24)/(AD$40-AD$39)*10)),1))</f>
        <v>0.1</v>
      </c>
      <c r="AE22" s="258">
        <f t="shared" si="36"/>
        <v>0.1</v>
      </c>
      <c r="AF22" s="271" t="str">
        <f>IF(OR('Indicator Data'!AN24="No data",'Indicator Data'!BO24="No data"),"x",('Indicator Data'!AN24/'Indicator Data'!BO24))</f>
        <v>x</v>
      </c>
      <c r="AG22" s="258" t="str">
        <f t="shared" si="37"/>
        <v>x</v>
      </c>
      <c r="AH22" s="261">
        <f>IF('Indicator Data'!AO24="No data","x",ROUND(IF('Indicator Data'!AO24&lt;$AH$39,10,IF('Indicator Data'!AO24&gt;$AH$40,0,($AH$40-'Indicator Data'!AO24)/($AH$40-$AH$39)*10)),1))</f>
        <v>2</v>
      </c>
      <c r="AI22" s="261" t="str">
        <f>IF('Indicator Data'!AP24="No data","x",ROUND(IF('Indicator Data'!AP24&gt;$AI$40,10,IF('Indicator Data'!AP24&lt;$AI$39,0,10-($AI$40-'Indicator Data'!AP24)/($AI$40-$AI$39)*10)),1))</f>
        <v>x</v>
      </c>
      <c r="AJ22" s="269">
        <f>IF('Indicator Data'!AQ24="No data","x",ROUND(IF('Indicator Data'!AQ24&gt;$AJ$40,10,IF('Indicator Data'!AQ24&lt;$AJ$39,0,10-($AJ$40-'Indicator Data'!AQ24)/($AJ$40-$AJ$39)*10)),1))</f>
        <v>0</v>
      </c>
      <c r="AK22" s="261">
        <f t="shared" si="38"/>
        <v>0</v>
      </c>
      <c r="AL22" s="258">
        <f t="shared" si="39"/>
        <v>1</v>
      </c>
      <c r="AM22" s="261">
        <f>IF('Indicator Data'!AR24="No data","x",ROUND(IF('Indicator Data'!AR24&gt;AM$40,10,IF('Indicator Data'!AR24&lt;AM$39,0,10-(AM$40-'Indicator Data'!AR24)/(AM$40-AM$39)*10)),1))</f>
        <v>5.8</v>
      </c>
      <c r="AN22" s="258">
        <f t="shared" si="14"/>
        <v>5.8</v>
      </c>
      <c r="AO22" s="254">
        <f t="shared" si="15"/>
        <v>5</v>
      </c>
    </row>
    <row r="23" spans="1:41" x14ac:dyDescent="0.25">
      <c r="A23" s="299" t="s">
        <v>659</v>
      </c>
      <c r="B23" s="52" t="s">
        <v>607</v>
      </c>
      <c r="C23" s="42" t="s">
        <v>636</v>
      </c>
      <c r="D23" s="262">
        <f>ROUND(IF('Indicator Data'!O25="No data",IF((0.1233*LN('Indicator Data'!AW25)-0.4559)&gt;D$40,0,IF((0.1233*LN('Indicator Data'!AW25)-0.4559)&lt;D$39,10,(D$40-(0.1233*LN('Indicator Data'!AW25)-0.4559))/(D$40-D$39)*10)),IF('Indicator Data'!O25&gt;D$40,0,IF('Indicator Data'!O25&lt;D$39,10,(D$40-'Indicator Data'!O25)/(D$40-D$39)*10))),1)</f>
        <v>9</v>
      </c>
      <c r="E23" s="261">
        <f>IF('Indicator Data'!P25="No data","x",ROUND((IF('Indicator Data'!P25=E$39,0,IF(LOG('Indicator Data'!P25*1000)&gt;E$40,10,10-(E$40-LOG('Indicator Data'!P25*1000))/(E$40-E$39)*10))),1))</f>
        <v>8.5</v>
      </c>
      <c r="F23" s="262">
        <f>IF('Indicator Data'!AL25="No data","x",ROUND(IF('Indicator Data'!AL25&gt;F$40,10,IF('Indicator Data'!AL25&lt;F$39,0,10-(F$40-'Indicator Data'!AL25)/(F$40-F$39)*10)),1))</f>
        <v>2.5</v>
      </c>
      <c r="G23" s="258">
        <f t="shared" si="26"/>
        <v>7.5</v>
      </c>
      <c r="H23" s="265">
        <f>IF(OR('Indicator Data'!R25="No data",'Indicator Data'!S25="No data"),"x",IF(OR('Indicator Data'!T25="No data",'Indicator Data'!U25="No data"),1-(POWER((POWER(POWER((POWER((10/IF('Indicator Data'!R25&lt;10,10,'Indicator Data'!R25))*(1/'Indicator Data'!S25),0.5))*('Indicator Data'!V25)*('Indicator Data'!X25),(1/3)),-1)+POWER(POWER((1*('Indicator Data'!W25)*('Indicator Data'!Y25)),(1/3)),-1))/2,-1)/POWER((((POWER((10/IF('Indicator Data'!R25&lt;10,10,'Indicator Data'!R25))*(1/'Indicator Data'!S25),0.5)+1)/2)*(('Indicator Data'!V25+'Indicator Data'!W25)/2)*(('Indicator Data'!X25+'Indicator Data'!Y25)/2)),(1/3))),IF(OR('Indicator Data'!R25="No data",'Indicator Data'!S25="No data"),"x",1-(POWER((POWER(POWER((POWER((10/IF('Indicator Data'!R25&lt;10,10,'Indicator Data'!R25))*(1/'Indicator Data'!S25),0.5))*(POWER(('Indicator Data'!V25*'Indicator Data'!T25),0.5))*('Indicator Data'!X25),(1/3)),-1)+POWER(POWER(1*(POWER(('Indicator Data'!W25*'Indicator Data'!U25),0.5))*('Indicator Data'!Y25),(1/3)),-1))/2,-1)/POWER((((POWER((10/IF('Indicator Data'!R25&lt;10,10,'Indicator Data'!R25))*(1/'Indicator Data'!S25),0.5)+1)/2)*((POWER(('Indicator Data'!V25*'Indicator Data'!T25),0.5)+POWER(('Indicator Data'!W25*'Indicator Data'!U25),0.5))/2)*(('Indicator Data'!X25+'Indicator Data'!Y25)/2)),(1/3))))))</f>
        <v>0.31747223846795758</v>
      </c>
      <c r="I23" s="261">
        <f t="shared" si="27"/>
        <v>7.2</v>
      </c>
      <c r="J23" s="261" t="str">
        <f>IF('Indicator Data'!Z25="No data","x",ROUND(IF('Indicator Data'!Z25&gt;J$40,10,IF('Indicator Data'!Z25&lt;J$39,0,10-(J$40-'Indicator Data'!Z25)/(J$40-J$39)*10)),1))</f>
        <v>x</v>
      </c>
      <c r="K23" s="258">
        <f t="shared" si="28"/>
        <v>7.2</v>
      </c>
      <c r="L23" s="272">
        <f>SUM(IF('Indicator Data'!AA25=0,0,'Indicator Data'!AA25/1000000),SUM('Indicator Data'!AB25:AC25))</f>
        <v>257.25522100000001</v>
      </c>
      <c r="M23" s="272">
        <f>L23/(SUM('Indicator Data'!BO$16:'Indicator Data'!BO$29))*1000000</f>
        <v>25.331366044349917</v>
      </c>
      <c r="N23" s="261">
        <f t="shared" si="29"/>
        <v>0.8</v>
      </c>
      <c r="O23" s="261">
        <f>IF('Indicator Data'!AD25="No data","x",ROUND(IF('Indicator Data'!AD25&gt;O$40,10,IF('Indicator Data'!AD25&lt;O$39,0,10-(O$40-'Indicator Data'!AD25)/(O$40-O$39)*10)),1))</f>
        <v>0.6</v>
      </c>
      <c r="P23" s="262">
        <f>IF('Indicator Data'!Q25="No data","x",ROUND(IF('Indicator Data'!Q25&gt;P$40,10,IF('Indicator Data'!Q25&lt;P$39,0,10-(P$40-'Indicator Data'!Q25)/(P$40-P$39)*10)),1))</f>
        <v>2.2000000000000002</v>
      </c>
      <c r="Q23" s="262">
        <f>IF('Indicator Data'!AE25="No data","x",ROUND(IF('Indicator Data'!AE25&gt;Q$40,10,IF('Indicator Data'!AE25&lt;Q$39,0,10-(Q$40-'Indicator Data'!AE25)/(Q$40-Q$39)*10)),1))</f>
        <v>0</v>
      </c>
      <c r="R23" s="258">
        <f t="shared" si="30"/>
        <v>1.2</v>
      </c>
      <c r="S23" s="254">
        <f t="shared" si="31"/>
        <v>5.9</v>
      </c>
      <c r="T23" s="265">
        <f>IF(AND('Indicator Data'!AF25="No data",'Indicator Data'!AG25="No data",'Indicator Data'!AH25="No data"),"x",SUM('Indicator Data'!AF25:AH25))</f>
        <v>1.2997848868932169E-3</v>
      </c>
      <c r="U23" s="262">
        <f t="shared" si="32"/>
        <v>0.1</v>
      </c>
      <c r="V23" s="262">
        <f>IF('Indicator Data'!AI25="No data","x",'Indicator Data'!AI25)</f>
        <v>5</v>
      </c>
      <c r="W23" s="258">
        <f t="shared" si="33"/>
        <v>2.9</v>
      </c>
      <c r="X23" s="261">
        <f>IF('Indicator Data'!AJ25="No data","x",ROUND(IF('Indicator Data'!AJ25&gt;X$40,10,IF('Indicator Data'!AJ25&lt;X$39,0,10-(X$40-'Indicator Data'!AJ25)/(X$40-X$39)*10)),1))</f>
        <v>10</v>
      </c>
      <c r="Y23" s="261">
        <f>IF('Indicator Data'!AK25="No data","x",ROUND(IF('Indicator Data'!AK25&gt;Y$40,10,IF('Indicator Data'!AK25&lt;Y$39,0,10-(Y$40-'Indicator Data'!AK25)/(Y$40-Y$39)*10)),1))</f>
        <v>5.0999999999999996</v>
      </c>
      <c r="Z23" s="269">
        <f>IF('Indicator Data'!AS25="No data","x",ROUND(IF('Indicator Data'!AS25&gt;Z$40,10,IF('Indicator Data'!AS25&lt;Z$39,0,10-(Z$40-'Indicator Data'!AS25)/(Z$40-Z$39)*10)),1))</f>
        <v>2</v>
      </c>
      <c r="AA23" s="269">
        <f>IF('Indicator Data'!AT25="No data","x",ROUND(IF('Indicator Data'!AT25&gt;AA$40,10,IF('Indicator Data'!AT25&lt;AA$39,0,10-(AA$40-'Indicator Data'!AT25)/(AA$40-AA$39)*10)),1))</f>
        <v>1.5</v>
      </c>
      <c r="AB23" s="262">
        <f t="shared" si="34"/>
        <v>1.8</v>
      </c>
      <c r="AC23" s="258">
        <f t="shared" si="35"/>
        <v>5.6</v>
      </c>
      <c r="AD23" s="261">
        <f>IF('Indicator Data'!AM25="No data","x",ROUND(IF('Indicator Data'!AM25&gt;AD$40,10,IF('Indicator Data'!AM25&lt;AD$39,0,10-(AD$40-'Indicator Data'!AM25)/(AD$40-AD$39)*10)),1))</f>
        <v>0.1</v>
      </c>
      <c r="AE23" s="258">
        <f t="shared" si="36"/>
        <v>0.1</v>
      </c>
      <c r="AF23" s="271" t="str">
        <f>IF(OR('Indicator Data'!AN25="No data",'Indicator Data'!BO25="No data"),"x",('Indicator Data'!AN25/'Indicator Data'!BO25))</f>
        <v>x</v>
      </c>
      <c r="AG23" s="258" t="str">
        <f t="shared" si="37"/>
        <v>x</v>
      </c>
      <c r="AH23" s="261">
        <f>IF('Indicator Data'!AO25="No data","x",ROUND(IF('Indicator Data'!AO25&lt;$AH$39,10,IF('Indicator Data'!AO25&gt;$AH$40,0,($AH$40-'Indicator Data'!AO25)/($AH$40-$AH$39)*10)),1))</f>
        <v>2</v>
      </c>
      <c r="AI23" s="261" t="str">
        <f>IF('Indicator Data'!AP25="No data","x",ROUND(IF('Indicator Data'!AP25&gt;$AI$40,10,IF('Indicator Data'!AP25&lt;$AI$39,0,10-($AI$40-'Indicator Data'!AP25)/($AI$40-$AI$39)*10)),1))</f>
        <v>x</v>
      </c>
      <c r="AJ23" s="269">
        <f>IF('Indicator Data'!AQ25="No data","x",ROUND(IF('Indicator Data'!AQ25&gt;$AJ$40,10,IF('Indicator Data'!AQ25&lt;$AJ$39,0,10-($AJ$40-'Indicator Data'!AQ25)/($AJ$40-$AJ$39)*10)),1))</f>
        <v>0</v>
      </c>
      <c r="AK23" s="261">
        <f t="shared" si="38"/>
        <v>0</v>
      </c>
      <c r="AL23" s="258">
        <f t="shared" si="39"/>
        <v>1</v>
      </c>
      <c r="AM23" s="261">
        <f>IF('Indicator Data'!AR25="No data","x",ROUND(IF('Indicator Data'!AR25&gt;AM$40,10,IF('Indicator Data'!AR25&lt;AM$39,0,10-(AM$40-'Indicator Data'!AR25)/(AM$40-AM$39)*10)),1))</f>
        <v>5.8</v>
      </c>
      <c r="AN23" s="258">
        <f t="shared" si="14"/>
        <v>5.8</v>
      </c>
      <c r="AO23" s="254">
        <f t="shared" si="15"/>
        <v>3.4</v>
      </c>
    </row>
    <row r="24" spans="1:41" x14ac:dyDescent="0.25">
      <c r="A24" s="299" t="s">
        <v>659</v>
      </c>
      <c r="B24" s="52" t="s">
        <v>608</v>
      </c>
      <c r="C24" s="42" t="s">
        <v>642</v>
      </c>
      <c r="D24" s="262">
        <f>ROUND(IF('Indicator Data'!O26="No data",IF((0.1233*LN('Indicator Data'!AW26)-0.4559)&gt;D$40,0,IF((0.1233*LN('Indicator Data'!AW26)-0.4559)&lt;D$39,10,(D$40-(0.1233*LN('Indicator Data'!AW26)-0.4559))/(D$40-D$39)*10)),IF('Indicator Data'!O26&gt;D$40,0,IF('Indicator Data'!O26&lt;D$39,10,(D$40-'Indicator Data'!O26)/(D$40-D$39)*10))),1)</f>
        <v>9.4</v>
      </c>
      <c r="E24" s="261">
        <f>IF('Indicator Data'!P26="No data","x",ROUND((IF('Indicator Data'!P26=E$39,0,IF(LOG('Indicator Data'!P26*1000)&gt;E$40,10,10-(E$40-LOG('Indicator Data'!P26*1000))/(E$40-E$39)*10))),1))</f>
        <v>8.5</v>
      </c>
      <c r="F24" s="262">
        <f>IF('Indicator Data'!AL26="No data","x",ROUND(IF('Indicator Data'!AL26&gt;F$40,10,IF('Indicator Data'!AL26&lt;F$39,0,10-(F$40-'Indicator Data'!AL26)/(F$40-F$39)*10)),1))</f>
        <v>6.7</v>
      </c>
      <c r="G24" s="258">
        <f t="shared" si="26"/>
        <v>8.4</v>
      </c>
      <c r="H24" s="265">
        <f>IF(OR('Indicator Data'!R26="No data",'Indicator Data'!S26="No data"),"x",IF(OR('Indicator Data'!T26="No data",'Indicator Data'!U26="No data"),1-(POWER((POWER(POWER((POWER((10/IF('Indicator Data'!R26&lt;10,10,'Indicator Data'!R26))*(1/'Indicator Data'!S26),0.5))*('Indicator Data'!V26)*('Indicator Data'!X26),(1/3)),-1)+POWER(POWER((1*('Indicator Data'!W26)*('Indicator Data'!Y26)),(1/3)),-1))/2,-1)/POWER((((POWER((10/IF('Indicator Data'!R26&lt;10,10,'Indicator Data'!R26))*(1/'Indicator Data'!S26),0.5)+1)/2)*(('Indicator Data'!V26+'Indicator Data'!W26)/2)*(('Indicator Data'!X26+'Indicator Data'!Y26)/2)),(1/3))),IF(OR('Indicator Data'!R26="No data",'Indicator Data'!S26="No data"),"x",1-(POWER((POWER(POWER((POWER((10/IF('Indicator Data'!R26&lt;10,10,'Indicator Data'!R26))*(1/'Indicator Data'!S26),0.5))*(POWER(('Indicator Data'!V26*'Indicator Data'!T26),0.5))*('Indicator Data'!X26),(1/3)),-1)+POWER(POWER(1*(POWER(('Indicator Data'!W26*'Indicator Data'!U26),0.5))*('Indicator Data'!Y26),(1/3)),-1))/2,-1)/POWER((((POWER((10/IF('Indicator Data'!R26&lt;10,10,'Indicator Data'!R26))*(1/'Indicator Data'!S26),0.5)+1)/2)*((POWER(('Indicator Data'!V26*'Indicator Data'!T26),0.5)+POWER(('Indicator Data'!W26*'Indicator Data'!U26),0.5))/2)*(('Indicator Data'!X26+'Indicator Data'!Y26)/2)),(1/3))))))</f>
        <v>0.36337215571825421</v>
      </c>
      <c r="I24" s="261">
        <f t="shared" si="27"/>
        <v>8.8000000000000007</v>
      </c>
      <c r="J24" s="261" t="str">
        <f>IF('Indicator Data'!Z26="No data","x",ROUND(IF('Indicator Data'!Z26&gt;J$40,10,IF('Indicator Data'!Z26&lt;J$39,0,10-(J$40-'Indicator Data'!Z26)/(J$40-J$39)*10)),1))</f>
        <v>x</v>
      </c>
      <c r="K24" s="258">
        <f t="shared" si="28"/>
        <v>8.8000000000000007</v>
      </c>
      <c r="L24" s="272">
        <f>SUM(IF('Indicator Data'!AA26=0,0,'Indicator Data'!AA26/1000000),SUM('Indicator Data'!AB26:AC26))</f>
        <v>257.25522100000001</v>
      </c>
      <c r="M24" s="272">
        <f>L24/(SUM('Indicator Data'!BO$16:'Indicator Data'!BO$29))*1000000</f>
        <v>25.331366044349917</v>
      </c>
      <c r="N24" s="261">
        <f t="shared" si="29"/>
        <v>0.8</v>
      </c>
      <c r="O24" s="261">
        <f>IF('Indicator Data'!AD26="No data","x",ROUND(IF('Indicator Data'!AD26&gt;O$40,10,IF('Indicator Data'!AD26&lt;O$39,0,10-(O$40-'Indicator Data'!AD26)/(O$40-O$39)*10)),1))</f>
        <v>0.6</v>
      </c>
      <c r="P24" s="262">
        <f>IF('Indicator Data'!Q26="No data","x",ROUND(IF('Indicator Data'!Q26&gt;P$40,10,IF('Indicator Data'!Q26&lt;P$39,0,10-(P$40-'Indicator Data'!Q26)/(P$40-P$39)*10)),1))</f>
        <v>2.2000000000000002</v>
      </c>
      <c r="Q24" s="262">
        <f>IF('Indicator Data'!AE26="No data","x",ROUND(IF('Indicator Data'!AE26&gt;Q$40,10,IF('Indicator Data'!AE26&lt;Q$39,0,10-(Q$40-'Indicator Data'!AE26)/(Q$40-Q$39)*10)),1))</f>
        <v>0</v>
      </c>
      <c r="R24" s="258">
        <f t="shared" si="30"/>
        <v>1.2</v>
      </c>
      <c r="S24" s="254">
        <f t="shared" si="31"/>
        <v>6.7</v>
      </c>
      <c r="T24" s="265">
        <f>IF(AND('Indicator Data'!AF26="No data",'Indicator Data'!AG26="No data",'Indicator Data'!AH26="No data"),"x",SUM('Indicator Data'!AF26:AH26))</f>
        <v>6.4375164381627655E-3</v>
      </c>
      <c r="U24" s="262">
        <f t="shared" si="32"/>
        <v>0.6</v>
      </c>
      <c r="V24" s="262">
        <f>IF('Indicator Data'!AI26="No data","x",'Indicator Data'!AI26)</f>
        <v>9</v>
      </c>
      <c r="W24" s="258">
        <f t="shared" si="33"/>
        <v>6.4</v>
      </c>
      <c r="X24" s="261">
        <f>IF('Indicator Data'!AJ26="No data","x",ROUND(IF('Indicator Data'!AJ26&gt;X$40,10,IF('Indicator Data'!AJ26&lt;X$39,0,10-(X$40-'Indicator Data'!AJ26)/(X$40-X$39)*10)),1))</f>
        <v>10</v>
      </c>
      <c r="Y24" s="261">
        <f>IF('Indicator Data'!AK26="No data","x",ROUND(IF('Indicator Data'!AK26&gt;Y$40,10,IF('Indicator Data'!AK26&lt;Y$39,0,10-(Y$40-'Indicator Data'!AK26)/(Y$40-Y$39)*10)),1))</f>
        <v>6.2</v>
      </c>
      <c r="Z24" s="269">
        <f>IF('Indicator Data'!AS26="No data","x",ROUND(IF('Indicator Data'!AS26&gt;Z$40,10,IF('Indicator Data'!AS26&lt;Z$39,0,10-(Z$40-'Indicator Data'!AS26)/(Z$40-Z$39)*10)),1))</f>
        <v>2</v>
      </c>
      <c r="AA24" s="269">
        <f>IF('Indicator Data'!AT26="No data","x",ROUND(IF('Indicator Data'!AT26&gt;AA$40,10,IF('Indicator Data'!AT26&lt;AA$39,0,10-(AA$40-'Indicator Data'!AT26)/(AA$40-AA$39)*10)),1))</f>
        <v>1.5</v>
      </c>
      <c r="AB24" s="262">
        <f t="shared" si="34"/>
        <v>1.8</v>
      </c>
      <c r="AC24" s="258">
        <f t="shared" si="35"/>
        <v>6</v>
      </c>
      <c r="AD24" s="261">
        <f>IF('Indicator Data'!AM26="No data","x",ROUND(IF('Indicator Data'!AM26&gt;AD$40,10,IF('Indicator Data'!AM26&lt;AD$39,0,10-(AD$40-'Indicator Data'!AM26)/(AD$40-AD$39)*10)),1))</f>
        <v>0.1</v>
      </c>
      <c r="AE24" s="258">
        <f t="shared" si="36"/>
        <v>0.1</v>
      </c>
      <c r="AF24" s="271" t="str">
        <f>IF(OR('Indicator Data'!AN26="No data",'Indicator Data'!BO26="No data"),"x",('Indicator Data'!AN26/'Indicator Data'!BO26))</f>
        <v>x</v>
      </c>
      <c r="AG24" s="258" t="str">
        <f t="shared" si="37"/>
        <v>x</v>
      </c>
      <c r="AH24" s="261">
        <f>IF('Indicator Data'!AO26="No data","x",ROUND(IF('Indicator Data'!AO26&lt;$AH$39,10,IF('Indicator Data'!AO26&gt;$AH$40,0,($AH$40-'Indicator Data'!AO26)/($AH$40-$AH$39)*10)),1))</f>
        <v>2</v>
      </c>
      <c r="AI24" s="261" t="str">
        <f>IF('Indicator Data'!AP26="No data","x",ROUND(IF('Indicator Data'!AP26&gt;$AI$40,10,IF('Indicator Data'!AP26&lt;$AI$39,0,10-($AI$40-'Indicator Data'!AP26)/($AI$40-$AI$39)*10)),1))</f>
        <v>x</v>
      </c>
      <c r="AJ24" s="269">
        <f>IF('Indicator Data'!AQ26="No data","x",ROUND(IF('Indicator Data'!AQ26&gt;$AJ$40,10,IF('Indicator Data'!AQ26&lt;$AJ$39,0,10-($AJ$40-'Indicator Data'!AQ26)/($AJ$40-$AJ$39)*10)),1))</f>
        <v>0</v>
      </c>
      <c r="AK24" s="261">
        <f t="shared" si="38"/>
        <v>0</v>
      </c>
      <c r="AL24" s="258">
        <f t="shared" si="39"/>
        <v>1</v>
      </c>
      <c r="AM24" s="261">
        <f>IF('Indicator Data'!AR26="No data","x",ROUND(IF('Indicator Data'!AR26&gt;AM$40,10,IF('Indicator Data'!AR26&lt;AM$39,0,10-(AM$40-'Indicator Data'!AR26)/(AM$40-AM$39)*10)),1))</f>
        <v>5.8</v>
      </c>
      <c r="AN24" s="258">
        <f t="shared" si="14"/>
        <v>5.8</v>
      </c>
      <c r="AO24" s="254">
        <f t="shared" si="15"/>
        <v>4.3</v>
      </c>
    </row>
    <row r="25" spans="1:41" x14ac:dyDescent="0.25">
      <c r="A25" s="299" t="s">
        <v>659</v>
      </c>
      <c r="B25" s="52" t="s">
        <v>609</v>
      </c>
      <c r="C25" s="42" t="s">
        <v>645</v>
      </c>
      <c r="D25" s="262">
        <f>ROUND(IF('Indicator Data'!O27="No data",IF((0.1233*LN('Indicator Data'!AW27)-0.4559)&gt;D$40,0,IF((0.1233*LN('Indicator Data'!AW27)-0.4559)&lt;D$39,10,(D$40-(0.1233*LN('Indicator Data'!AW27)-0.4559))/(D$40-D$39)*10)),IF('Indicator Data'!O27&gt;D$40,0,IF('Indicator Data'!O27&lt;D$39,10,(D$40-'Indicator Data'!O27)/(D$40-D$39)*10))),1)</f>
        <v>10</v>
      </c>
      <c r="E25" s="261">
        <f>IF('Indicator Data'!P27="No data","x",ROUND((IF('Indicator Data'!P27=E$39,0,IF(LOG('Indicator Data'!P27*1000)&gt;E$40,10,10-(E$40-LOG('Indicator Data'!P27*1000))/(E$40-E$39)*10))),1))</f>
        <v>8.5</v>
      </c>
      <c r="F25" s="262">
        <f>IF('Indicator Data'!AL27="No data","x",ROUND(IF('Indicator Data'!AL27&gt;F$40,10,IF('Indicator Data'!AL27&lt;F$39,0,10-(F$40-'Indicator Data'!AL27)/(F$40-F$39)*10)),1))</f>
        <v>0.8</v>
      </c>
      <c r="G25" s="258">
        <f t="shared" si="26"/>
        <v>8</v>
      </c>
      <c r="H25" s="265">
        <f>IF(OR('Indicator Data'!R27="No data",'Indicator Data'!S27="No data"),"x",IF(OR('Indicator Data'!T27="No data",'Indicator Data'!U27="No data"),1-(POWER((POWER(POWER((POWER((10/IF('Indicator Data'!R27&lt;10,10,'Indicator Data'!R27))*(1/'Indicator Data'!S27),0.5))*('Indicator Data'!V27)*('Indicator Data'!X27),(1/3)),-1)+POWER(POWER((1*('Indicator Data'!W27)*('Indicator Data'!Y27)),(1/3)),-1))/2,-1)/POWER((((POWER((10/IF('Indicator Data'!R27&lt;10,10,'Indicator Data'!R27))*(1/'Indicator Data'!S27),0.5)+1)/2)*(('Indicator Data'!V27+'Indicator Data'!W27)/2)*(('Indicator Data'!X27+'Indicator Data'!Y27)/2)),(1/3))),IF(OR('Indicator Data'!R27="No data",'Indicator Data'!S27="No data"),"x",1-(POWER((POWER(POWER((POWER((10/IF('Indicator Data'!R27&lt;10,10,'Indicator Data'!R27))*(1/'Indicator Data'!S27),0.5))*(POWER(('Indicator Data'!V27*'Indicator Data'!T27),0.5))*('Indicator Data'!X27),(1/3)),-1)+POWER(POWER(1*(POWER(('Indicator Data'!W27*'Indicator Data'!U27),0.5))*('Indicator Data'!Y27),(1/3)),-1))/2,-1)/POWER((((POWER((10/IF('Indicator Data'!R27&lt;10,10,'Indicator Data'!R27))*(1/'Indicator Data'!S27),0.5)+1)/2)*((POWER(('Indicator Data'!V27*'Indicator Data'!T27),0.5)+POWER(('Indicator Data'!W27*'Indicator Data'!U27),0.5))/2)*(('Indicator Data'!X27+'Indicator Data'!Y27)/2)),(1/3))))))</f>
        <v>0.16244594172220783</v>
      </c>
      <c r="I25" s="261">
        <f t="shared" si="27"/>
        <v>2.1</v>
      </c>
      <c r="J25" s="261" t="str">
        <f>IF('Indicator Data'!Z27="No data","x",ROUND(IF('Indicator Data'!Z27&gt;J$40,10,IF('Indicator Data'!Z27&lt;J$39,0,10-(J$40-'Indicator Data'!Z27)/(J$40-J$39)*10)),1))</f>
        <v>x</v>
      </c>
      <c r="K25" s="258">
        <f t="shared" si="28"/>
        <v>2.1</v>
      </c>
      <c r="L25" s="272">
        <f>SUM(IF('Indicator Data'!AA27=0,0,'Indicator Data'!AA27/1000000),SUM('Indicator Data'!AB27:AC27))</f>
        <v>257.25522100000001</v>
      </c>
      <c r="M25" s="272">
        <f>L25/(SUM('Indicator Data'!BO$16:'Indicator Data'!BO$29))*1000000</f>
        <v>25.331366044349917</v>
      </c>
      <c r="N25" s="261">
        <f t="shared" si="29"/>
        <v>0.8</v>
      </c>
      <c r="O25" s="261">
        <f>IF('Indicator Data'!AD27="No data","x",ROUND(IF('Indicator Data'!AD27&gt;O$40,10,IF('Indicator Data'!AD27&lt;O$39,0,10-(O$40-'Indicator Data'!AD27)/(O$40-O$39)*10)),1))</f>
        <v>0.6</v>
      </c>
      <c r="P25" s="262">
        <f>IF('Indicator Data'!Q27="No data","x",ROUND(IF('Indicator Data'!Q27&gt;P$40,10,IF('Indicator Data'!Q27&lt;P$39,0,10-(P$40-'Indicator Data'!Q27)/(P$40-P$39)*10)),1))</f>
        <v>2.2000000000000002</v>
      </c>
      <c r="Q25" s="262">
        <f>IF('Indicator Data'!AE27="No data","x",ROUND(IF('Indicator Data'!AE27&gt;Q$40,10,IF('Indicator Data'!AE27&lt;Q$39,0,10-(Q$40-'Indicator Data'!AE27)/(Q$40-Q$39)*10)),1))</f>
        <v>0</v>
      </c>
      <c r="R25" s="258">
        <f t="shared" si="30"/>
        <v>1.2</v>
      </c>
      <c r="S25" s="254">
        <f t="shared" si="31"/>
        <v>4.8</v>
      </c>
      <c r="T25" s="265">
        <f>IF(AND('Indicator Data'!AF27="No data",'Indicator Data'!AG27="No data",'Indicator Data'!AH27="No data"),"x",SUM('Indicator Data'!AF27:AH27))</f>
        <v>3.8608050300950689E-4</v>
      </c>
      <c r="U25" s="262">
        <f t="shared" si="32"/>
        <v>0</v>
      </c>
      <c r="V25" s="262">
        <f>IF('Indicator Data'!AI27="No data","x",'Indicator Data'!AI27)</f>
        <v>5</v>
      </c>
      <c r="W25" s="258">
        <f t="shared" si="33"/>
        <v>2.9</v>
      </c>
      <c r="X25" s="261">
        <f>IF('Indicator Data'!AJ27="No data","x",ROUND(IF('Indicator Data'!AJ27&gt;X$40,10,IF('Indicator Data'!AJ27&lt;X$39,0,10-(X$40-'Indicator Data'!AJ27)/(X$40-X$39)*10)),1))</f>
        <v>10</v>
      </c>
      <c r="Y25" s="261">
        <f>IF('Indicator Data'!AK27="No data","x",ROUND(IF('Indicator Data'!AK27&gt;Y$40,10,IF('Indicator Data'!AK27&lt;Y$39,0,10-(Y$40-'Indicator Data'!AK27)/(Y$40-Y$39)*10)),1))</f>
        <v>1.1000000000000001</v>
      </c>
      <c r="Z25" s="269">
        <f>IF('Indicator Data'!AS27="No data","x",ROUND(IF('Indicator Data'!AS27&gt;Z$40,10,IF('Indicator Data'!AS27&lt;Z$39,0,10-(Z$40-'Indicator Data'!AS27)/(Z$40-Z$39)*10)),1))</f>
        <v>2</v>
      </c>
      <c r="AA25" s="269">
        <f>IF('Indicator Data'!AT27="No data","x",ROUND(IF('Indicator Data'!AT27&gt;AA$40,10,IF('Indicator Data'!AT27&lt;AA$39,0,10-(AA$40-'Indicator Data'!AT27)/(AA$40-AA$39)*10)),1))</f>
        <v>1.5</v>
      </c>
      <c r="AB25" s="262">
        <f t="shared" si="34"/>
        <v>1.8</v>
      </c>
      <c r="AC25" s="258">
        <f t="shared" si="35"/>
        <v>4.3</v>
      </c>
      <c r="AD25" s="261">
        <f>IF('Indicator Data'!AM27="No data","x",ROUND(IF('Indicator Data'!AM27&gt;AD$40,10,IF('Indicator Data'!AM27&lt;AD$39,0,10-(AD$40-'Indicator Data'!AM27)/(AD$40-AD$39)*10)),1))</f>
        <v>0.1</v>
      </c>
      <c r="AE25" s="258">
        <f t="shared" si="36"/>
        <v>0.1</v>
      </c>
      <c r="AF25" s="271" t="str">
        <f>IF(OR('Indicator Data'!AN27="No data",'Indicator Data'!BO27="No data"),"x",('Indicator Data'!AN27/'Indicator Data'!BO27))</f>
        <v>x</v>
      </c>
      <c r="AG25" s="258" t="str">
        <f t="shared" si="37"/>
        <v>x</v>
      </c>
      <c r="AH25" s="261">
        <f>IF('Indicator Data'!AO27="No data","x",ROUND(IF('Indicator Data'!AO27&lt;$AH$39,10,IF('Indicator Data'!AO27&gt;$AH$40,0,($AH$40-'Indicator Data'!AO27)/($AH$40-$AH$39)*10)),1))</f>
        <v>2</v>
      </c>
      <c r="AI25" s="261" t="str">
        <f>IF('Indicator Data'!AP27="No data","x",ROUND(IF('Indicator Data'!AP27&gt;$AI$40,10,IF('Indicator Data'!AP27&lt;$AI$39,0,10-($AI$40-'Indicator Data'!AP27)/($AI$40-$AI$39)*10)),1))</f>
        <v>x</v>
      </c>
      <c r="AJ25" s="269">
        <f>IF('Indicator Data'!AQ27="No data","x",ROUND(IF('Indicator Data'!AQ27&gt;$AJ$40,10,IF('Indicator Data'!AQ27&lt;$AJ$39,0,10-($AJ$40-'Indicator Data'!AQ27)/($AJ$40-$AJ$39)*10)),1))</f>
        <v>0</v>
      </c>
      <c r="AK25" s="261">
        <f t="shared" si="38"/>
        <v>0</v>
      </c>
      <c r="AL25" s="258">
        <f t="shared" si="39"/>
        <v>1</v>
      </c>
      <c r="AM25" s="261">
        <f>IF('Indicator Data'!AR27="No data","x",ROUND(IF('Indicator Data'!AR27&gt;AM$40,10,IF('Indicator Data'!AR27&lt;AM$39,0,10-(AM$40-'Indicator Data'!AR27)/(AM$40-AM$39)*10)),1))</f>
        <v>5.8</v>
      </c>
      <c r="AN25" s="258">
        <f t="shared" si="14"/>
        <v>5.8</v>
      </c>
      <c r="AO25" s="254">
        <f t="shared" si="15"/>
        <v>3.1</v>
      </c>
    </row>
    <row r="26" spans="1:41" x14ac:dyDescent="0.25">
      <c r="A26" s="299" t="s">
        <v>659</v>
      </c>
      <c r="B26" s="52" t="s">
        <v>610</v>
      </c>
      <c r="C26" s="42" t="s">
        <v>640</v>
      </c>
      <c r="D26" s="262">
        <f>ROUND(IF('Indicator Data'!O28="No data",IF((0.1233*LN('Indicator Data'!AW28)-0.4559)&gt;D$40,0,IF((0.1233*LN('Indicator Data'!AW28)-0.4559)&lt;D$39,10,(D$40-(0.1233*LN('Indicator Data'!AW28)-0.4559))/(D$40-D$39)*10)),IF('Indicator Data'!O28&gt;D$40,0,IF('Indicator Data'!O28&lt;D$39,10,(D$40-'Indicator Data'!O28)/(D$40-D$39)*10))),1)</f>
        <v>5.6</v>
      </c>
      <c r="E26" s="261">
        <f>IF('Indicator Data'!P28="No data","x",ROUND((IF('Indicator Data'!P28=E$39,0,IF(LOG('Indicator Data'!P28*1000)&gt;E$40,10,10-(E$40-LOG('Indicator Data'!P28*1000))/(E$40-E$39)*10))),1))</f>
        <v>8.5</v>
      </c>
      <c r="F26" s="262">
        <f>IF('Indicator Data'!AL28="No data","x",ROUND(IF('Indicator Data'!AL28&gt;F$40,10,IF('Indicator Data'!AL28&lt;F$39,0,10-(F$40-'Indicator Data'!AL28)/(F$40-F$39)*10)),1))</f>
        <v>9.6999999999999993</v>
      </c>
      <c r="G26" s="258">
        <f t="shared" si="26"/>
        <v>8.4</v>
      </c>
      <c r="H26" s="265">
        <f>IF(OR('Indicator Data'!R28="No data",'Indicator Data'!S28="No data"),"x",IF(OR('Indicator Data'!T28="No data",'Indicator Data'!U28="No data"),1-(POWER((POWER(POWER((POWER((10/IF('Indicator Data'!R28&lt;10,10,'Indicator Data'!R28))*(1/'Indicator Data'!S28),0.5))*('Indicator Data'!V28)*('Indicator Data'!X28),(1/3)),-1)+POWER(POWER((1*('Indicator Data'!W28)*('Indicator Data'!Y28)),(1/3)),-1))/2,-1)/POWER((((POWER((10/IF('Indicator Data'!R28&lt;10,10,'Indicator Data'!R28))*(1/'Indicator Data'!S28),0.5)+1)/2)*(('Indicator Data'!V28+'Indicator Data'!W28)/2)*(('Indicator Data'!X28+'Indicator Data'!Y28)/2)),(1/3))),IF(OR('Indicator Data'!R28="No data",'Indicator Data'!S28="No data"),"x",1-(POWER((POWER(POWER((POWER((10/IF('Indicator Data'!R28&lt;10,10,'Indicator Data'!R28))*(1/'Indicator Data'!S28),0.5))*(POWER(('Indicator Data'!V28*'Indicator Data'!T28),0.5))*('Indicator Data'!X28),(1/3)),-1)+POWER(POWER(1*(POWER(('Indicator Data'!W28*'Indicator Data'!U28),0.5))*('Indicator Data'!Y28),(1/3)),-1))/2,-1)/POWER((((POWER((10/IF('Indicator Data'!R28&lt;10,10,'Indicator Data'!R28))*(1/'Indicator Data'!S28),0.5)+1)/2)*((POWER(('Indicator Data'!V28*'Indicator Data'!T28),0.5)+POWER(('Indicator Data'!W28*'Indicator Data'!U28),0.5))/2)*(('Indicator Data'!X28+'Indicator Data'!Y28)/2)),(1/3))))))</f>
        <v>0.19949604821087175</v>
      </c>
      <c r="I26" s="261">
        <f t="shared" si="27"/>
        <v>3.3</v>
      </c>
      <c r="J26" s="261" t="str">
        <f>IF('Indicator Data'!Z28="No data","x",ROUND(IF('Indicator Data'!Z28&gt;J$40,10,IF('Indicator Data'!Z28&lt;J$39,0,10-(J$40-'Indicator Data'!Z28)/(J$40-J$39)*10)),1))</f>
        <v>x</v>
      </c>
      <c r="K26" s="258">
        <f t="shared" si="28"/>
        <v>3.3</v>
      </c>
      <c r="L26" s="272">
        <f>SUM(IF('Indicator Data'!AA28=0,0,'Indicator Data'!AA28/1000000),SUM('Indicator Data'!AB28:AC28))</f>
        <v>257.25522100000001</v>
      </c>
      <c r="M26" s="272">
        <f>L26/(SUM('Indicator Data'!BO$16:'Indicator Data'!BO$29))*1000000</f>
        <v>25.331366044349917</v>
      </c>
      <c r="N26" s="261">
        <f t="shared" si="29"/>
        <v>0.8</v>
      </c>
      <c r="O26" s="261">
        <f>IF('Indicator Data'!AD28="No data","x",ROUND(IF('Indicator Data'!AD28&gt;O$40,10,IF('Indicator Data'!AD28&lt;O$39,0,10-(O$40-'Indicator Data'!AD28)/(O$40-O$39)*10)),1))</f>
        <v>0.6</v>
      </c>
      <c r="P26" s="262">
        <f>IF('Indicator Data'!Q28="No data","x",ROUND(IF('Indicator Data'!Q28&gt;P$40,10,IF('Indicator Data'!Q28&lt;P$39,0,10-(P$40-'Indicator Data'!Q28)/(P$40-P$39)*10)),1))</f>
        <v>2.2000000000000002</v>
      </c>
      <c r="Q26" s="262">
        <f>IF('Indicator Data'!AE28="No data","x",ROUND(IF('Indicator Data'!AE28&gt;Q$40,10,IF('Indicator Data'!AE28&lt;Q$39,0,10-(Q$40-'Indicator Data'!AE28)/(Q$40-Q$39)*10)),1))</f>
        <v>0</v>
      </c>
      <c r="R26" s="258">
        <f t="shared" si="30"/>
        <v>1.2</v>
      </c>
      <c r="S26" s="254">
        <f t="shared" si="31"/>
        <v>5.3</v>
      </c>
      <c r="T26" s="265">
        <f>IF(AND('Indicator Data'!AF28="No data",'Indicator Data'!AG28="No data",'Indicator Data'!AH28="No data"),"x",SUM('Indicator Data'!AF28:AH28))</f>
        <v>1.8624958347831067E-2</v>
      </c>
      <c r="U26" s="262">
        <f t="shared" si="32"/>
        <v>1.7</v>
      </c>
      <c r="V26" s="262">
        <f>IF('Indicator Data'!AI28="No data","x",'Indicator Data'!AI28)</f>
        <v>5</v>
      </c>
      <c r="W26" s="258">
        <f t="shared" si="33"/>
        <v>3.5</v>
      </c>
      <c r="X26" s="261">
        <f>IF('Indicator Data'!AJ28="No data","x",ROUND(IF('Indicator Data'!AJ28&gt;X$40,10,IF('Indicator Data'!AJ28&lt;X$39,0,10-(X$40-'Indicator Data'!AJ28)/(X$40-X$39)*10)),1))</f>
        <v>10</v>
      </c>
      <c r="Y26" s="261">
        <f>IF('Indicator Data'!AK28="No data","x",ROUND(IF('Indicator Data'!AK28&gt;Y$40,10,IF('Indicator Data'!AK28&lt;Y$39,0,10-(Y$40-'Indicator Data'!AK28)/(Y$40-Y$39)*10)),1))</f>
        <v>9.1999999999999993</v>
      </c>
      <c r="Z26" s="269">
        <f>IF('Indicator Data'!AS28="No data","x",ROUND(IF('Indicator Data'!AS28&gt;Z$40,10,IF('Indicator Data'!AS28&lt;Z$39,0,10-(Z$40-'Indicator Data'!AS28)/(Z$40-Z$39)*10)),1))</f>
        <v>2</v>
      </c>
      <c r="AA26" s="269">
        <f>IF('Indicator Data'!AT28="No data","x",ROUND(IF('Indicator Data'!AT28&gt;AA$40,10,IF('Indicator Data'!AT28&lt;AA$39,0,10-(AA$40-'Indicator Data'!AT28)/(AA$40-AA$39)*10)),1))</f>
        <v>1.5</v>
      </c>
      <c r="AB26" s="262">
        <f t="shared" si="34"/>
        <v>1.8</v>
      </c>
      <c r="AC26" s="258">
        <f t="shared" si="35"/>
        <v>7</v>
      </c>
      <c r="AD26" s="261">
        <f>IF('Indicator Data'!AM28="No data","x",ROUND(IF('Indicator Data'!AM28&gt;AD$40,10,IF('Indicator Data'!AM28&lt;AD$39,0,10-(AD$40-'Indicator Data'!AM28)/(AD$40-AD$39)*10)),1))</f>
        <v>0.1</v>
      </c>
      <c r="AE26" s="258">
        <f t="shared" si="36"/>
        <v>0.1</v>
      </c>
      <c r="AF26" s="271" t="str">
        <f>IF(OR('Indicator Data'!AN28="No data",'Indicator Data'!BO28="No data"),"x",('Indicator Data'!AN28/'Indicator Data'!BO28))</f>
        <v>x</v>
      </c>
      <c r="AG26" s="258" t="str">
        <f t="shared" si="37"/>
        <v>x</v>
      </c>
      <c r="AH26" s="261">
        <f>IF('Indicator Data'!AO28="No data","x",ROUND(IF('Indicator Data'!AO28&lt;$AH$39,10,IF('Indicator Data'!AO28&gt;$AH$40,0,($AH$40-'Indicator Data'!AO28)/($AH$40-$AH$39)*10)),1))</f>
        <v>2</v>
      </c>
      <c r="AI26" s="261" t="str">
        <f>IF('Indicator Data'!AP28="No data","x",ROUND(IF('Indicator Data'!AP28&gt;$AI$40,10,IF('Indicator Data'!AP28&lt;$AI$39,0,10-($AI$40-'Indicator Data'!AP28)/($AI$40-$AI$39)*10)),1))</f>
        <v>x</v>
      </c>
      <c r="AJ26" s="269">
        <f>IF('Indicator Data'!AQ28="No data","x",ROUND(IF('Indicator Data'!AQ28&gt;$AJ$40,10,IF('Indicator Data'!AQ28&lt;$AJ$39,0,10-($AJ$40-'Indicator Data'!AQ28)/($AJ$40-$AJ$39)*10)),1))</f>
        <v>0</v>
      </c>
      <c r="AK26" s="261">
        <f t="shared" si="38"/>
        <v>0</v>
      </c>
      <c r="AL26" s="258">
        <f t="shared" si="39"/>
        <v>1</v>
      </c>
      <c r="AM26" s="261">
        <f>IF('Indicator Data'!AR28="No data","x",ROUND(IF('Indicator Data'!AR28&gt;AM$40,10,IF('Indicator Data'!AR28&lt;AM$39,0,10-(AM$40-'Indicator Data'!AR28)/(AM$40-AM$39)*10)),1))</f>
        <v>5.8</v>
      </c>
      <c r="AN26" s="258">
        <f t="shared" si="14"/>
        <v>5.8</v>
      </c>
      <c r="AO26" s="254">
        <f t="shared" si="15"/>
        <v>4</v>
      </c>
    </row>
    <row r="27" spans="1:41" x14ac:dyDescent="0.25">
      <c r="A27" s="310" t="s">
        <v>659</v>
      </c>
      <c r="B27" s="111" t="s">
        <v>611</v>
      </c>
      <c r="C27" s="112" t="s">
        <v>637</v>
      </c>
      <c r="D27" s="350">
        <f>ROUND(IF('Indicator Data'!O29="No data",IF((0.1233*LN('Indicator Data'!AW29)-0.4559)&gt;D$40,0,IF((0.1233*LN('Indicator Data'!AW29)-0.4559)&lt;D$39,10,(D$40-(0.1233*LN('Indicator Data'!AW29)-0.4559))/(D$40-D$39)*10)),IF('Indicator Data'!O29&gt;D$40,0,IF('Indicator Data'!O29&lt;D$39,10,(D$40-'Indicator Data'!O29)/(D$40-D$39)*10))),1)</f>
        <v>9.4</v>
      </c>
      <c r="E27" s="351">
        <f>IF('Indicator Data'!P29="No data","x",ROUND((IF('Indicator Data'!P29=E$39,0,IF(LOG('Indicator Data'!P29*1000)&gt;E$40,10,10-(E$40-LOG('Indicator Data'!P29*1000))/(E$40-E$39)*10))),1))</f>
        <v>8.5</v>
      </c>
      <c r="F27" s="350">
        <f>IF('Indicator Data'!AL29="No data","x",ROUND(IF('Indicator Data'!AL29&gt;F$40,10,IF('Indicator Data'!AL29&lt;F$39,0,10-(F$40-'Indicator Data'!AL29)/(F$40-F$39)*10)),1))</f>
        <v>6.1</v>
      </c>
      <c r="G27" s="352">
        <f t="shared" si="26"/>
        <v>8.3000000000000007</v>
      </c>
      <c r="H27" s="353">
        <f>IF(OR('Indicator Data'!R29="No data",'Indicator Data'!S29="No data"),"x",IF(OR('Indicator Data'!T29="No data",'Indicator Data'!U29="No data"),1-(POWER((POWER(POWER((POWER((10/IF('Indicator Data'!R29&lt;10,10,'Indicator Data'!R29))*(1/'Indicator Data'!S29),0.5))*('Indicator Data'!V29)*('Indicator Data'!X29),(1/3)),-1)+POWER(POWER((1*('Indicator Data'!W29)*('Indicator Data'!Y29)),(1/3)),-1))/2,-1)/POWER((((POWER((10/IF('Indicator Data'!R29&lt;10,10,'Indicator Data'!R29))*(1/'Indicator Data'!S29),0.5)+1)/2)*(('Indicator Data'!V29+'Indicator Data'!W29)/2)*(('Indicator Data'!X29+'Indicator Data'!Y29)/2)),(1/3))),IF(OR('Indicator Data'!R29="No data",'Indicator Data'!S29="No data"),"x",1-(POWER((POWER(POWER((POWER((10/IF('Indicator Data'!R29&lt;10,10,'Indicator Data'!R29))*(1/'Indicator Data'!S29),0.5))*(POWER(('Indicator Data'!V29*'Indicator Data'!T29),0.5))*('Indicator Data'!X29),(1/3)),-1)+POWER(POWER(1*(POWER(('Indicator Data'!W29*'Indicator Data'!U29),0.5))*('Indicator Data'!Y29),(1/3)),-1))/2,-1)/POWER((((POWER((10/IF('Indicator Data'!R29&lt;10,10,'Indicator Data'!R29))*(1/'Indicator Data'!S29),0.5)+1)/2)*((POWER(('Indicator Data'!V29*'Indicator Data'!T29),0.5)+POWER(('Indicator Data'!W29*'Indicator Data'!U29),0.5))/2)*(('Indicator Data'!X29+'Indicator Data'!Y29)/2)),(1/3))))))</f>
        <v>0.3536739503949925</v>
      </c>
      <c r="I27" s="351">
        <f t="shared" si="27"/>
        <v>8.5</v>
      </c>
      <c r="J27" s="351" t="str">
        <f>IF('Indicator Data'!Z29="No data","x",ROUND(IF('Indicator Data'!Z29&gt;J$40,10,IF('Indicator Data'!Z29&lt;J$39,0,10-(J$40-'Indicator Data'!Z29)/(J$40-J$39)*10)),1))</f>
        <v>x</v>
      </c>
      <c r="K27" s="352">
        <f t="shared" si="28"/>
        <v>8.5</v>
      </c>
      <c r="L27" s="354">
        <f>SUM(IF('Indicator Data'!AA29=0,0,'Indicator Data'!AA29/1000000),SUM('Indicator Data'!AB29:AC29))</f>
        <v>257.25522100000001</v>
      </c>
      <c r="M27" s="354">
        <f>L27/(SUM('Indicator Data'!BO$16:'Indicator Data'!BO$29))*1000000</f>
        <v>25.331366044349917</v>
      </c>
      <c r="N27" s="351">
        <f t="shared" si="29"/>
        <v>0.8</v>
      </c>
      <c r="O27" s="351">
        <f>IF('Indicator Data'!AD29="No data","x",ROUND(IF('Indicator Data'!AD29&gt;O$40,10,IF('Indicator Data'!AD29&lt;O$39,0,10-(O$40-'Indicator Data'!AD29)/(O$40-O$39)*10)),1))</f>
        <v>0.6</v>
      </c>
      <c r="P27" s="350">
        <f>IF('Indicator Data'!Q29="No data","x",ROUND(IF('Indicator Data'!Q29&gt;P$40,10,IF('Indicator Data'!Q29&lt;P$39,0,10-(P$40-'Indicator Data'!Q29)/(P$40-P$39)*10)),1))</f>
        <v>2.2000000000000002</v>
      </c>
      <c r="Q27" s="350">
        <f>IF('Indicator Data'!AE29="No data","x",ROUND(IF('Indicator Data'!AE29&gt;Q$40,10,IF('Indicator Data'!AE29&lt;Q$39,0,10-(Q$40-'Indicator Data'!AE29)/(Q$40-Q$39)*10)),1))</f>
        <v>0</v>
      </c>
      <c r="R27" s="352">
        <f t="shared" si="30"/>
        <v>1.2</v>
      </c>
      <c r="S27" s="355">
        <f t="shared" si="31"/>
        <v>6.6</v>
      </c>
      <c r="T27" s="353">
        <f>IF(AND('Indicator Data'!AF29="No data",'Indicator Data'!AG29="No data",'Indicator Data'!AH29="No data"),"x",SUM('Indicator Data'!AF29:AH29))</f>
        <v>4.7561264251172547E-2</v>
      </c>
      <c r="U27" s="350">
        <f t="shared" si="32"/>
        <v>4.3</v>
      </c>
      <c r="V27" s="350">
        <f>IF('Indicator Data'!AI29="No data","x",'Indicator Data'!AI29)</f>
        <v>9</v>
      </c>
      <c r="W27" s="352">
        <f t="shared" si="33"/>
        <v>7.3</v>
      </c>
      <c r="X27" s="351">
        <f>IF('Indicator Data'!AJ29="No data","x",ROUND(IF('Indicator Data'!AJ29&gt;X$40,10,IF('Indicator Data'!AJ29&lt;X$39,0,10-(X$40-'Indicator Data'!AJ29)/(X$40-X$39)*10)),1))</f>
        <v>10</v>
      </c>
      <c r="Y27" s="351">
        <f>IF('Indicator Data'!AK29="No data","x",ROUND(IF('Indicator Data'!AK29&gt;Y$40,10,IF('Indicator Data'!AK29&lt;Y$39,0,10-(Y$40-'Indicator Data'!AK29)/(Y$40-Y$39)*10)),1))</f>
        <v>6.5</v>
      </c>
      <c r="Z27" s="356">
        <f>IF('Indicator Data'!AS29="No data","x",ROUND(IF('Indicator Data'!AS29&gt;Z$40,10,IF('Indicator Data'!AS29&lt;Z$39,0,10-(Z$40-'Indicator Data'!AS29)/(Z$40-Z$39)*10)),1))</f>
        <v>2</v>
      </c>
      <c r="AA27" s="356">
        <f>IF('Indicator Data'!AT29="No data","x",ROUND(IF('Indicator Data'!AT29&gt;AA$40,10,IF('Indicator Data'!AT29&lt;AA$39,0,10-(AA$40-'Indicator Data'!AT29)/(AA$40-AA$39)*10)),1))</f>
        <v>1.5</v>
      </c>
      <c r="AB27" s="350">
        <f t="shared" si="34"/>
        <v>1.8</v>
      </c>
      <c r="AC27" s="352">
        <f t="shared" si="35"/>
        <v>6.1</v>
      </c>
      <c r="AD27" s="351">
        <f>IF('Indicator Data'!AM29="No data","x",ROUND(IF('Indicator Data'!AM29&gt;AD$40,10,IF('Indicator Data'!AM29&lt;AD$39,0,10-(AD$40-'Indicator Data'!AM29)/(AD$40-AD$39)*10)),1))</f>
        <v>0.1</v>
      </c>
      <c r="AE27" s="352">
        <f t="shared" si="36"/>
        <v>0.1</v>
      </c>
      <c r="AF27" s="357" t="str">
        <f>IF(OR('Indicator Data'!AN29="No data",'Indicator Data'!BO29="No data"),"x",('Indicator Data'!AN29/'Indicator Data'!BO29))</f>
        <v>x</v>
      </c>
      <c r="AG27" s="352" t="str">
        <f t="shared" si="37"/>
        <v>x</v>
      </c>
      <c r="AH27" s="351">
        <f>IF('Indicator Data'!AO29="No data","x",ROUND(IF('Indicator Data'!AO29&lt;$AH$39,10,IF('Indicator Data'!AO29&gt;$AH$40,0,($AH$40-'Indicator Data'!AO29)/($AH$40-$AH$39)*10)),1))</f>
        <v>2</v>
      </c>
      <c r="AI27" s="351" t="str">
        <f>IF('Indicator Data'!AP29="No data","x",ROUND(IF('Indicator Data'!AP29&gt;$AI$40,10,IF('Indicator Data'!AP29&lt;$AI$39,0,10-($AI$40-'Indicator Data'!AP29)/($AI$40-$AI$39)*10)),1))</f>
        <v>x</v>
      </c>
      <c r="AJ27" s="356">
        <f>IF('Indicator Data'!AQ29="No data","x",ROUND(IF('Indicator Data'!AQ29&gt;$AJ$40,10,IF('Indicator Data'!AQ29&lt;$AJ$39,0,10-($AJ$40-'Indicator Data'!AQ29)/($AJ$40-$AJ$39)*10)),1))</f>
        <v>0</v>
      </c>
      <c r="AK27" s="351">
        <f t="shared" si="38"/>
        <v>0</v>
      </c>
      <c r="AL27" s="352">
        <f t="shared" si="39"/>
        <v>1</v>
      </c>
      <c r="AM27" s="351">
        <f>IF('Indicator Data'!AR29="No data","x",ROUND(IF('Indicator Data'!AR29&gt;AM$40,10,IF('Indicator Data'!AR29&lt;AM$39,0,10-(AM$40-'Indicator Data'!AR29)/(AM$40-AM$39)*10)),1))</f>
        <v>5.8</v>
      </c>
      <c r="AN27" s="352">
        <f t="shared" si="14"/>
        <v>5.8</v>
      </c>
      <c r="AO27" s="355">
        <f t="shared" si="15"/>
        <v>4.5999999999999996</v>
      </c>
    </row>
    <row r="28" spans="1:41" x14ac:dyDescent="0.25">
      <c r="A28" s="299" t="s">
        <v>660</v>
      </c>
      <c r="B28" s="52" t="s">
        <v>612</v>
      </c>
      <c r="C28" s="42" t="s">
        <v>647</v>
      </c>
      <c r="D28" s="262">
        <f>ROUND(IF('Indicator Data'!O30="No data",IF((0.1233*LN('Indicator Data'!AW30)-0.4559)&gt;D$40,0,IF((0.1233*LN('Indicator Data'!AW30)-0.4559)&lt;D$39,10,(D$40-(0.1233*LN('Indicator Data'!AW30)-0.4559))/(D$40-D$39)*10)),IF('Indicator Data'!O30&gt;D$40,0,IF('Indicator Data'!O30&lt;D$39,10,(D$40-'Indicator Data'!O30)/(D$40-D$39)*10))),1)</f>
        <v>1.7</v>
      </c>
      <c r="E28" s="261">
        <f>IF('Indicator Data'!P30="No data","x",ROUND((IF('Indicator Data'!P30=E$39,0,IF(LOG('Indicator Data'!P30*1000)&gt;E$40,10,10-(E$40-LOG('Indicator Data'!P30*1000))/(E$40-E$39)*10))),1))</f>
        <v>0</v>
      </c>
      <c r="F28" s="262">
        <f>IF('Indicator Data'!AL30="No data","x",ROUND(IF('Indicator Data'!AL30&gt;F$40,10,IF('Indicator Data'!AL30&lt;F$39,0,10-(F$40-'Indicator Data'!AL30)/(F$40-F$39)*10)),1))</f>
        <v>5.4</v>
      </c>
      <c r="G28" s="258">
        <f t="shared" si="26"/>
        <v>2.7</v>
      </c>
      <c r="H28" s="265">
        <f>IF(OR('Indicator Data'!R30="No data",'Indicator Data'!S30="No data"),"x",IF(OR('Indicator Data'!T30="No data",'Indicator Data'!U30="No data"),1-(POWER((POWER(POWER((POWER((10/IF('Indicator Data'!R30&lt;10,10,'Indicator Data'!R30))*(1/'Indicator Data'!S30),0.5))*('Indicator Data'!V30)*('Indicator Data'!X30),(1/3)),-1)+POWER(POWER((1*('Indicator Data'!W30)*('Indicator Data'!Y30)),(1/3)),-1))/2,-1)/POWER((((POWER((10/IF('Indicator Data'!R30&lt;10,10,'Indicator Data'!R30))*(1/'Indicator Data'!S30),0.5)+1)/2)*(('Indicator Data'!V30+'Indicator Data'!W30)/2)*(('Indicator Data'!X30+'Indicator Data'!Y30)/2)),(1/3))),IF(OR('Indicator Data'!R30="No data",'Indicator Data'!S30="No data"),"x",1-(POWER((POWER(POWER((POWER((10/IF('Indicator Data'!R30&lt;10,10,'Indicator Data'!R30))*(1/'Indicator Data'!S30),0.5))*(POWER(('Indicator Data'!V30*'Indicator Data'!T30),0.5))*('Indicator Data'!X30),(1/3)),-1)+POWER(POWER(1*(POWER(('Indicator Data'!W30*'Indicator Data'!U30),0.5))*('Indicator Data'!Y30),(1/3)),-1))/2,-1)/POWER((((POWER((10/IF('Indicator Data'!R30&lt;10,10,'Indicator Data'!R30))*(1/'Indicator Data'!S30),0.5)+1)/2)*((POWER(('Indicator Data'!V30*'Indicator Data'!T30),0.5)+POWER(('Indicator Data'!W30*'Indicator Data'!U30),0.5))/2)*(('Indicator Data'!X30+'Indicator Data'!Y30)/2)),(1/3))))))</f>
        <v>0.32182459177266964</v>
      </c>
      <c r="I28" s="261">
        <f t="shared" si="27"/>
        <v>7.4</v>
      </c>
      <c r="J28" s="261">
        <f>IF('Indicator Data'!Z30="No data","x",ROUND(IF('Indicator Data'!Z30&gt;J$40,10,IF('Indicator Data'!Z30&lt;J$39,0,10-(J$40-'Indicator Data'!Z30)/(J$40-J$39)*10)),1))</f>
        <v>7.7</v>
      </c>
      <c r="K28" s="258">
        <f t="shared" si="28"/>
        <v>7.6</v>
      </c>
      <c r="L28" s="272">
        <f>SUM(IF('Indicator Data'!AA30=0,0,'Indicator Data'!AA30/1000000),SUM('Indicator Data'!AB30:AC30))</f>
        <v>1533.2768120000001</v>
      </c>
      <c r="M28" s="272">
        <f>L28/(SUM('Indicator Data'!BO$30:'Indicator Data'!BO$40))*1000000</f>
        <v>415.67458528831844</v>
      </c>
      <c r="N28" s="261">
        <f t="shared" si="29"/>
        <v>10</v>
      </c>
      <c r="O28" s="261">
        <f>IF('Indicator Data'!AD30="No data","x",ROUND(IF('Indicator Data'!AD30&gt;O$40,10,IF('Indicator Data'!AD30&lt;O$39,0,10-(O$40-'Indicator Data'!AD30)/(O$40-O$39)*10)),1))</f>
        <v>10</v>
      </c>
      <c r="P28" s="262">
        <f>IF('Indicator Data'!Q30="No data","x",ROUND(IF('Indicator Data'!Q30&gt;P$40,10,IF('Indicator Data'!Q30&lt;P$39,0,10-(P$40-'Indicator Data'!Q30)/(P$40-P$39)*10)),1))</f>
        <v>8.9</v>
      </c>
      <c r="Q28" s="262">
        <f>IF('Indicator Data'!AE30="No data","x",ROUND(IF('Indicator Data'!AE30&gt;Q$40,10,IF('Indicator Data'!AE30&lt;Q$39,0,10-(Q$40-'Indicator Data'!AE30)/(Q$40-Q$39)*10)),1))</f>
        <v>3.8</v>
      </c>
      <c r="R28" s="258">
        <f t="shared" si="30"/>
        <v>9.6</v>
      </c>
      <c r="S28" s="254">
        <f t="shared" si="31"/>
        <v>5.7</v>
      </c>
      <c r="T28" s="265">
        <f>IF(AND('Indicator Data'!AF30="No data",'Indicator Data'!AG30="No data",'Indicator Data'!AH30="No data"),"x",SUM('Indicator Data'!AF30:AH30))</f>
        <v>7.8355146703856668E-2</v>
      </c>
      <c r="U28" s="262">
        <f t="shared" si="32"/>
        <v>7.1</v>
      </c>
      <c r="V28" s="262">
        <f>IF('Indicator Data'!AI30="No data","x",'Indicator Data'!AI30)</f>
        <v>5</v>
      </c>
      <c r="W28" s="258">
        <f t="shared" si="33"/>
        <v>6.2</v>
      </c>
      <c r="X28" s="261">
        <f>IF('Indicator Data'!AJ30="No data","x",ROUND(IF('Indicator Data'!AJ30&gt;X$40,10,IF('Indicator Data'!AJ30&lt;X$39,0,10-(X$40-'Indicator Data'!AJ30)/(X$40-X$39)*10)),1))</f>
        <v>5.5</v>
      </c>
      <c r="Y28" s="261">
        <f>IF('Indicator Data'!AK30="No data","x",ROUND(IF('Indicator Data'!AK30&gt;Y$40,10,IF('Indicator Data'!AK30&lt;Y$39,0,10-(Y$40-'Indicator Data'!AK30)/(Y$40-Y$39)*10)),1))</f>
        <v>10</v>
      </c>
      <c r="Z28" s="269">
        <f>IF('Indicator Data'!AS30="No data","x",ROUND(IF('Indicator Data'!AS30&gt;Z$40,10,IF('Indicator Data'!AS30&lt;Z$39,0,10-(Z$40-'Indicator Data'!AS30)/(Z$40-Z$39)*10)),1))</f>
        <v>9.6999999999999993</v>
      </c>
      <c r="AA28" s="269">
        <f>IF('Indicator Data'!AT30="No data","x",ROUND(IF('Indicator Data'!AT30&gt;AA$40,10,IF('Indicator Data'!AT30&lt;AA$39,0,10-(AA$40-'Indicator Data'!AT30)/(AA$40-AA$39)*10)),1))</f>
        <v>5.5</v>
      </c>
      <c r="AB28" s="262">
        <f t="shared" si="34"/>
        <v>7.6</v>
      </c>
      <c r="AC28" s="258">
        <f t="shared" si="35"/>
        <v>7.7</v>
      </c>
      <c r="AD28" s="261">
        <f>IF('Indicator Data'!AM30="No data","x",ROUND(IF('Indicator Data'!AM30&gt;AD$40,10,IF('Indicator Data'!AM30&lt;AD$39,0,10-(AD$40-'Indicator Data'!AM30)/(AD$40-AD$39)*10)),1))</f>
        <v>10</v>
      </c>
      <c r="AE28" s="258">
        <f t="shared" si="36"/>
        <v>10</v>
      </c>
      <c r="AF28" s="271" t="str">
        <f>IF(OR('Indicator Data'!AN30="No data",'Indicator Data'!BO30="No data"),"x",('Indicator Data'!AN30/'Indicator Data'!BO30))</f>
        <v>x</v>
      </c>
      <c r="AG28" s="258" t="str">
        <f t="shared" si="37"/>
        <v>x</v>
      </c>
      <c r="AH28" s="261">
        <f>IF('Indicator Data'!AO30="No data","x",ROUND(IF('Indicator Data'!AO30&lt;$AH$39,10,IF('Indicator Data'!AO30&gt;$AH$40,0,($AH$40-'Indicator Data'!AO30)/($AH$40-$AH$39)*10)),1))</f>
        <v>6.8</v>
      </c>
      <c r="AI28" s="261">
        <f>IF('Indicator Data'!AP30="No data","x",ROUND(IF('Indicator Data'!AP30&gt;$AI$40,10,IF('Indicator Data'!AP30&lt;$AI$39,0,10-($AI$40-'Indicator Data'!AP30)/($AI$40-$AI$39)*10)),1))</f>
        <v>9.1999999999999993</v>
      </c>
      <c r="AJ28" s="269">
        <f>IF('Indicator Data'!AQ30="No data","x",ROUND(IF('Indicator Data'!AQ30&gt;$AJ$40,10,IF('Indicator Data'!AQ30&lt;$AJ$39,0,10-($AJ$40-'Indicator Data'!AQ30)/($AJ$40-$AJ$39)*10)),1))</f>
        <v>9.5</v>
      </c>
      <c r="AK28" s="261">
        <f t="shared" si="38"/>
        <v>9.5</v>
      </c>
      <c r="AL28" s="258">
        <f t="shared" si="39"/>
        <v>8.5</v>
      </c>
      <c r="AM28" s="261">
        <f>IF('Indicator Data'!AR30="No data","x",ROUND(IF('Indicator Data'!AR30&gt;AM$40,10,IF('Indicator Data'!AR30&lt;AM$39,0,10-(AM$40-'Indicator Data'!AR30)/(AM$40-AM$39)*10)),1))</f>
        <v>2.8</v>
      </c>
      <c r="AN28" s="258">
        <f t="shared" si="14"/>
        <v>2.8</v>
      </c>
      <c r="AO28" s="254">
        <f t="shared" si="15"/>
        <v>7.8</v>
      </c>
    </row>
    <row r="29" spans="1:41" x14ac:dyDescent="0.25">
      <c r="A29" s="299" t="s">
        <v>660</v>
      </c>
      <c r="B29" s="51" t="s">
        <v>613</v>
      </c>
      <c r="C29" s="108" t="s">
        <v>648</v>
      </c>
      <c r="D29" s="262">
        <f>ROUND(IF('Indicator Data'!O31="No data",IF((0.1233*LN('Indicator Data'!AW31)-0.4559)&gt;D$40,0,IF((0.1233*LN('Indicator Data'!AW31)-0.4559)&lt;D$39,10,(D$40-(0.1233*LN('Indicator Data'!AW31)-0.4559))/(D$40-D$39)*10)),IF('Indicator Data'!O31&gt;D$40,0,IF('Indicator Data'!O31&lt;D$39,10,(D$40-'Indicator Data'!O31)/(D$40-D$39)*10))),1)</f>
        <v>5</v>
      </c>
      <c r="E29" s="261">
        <f>IF('Indicator Data'!P31="No data","x",ROUND((IF('Indicator Data'!P31=E$39,0,IF(LOG('Indicator Data'!P31*1000)&gt;E$40,10,10-(E$40-LOG('Indicator Data'!P31*1000))/(E$40-E$39)*10))),1))</f>
        <v>0</v>
      </c>
      <c r="F29" s="262">
        <f>IF('Indicator Data'!AL31="No data","x",ROUND(IF('Indicator Data'!AL31&gt;F$40,10,IF('Indicator Data'!AL31&lt;F$39,0,10-(F$40-'Indicator Data'!AL31)/(F$40-F$39)*10)),1))</f>
        <v>4.7</v>
      </c>
      <c r="G29" s="258">
        <f t="shared" si="26"/>
        <v>3.5</v>
      </c>
      <c r="H29" s="265">
        <f>IF(OR('Indicator Data'!R31="No data",'Indicator Data'!S31="No data"),"x",IF(OR('Indicator Data'!T31="No data",'Indicator Data'!U31="No data"),1-(POWER((POWER(POWER((POWER((10/IF('Indicator Data'!R31&lt;10,10,'Indicator Data'!R31))*(1/'Indicator Data'!S31),0.5))*('Indicator Data'!V31)*('Indicator Data'!X31),(1/3)),-1)+POWER(POWER((1*('Indicator Data'!W31)*('Indicator Data'!Y31)),(1/3)),-1))/2,-1)/POWER((((POWER((10/IF('Indicator Data'!R31&lt;10,10,'Indicator Data'!R31))*(1/'Indicator Data'!S31),0.5)+1)/2)*(('Indicator Data'!V31+'Indicator Data'!W31)/2)*(('Indicator Data'!X31+'Indicator Data'!Y31)/2)),(1/3))),IF(OR('Indicator Data'!R31="No data",'Indicator Data'!S31="No data"),"x",1-(POWER((POWER(POWER((POWER((10/IF('Indicator Data'!R31&lt;10,10,'Indicator Data'!R31))*(1/'Indicator Data'!S31),0.5))*(POWER(('Indicator Data'!V31*'Indicator Data'!T31),0.5))*('Indicator Data'!X31),(1/3)),-1)+POWER(POWER(1*(POWER(('Indicator Data'!W31*'Indicator Data'!U31),0.5))*('Indicator Data'!Y31),(1/3)),-1))/2,-1)/POWER((((POWER((10/IF('Indicator Data'!R31&lt;10,10,'Indicator Data'!R31))*(1/'Indicator Data'!S31),0.5)+1)/2)*((POWER(('Indicator Data'!V31*'Indicator Data'!T31),0.5)+POWER(('Indicator Data'!W31*'Indicator Data'!U31),0.5))/2)*(('Indicator Data'!X31+'Indicator Data'!Y31)/2)),(1/3))))))</f>
        <v>0.28621243134899821</v>
      </c>
      <c r="I29" s="261">
        <f t="shared" si="27"/>
        <v>6.2</v>
      </c>
      <c r="J29" s="261">
        <f>IF('Indicator Data'!Z31="No data","x",ROUND(IF('Indicator Data'!Z31&gt;J$40,10,IF('Indicator Data'!Z31&lt;J$39,0,10-(J$40-'Indicator Data'!Z31)/(J$40-J$39)*10)),1))</f>
        <v>5.8</v>
      </c>
      <c r="K29" s="258">
        <f t="shared" si="28"/>
        <v>6</v>
      </c>
      <c r="L29" s="272">
        <f>SUM(IF('Indicator Data'!AA31=0,0,'Indicator Data'!AA31/1000000),SUM('Indicator Data'!AB31:AC31))</f>
        <v>1533.2768120000001</v>
      </c>
      <c r="M29" s="272">
        <f>L29/(SUM('Indicator Data'!BO$30:'Indicator Data'!BO$40))*1000000</f>
        <v>415.67458528831844</v>
      </c>
      <c r="N29" s="261">
        <f t="shared" si="29"/>
        <v>10</v>
      </c>
      <c r="O29" s="261">
        <f>IF('Indicator Data'!AD31="No data","x",ROUND(IF('Indicator Data'!AD31&gt;O$40,10,IF('Indicator Data'!AD31&lt;O$39,0,10-(O$40-'Indicator Data'!AD31)/(O$40-O$39)*10)),1))</f>
        <v>10</v>
      </c>
      <c r="P29" s="262">
        <f>IF('Indicator Data'!Q31="No data","x",ROUND(IF('Indicator Data'!Q31&gt;P$40,10,IF('Indicator Data'!Q31&lt;P$39,0,10-(P$40-'Indicator Data'!Q31)/(P$40-P$39)*10)),1))</f>
        <v>8.9</v>
      </c>
      <c r="Q29" s="262">
        <f>IF('Indicator Data'!AE31="No data","x",ROUND(IF('Indicator Data'!AE31&gt;Q$40,10,IF('Indicator Data'!AE31&lt;Q$39,0,10-(Q$40-'Indicator Data'!AE31)/(Q$40-Q$39)*10)),1))</f>
        <v>9.3000000000000007</v>
      </c>
      <c r="R29" s="258">
        <f t="shared" si="30"/>
        <v>9.6</v>
      </c>
      <c r="S29" s="254">
        <f t="shared" si="31"/>
        <v>5.7</v>
      </c>
      <c r="T29" s="265">
        <f>IF(AND('Indicator Data'!AF31="No data",'Indicator Data'!AG31="No data",'Indicator Data'!AH31="No data"),"x",SUM('Indicator Data'!AF31:AH31))</f>
        <v>7.8355146703856668E-2</v>
      </c>
      <c r="U29" s="262">
        <f t="shared" si="32"/>
        <v>7.1</v>
      </c>
      <c r="V29" s="262">
        <f>IF('Indicator Data'!AI31="No data","x",'Indicator Data'!AI31)</f>
        <v>5</v>
      </c>
      <c r="W29" s="258">
        <f t="shared" si="33"/>
        <v>6.2</v>
      </c>
      <c r="X29" s="261">
        <f>IF('Indicator Data'!AJ31="No data","x",ROUND(IF('Indicator Data'!AJ31&gt;X$40,10,IF('Indicator Data'!AJ31&lt;X$39,0,10-(X$40-'Indicator Data'!AJ31)/(X$40-X$39)*10)),1))</f>
        <v>2</v>
      </c>
      <c r="Y29" s="261">
        <f>IF('Indicator Data'!AK31="No data","x",ROUND(IF('Indicator Data'!AK31&gt;Y$40,10,IF('Indicator Data'!AK31&lt;Y$39,0,10-(Y$40-'Indicator Data'!AK31)/(Y$40-Y$39)*10)),1))</f>
        <v>10</v>
      </c>
      <c r="Z29" s="269">
        <f>IF('Indicator Data'!AS31="No data","x",ROUND(IF('Indicator Data'!AS31&gt;Z$40,10,IF('Indicator Data'!AS31&lt;Z$39,0,10-(Z$40-'Indicator Data'!AS31)/(Z$40-Z$39)*10)),1))</f>
        <v>9.6999999999999993</v>
      </c>
      <c r="AA29" s="269">
        <f>IF('Indicator Data'!AT31="No data","x",ROUND(IF('Indicator Data'!AT31&gt;AA$40,10,IF('Indicator Data'!AT31&lt;AA$39,0,10-(AA$40-'Indicator Data'!AT31)/(AA$40-AA$39)*10)),1))</f>
        <v>6.6</v>
      </c>
      <c r="AB29" s="262">
        <f t="shared" si="34"/>
        <v>8.1999999999999993</v>
      </c>
      <c r="AC29" s="258">
        <f t="shared" si="35"/>
        <v>6.7</v>
      </c>
      <c r="AD29" s="261">
        <f>IF('Indicator Data'!AM31="No data","x",ROUND(IF('Indicator Data'!AM31&gt;AD$40,10,IF('Indicator Data'!AM31&lt;AD$39,0,10-(AD$40-'Indicator Data'!AM31)/(AD$40-AD$39)*10)),1))</f>
        <v>1.3</v>
      </c>
      <c r="AE29" s="258">
        <f t="shared" si="36"/>
        <v>1.3</v>
      </c>
      <c r="AF29" s="271" t="str">
        <f>IF(OR('Indicator Data'!AN31="No data",'Indicator Data'!BO31="No data"),"x",('Indicator Data'!AN31/'Indicator Data'!BO31))</f>
        <v>x</v>
      </c>
      <c r="AG29" s="258" t="str">
        <f t="shared" si="37"/>
        <v>x</v>
      </c>
      <c r="AH29" s="261">
        <f>IF('Indicator Data'!AO31="No data","x",ROUND(IF('Indicator Data'!AO31&lt;$AH$39,10,IF('Indicator Data'!AO31&gt;$AH$40,0,($AH$40-'Indicator Data'!AO31)/($AH$40-$AH$39)*10)),1))</f>
        <v>6.8</v>
      </c>
      <c r="AI29" s="261">
        <f>IF('Indicator Data'!AP31="No data","x",ROUND(IF('Indicator Data'!AP31&gt;$AI$40,10,IF('Indicator Data'!AP31&lt;$AI$39,0,10-($AI$40-'Indicator Data'!AP31)/($AI$40-$AI$39)*10)),1))</f>
        <v>9.1999999999999993</v>
      </c>
      <c r="AJ29" s="269">
        <f>IF('Indicator Data'!AQ31="No data","x",ROUND(IF('Indicator Data'!AQ31&gt;$AJ$40,10,IF('Indicator Data'!AQ31&lt;$AJ$39,0,10-($AJ$40-'Indicator Data'!AQ31)/($AJ$40-$AJ$39)*10)),1))</f>
        <v>9.5</v>
      </c>
      <c r="AK29" s="261">
        <f t="shared" si="38"/>
        <v>9.5</v>
      </c>
      <c r="AL29" s="258">
        <f t="shared" si="39"/>
        <v>8.5</v>
      </c>
      <c r="AM29" s="261">
        <f>IF('Indicator Data'!AR31="No data","x",ROUND(IF('Indicator Data'!AR31&gt;AM$40,10,IF('Indicator Data'!AR31&lt;AM$39,0,10-(AM$40-'Indicator Data'!AR31)/(AM$40-AM$39)*10)),1))</f>
        <v>1.9</v>
      </c>
      <c r="AN29" s="258">
        <f t="shared" si="14"/>
        <v>1.9</v>
      </c>
      <c r="AO29" s="254">
        <f t="shared" si="15"/>
        <v>5.6</v>
      </c>
    </row>
    <row r="30" spans="1:41" x14ac:dyDescent="0.25">
      <c r="A30" s="299" t="s">
        <v>660</v>
      </c>
      <c r="B30" s="51" t="s">
        <v>614</v>
      </c>
      <c r="C30" s="108" t="s">
        <v>649</v>
      </c>
      <c r="D30" s="262">
        <f>ROUND(IF('Indicator Data'!O32="No data",IF((0.1233*LN('Indicator Data'!AW32)-0.4559)&gt;D$40,0,IF((0.1233*LN('Indicator Data'!AW32)-0.4559)&lt;D$39,10,(D$40-(0.1233*LN('Indicator Data'!AW32)-0.4559))/(D$40-D$39)*10)),IF('Indicator Data'!O32&gt;D$40,0,IF('Indicator Data'!O32&lt;D$39,10,(D$40-'Indicator Data'!O32)/(D$40-D$39)*10))),1)</f>
        <v>2.1</v>
      </c>
      <c r="E30" s="261">
        <f>IF('Indicator Data'!P32="No data","x",ROUND((IF('Indicator Data'!P32=E$39,0,IF(LOG('Indicator Data'!P32*1000)&gt;E$40,10,10-(E$40-LOG('Indicator Data'!P32*1000))/(E$40-E$39)*10))),1))</f>
        <v>0</v>
      </c>
      <c r="F30" s="262">
        <f>IF('Indicator Data'!AL32="No data","x",ROUND(IF('Indicator Data'!AL32&gt;F$40,10,IF('Indicator Data'!AL32&lt;F$39,0,10-(F$40-'Indicator Data'!AL32)/(F$40-F$39)*10)),1))</f>
        <v>4.5</v>
      </c>
      <c r="G30" s="258">
        <f t="shared" si="26"/>
        <v>2.4</v>
      </c>
      <c r="H30" s="265">
        <f>IF(OR('Indicator Data'!R32="No data",'Indicator Data'!S32="No data"),"x",IF(OR('Indicator Data'!T32="No data",'Indicator Data'!U32="No data"),1-(POWER((POWER(POWER((POWER((10/IF('Indicator Data'!R32&lt;10,10,'Indicator Data'!R32))*(1/'Indicator Data'!S32),0.5))*('Indicator Data'!V32)*('Indicator Data'!X32),(1/3)),-1)+POWER(POWER((1*('Indicator Data'!W32)*('Indicator Data'!Y32)),(1/3)),-1))/2,-1)/POWER((((POWER((10/IF('Indicator Data'!R32&lt;10,10,'Indicator Data'!R32))*(1/'Indicator Data'!S32),0.5)+1)/2)*(('Indicator Data'!V32+'Indicator Data'!W32)/2)*(('Indicator Data'!X32+'Indicator Data'!Y32)/2)),(1/3))),IF(OR('Indicator Data'!R32="No data",'Indicator Data'!S32="No data"),"x",1-(POWER((POWER(POWER((POWER((10/IF('Indicator Data'!R32&lt;10,10,'Indicator Data'!R32))*(1/'Indicator Data'!S32),0.5))*(POWER(('Indicator Data'!V32*'Indicator Data'!T32),0.5))*('Indicator Data'!X32),(1/3)),-1)+POWER(POWER(1*(POWER(('Indicator Data'!W32*'Indicator Data'!U32),0.5))*('Indicator Data'!Y32),(1/3)),-1))/2,-1)/POWER((((POWER((10/IF('Indicator Data'!R32&lt;10,10,'Indicator Data'!R32))*(1/'Indicator Data'!S32),0.5)+1)/2)*((POWER(('Indicator Data'!V32*'Indicator Data'!T32),0.5)+POWER(('Indicator Data'!W32*'Indicator Data'!U32),0.5))/2)*(('Indicator Data'!X32+'Indicator Data'!Y32)/2)),(1/3))))))</f>
        <v>0.30563102873113923</v>
      </c>
      <c r="I30" s="261">
        <f t="shared" si="27"/>
        <v>6.9</v>
      </c>
      <c r="J30" s="261">
        <f>IF('Indicator Data'!Z32="No data","x",ROUND(IF('Indicator Data'!Z32&gt;J$40,10,IF('Indicator Data'!Z32&lt;J$39,0,10-(J$40-'Indicator Data'!Z32)/(J$40-J$39)*10)),1))</f>
        <v>5.3</v>
      </c>
      <c r="K30" s="258">
        <f t="shared" si="28"/>
        <v>6.1</v>
      </c>
      <c r="L30" s="272">
        <f>SUM(IF('Indicator Data'!AA32=0,0,'Indicator Data'!AA32/1000000),SUM('Indicator Data'!AB32:AC32))</f>
        <v>1533.2768120000001</v>
      </c>
      <c r="M30" s="272">
        <f>L30/(SUM('Indicator Data'!BO$30:'Indicator Data'!BO$40))*1000000</f>
        <v>415.67458528831844</v>
      </c>
      <c r="N30" s="261">
        <f t="shared" si="29"/>
        <v>10</v>
      </c>
      <c r="O30" s="261">
        <f>IF('Indicator Data'!AD32="No data","x",ROUND(IF('Indicator Data'!AD32&gt;O$40,10,IF('Indicator Data'!AD32&lt;O$39,0,10-(O$40-'Indicator Data'!AD32)/(O$40-O$39)*10)),1))</f>
        <v>10</v>
      </c>
      <c r="P30" s="262">
        <f>IF('Indicator Data'!Q32="No data","x",ROUND(IF('Indicator Data'!Q32&gt;P$40,10,IF('Indicator Data'!Q32&lt;P$39,0,10-(P$40-'Indicator Data'!Q32)/(P$40-P$39)*10)),1))</f>
        <v>8.9</v>
      </c>
      <c r="Q30" s="262">
        <f>IF('Indicator Data'!AE32="No data","x",ROUND(IF('Indicator Data'!AE32&gt;Q$40,10,IF('Indicator Data'!AE32&lt;Q$39,0,10-(Q$40-'Indicator Data'!AE32)/(Q$40-Q$39)*10)),1))</f>
        <v>5</v>
      </c>
      <c r="R30" s="258">
        <f t="shared" si="30"/>
        <v>9.6</v>
      </c>
      <c r="S30" s="254">
        <f t="shared" si="31"/>
        <v>5.0999999999999996</v>
      </c>
      <c r="T30" s="265">
        <f>IF(AND('Indicator Data'!AF32="No data",'Indicator Data'!AG32="No data",'Indicator Data'!AH32="No data"),"x",SUM('Indicator Data'!AF32:AH32))</f>
        <v>7.8355146703856668E-2</v>
      </c>
      <c r="U30" s="262">
        <f t="shared" si="32"/>
        <v>7.1</v>
      </c>
      <c r="V30" s="262">
        <f>IF('Indicator Data'!AI32="No data","x",'Indicator Data'!AI32)</f>
        <v>9</v>
      </c>
      <c r="W30" s="258">
        <f t="shared" si="33"/>
        <v>8.1999999999999993</v>
      </c>
      <c r="X30" s="261">
        <f>IF('Indicator Data'!AJ32="No data","x",ROUND(IF('Indicator Data'!AJ32&gt;X$40,10,IF('Indicator Data'!AJ32&lt;X$39,0,10-(X$40-'Indicator Data'!AJ32)/(X$40-X$39)*10)),1))</f>
        <v>2.8</v>
      </c>
      <c r="Y30" s="261">
        <f>IF('Indicator Data'!AK32="No data","x",ROUND(IF('Indicator Data'!AK32&gt;Y$40,10,IF('Indicator Data'!AK32&lt;Y$39,0,10-(Y$40-'Indicator Data'!AK32)/(Y$40-Y$39)*10)),1))</f>
        <v>10</v>
      </c>
      <c r="Z30" s="269">
        <f>IF('Indicator Data'!AS32="No data","x",ROUND(IF('Indicator Data'!AS32&gt;Z$40,10,IF('Indicator Data'!AS32&lt;Z$39,0,10-(Z$40-'Indicator Data'!AS32)/(Z$40-Z$39)*10)),1))</f>
        <v>9.6999999999999993</v>
      </c>
      <c r="AA30" s="269">
        <f>IF('Indicator Data'!AT32="No data","x",ROUND(IF('Indicator Data'!AT32&gt;AA$40,10,IF('Indicator Data'!AT32&lt;AA$39,0,10-(AA$40-'Indicator Data'!AT32)/(AA$40-AA$39)*10)),1))</f>
        <v>10</v>
      </c>
      <c r="AB30" s="262">
        <f t="shared" si="34"/>
        <v>9.9</v>
      </c>
      <c r="AC30" s="258">
        <f t="shared" si="35"/>
        <v>7.6</v>
      </c>
      <c r="AD30" s="261">
        <f>IF('Indicator Data'!AM32="No data","x",ROUND(IF('Indicator Data'!AM32&gt;AD$40,10,IF('Indicator Data'!AM32&lt;AD$39,0,10-(AD$40-'Indicator Data'!AM32)/(AD$40-AD$39)*10)),1))</f>
        <v>0.3</v>
      </c>
      <c r="AE30" s="258">
        <f t="shared" si="36"/>
        <v>0.3</v>
      </c>
      <c r="AF30" s="271" t="str">
        <f>IF(OR('Indicator Data'!AN32="No data",'Indicator Data'!BO32="No data"),"x",('Indicator Data'!AN32/'Indicator Data'!BO32))</f>
        <v>x</v>
      </c>
      <c r="AG30" s="258" t="str">
        <f t="shared" si="37"/>
        <v>x</v>
      </c>
      <c r="AH30" s="261">
        <f>IF('Indicator Data'!AO32="No data","x",ROUND(IF('Indicator Data'!AO32&lt;$AH$39,10,IF('Indicator Data'!AO32&gt;$AH$40,0,($AH$40-'Indicator Data'!AO32)/($AH$40-$AH$39)*10)),1))</f>
        <v>6.8</v>
      </c>
      <c r="AI30" s="261">
        <f>IF('Indicator Data'!AP32="No data","x",ROUND(IF('Indicator Data'!AP32&gt;$AI$40,10,IF('Indicator Data'!AP32&lt;$AI$39,0,10-($AI$40-'Indicator Data'!AP32)/($AI$40-$AI$39)*10)),1))</f>
        <v>9.1999999999999993</v>
      </c>
      <c r="AJ30" s="269">
        <f>IF('Indicator Data'!AQ32="No data","x",ROUND(IF('Indicator Data'!AQ32&gt;$AJ$40,10,IF('Indicator Data'!AQ32&lt;$AJ$39,0,10-($AJ$40-'Indicator Data'!AQ32)/($AJ$40-$AJ$39)*10)),1))</f>
        <v>9.5</v>
      </c>
      <c r="AK30" s="261">
        <f t="shared" si="38"/>
        <v>9.5</v>
      </c>
      <c r="AL30" s="258">
        <f t="shared" si="39"/>
        <v>8.5</v>
      </c>
      <c r="AM30" s="261">
        <f>IF('Indicator Data'!AR32="No data","x",ROUND(IF('Indicator Data'!AR32&gt;AM$40,10,IF('Indicator Data'!AR32&lt;AM$39,0,10-(AM$40-'Indicator Data'!AR32)/(AM$40-AM$39)*10)),1))</f>
        <v>2.9</v>
      </c>
      <c r="AN30" s="258">
        <f t="shared" si="14"/>
        <v>2.9</v>
      </c>
      <c r="AO30" s="254">
        <f t="shared" si="15"/>
        <v>6.4</v>
      </c>
    </row>
    <row r="31" spans="1:41" x14ac:dyDescent="0.25">
      <c r="A31" s="299" t="s">
        <v>660</v>
      </c>
      <c r="B31" s="51" t="s">
        <v>615</v>
      </c>
      <c r="C31" s="108" t="s">
        <v>650</v>
      </c>
      <c r="D31" s="262">
        <f>ROUND(IF('Indicator Data'!O33="No data",IF((0.1233*LN('Indicator Data'!AW33)-0.4559)&gt;D$40,0,IF((0.1233*LN('Indicator Data'!AW33)-0.4559)&lt;D$39,10,(D$40-(0.1233*LN('Indicator Data'!AW33)-0.4559))/(D$40-D$39)*10)),IF('Indicator Data'!O33&gt;D$40,0,IF('Indicator Data'!O33&lt;D$39,10,(D$40-'Indicator Data'!O33)/(D$40-D$39)*10))),1)</f>
        <v>5.2</v>
      </c>
      <c r="E31" s="261">
        <f>IF('Indicator Data'!P33="No data","x",ROUND((IF('Indicator Data'!P33=E$39,0,IF(LOG('Indicator Data'!P33*1000)&gt;E$40,10,10-(E$40-LOG('Indicator Data'!P33*1000))/(E$40-E$39)*10))),1))</f>
        <v>0</v>
      </c>
      <c r="F31" s="262">
        <f>IF('Indicator Data'!AL33="No data","x",ROUND(IF('Indicator Data'!AL33&gt;F$40,10,IF('Indicator Data'!AL33&lt;F$39,0,10-(F$40-'Indicator Data'!AL33)/(F$40-F$39)*10)),1))</f>
        <v>5.3</v>
      </c>
      <c r="G31" s="258">
        <f t="shared" si="26"/>
        <v>3.9</v>
      </c>
      <c r="H31" s="265">
        <f>IF(OR('Indicator Data'!R33="No data",'Indicator Data'!S33="No data"),"x",IF(OR('Indicator Data'!T33="No data",'Indicator Data'!U33="No data"),1-(POWER((POWER(POWER((POWER((10/IF('Indicator Data'!R33&lt;10,10,'Indicator Data'!R33))*(1/'Indicator Data'!S33),0.5))*('Indicator Data'!V33)*('Indicator Data'!X33),(1/3)),-1)+POWER(POWER((1*('Indicator Data'!W33)*('Indicator Data'!Y33)),(1/3)),-1))/2,-1)/POWER((((POWER((10/IF('Indicator Data'!R33&lt;10,10,'Indicator Data'!R33))*(1/'Indicator Data'!S33),0.5)+1)/2)*(('Indicator Data'!V33+'Indicator Data'!W33)/2)*(('Indicator Data'!X33+'Indicator Data'!Y33)/2)),(1/3))),IF(OR('Indicator Data'!R33="No data",'Indicator Data'!S33="No data"),"x",1-(POWER((POWER(POWER((POWER((10/IF('Indicator Data'!R33&lt;10,10,'Indicator Data'!R33))*(1/'Indicator Data'!S33),0.5))*(POWER(('Indicator Data'!V33*'Indicator Data'!T33),0.5))*('Indicator Data'!X33),(1/3)),-1)+POWER(POWER(1*(POWER(('Indicator Data'!W33*'Indicator Data'!U33),0.5))*('Indicator Data'!Y33),(1/3)),-1))/2,-1)/POWER((((POWER((10/IF('Indicator Data'!R33&lt;10,10,'Indicator Data'!R33))*(1/'Indicator Data'!S33),0.5)+1)/2)*((POWER(('Indicator Data'!V33*'Indicator Data'!T33),0.5)+POWER(('Indicator Data'!W33*'Indicator Data'!U33),0.5))/2)*(('Indicator Data'!X33+'Indicator Data'!Y33)/2)),(1/3))))))</f>
        <v>0.32778439657969671</v>
      </c>
      <c r="I31" s="261">
        <f t="shared" si="27"/>
        <v>7.6</v>
      </c>
      <c r="J31" s="261">
        <f>IF('Indicator Data'!Z33="No data","x",ROUND(IF('Indicator Data'!Z33&gt;J$40,10,IF('Indicator Data'!Z33&lt;J$39,0,10-(J$40-'Indicator Data'!Z33)/(J$40-J$39)*10)),1))</f>
        <v>10</v>
      </c>
      <c r="K31" s="258">
        <f t="shared" si="28"/>
        <v>8.8000000000000007</v>
      </c>
      <c r="L31" s="272">
        <f>SUM(IF('Indicator Data'!AA33=0,0,'Indicator Data'!AA33/1000000),SUM('Indicator Data'!AB33:AC33))</f>
        <v>1533.2768120000001</v>
      </c>
      <c r="M31" s="272">
        <f>L31/(SUM('Indicator Data'!BO$30:'Indicator Data'!BO$40))*1000000</f>
        <v>415.67458528831844</v>
      </c>
      <c r="N31" s="261">
        <f t="shared" si="29"/>
        <v>10</v>
      </c>
      <c r="O31" s="261">
        <f>IF('Indicator Data'!AD33="No data","x",ROUND(IF('Indicator Data'!AD33&gt;O$40,10,IF('Indicator Data'!AD33&lt;O$39,0,10-(O$40-'Indicator Data'!AD33)/(O$40-O$39)*10)),1))</f>
        <v>10</v>
      </c>
      <c r="P31" s="262">
        <f>IF('Indicator Data'!Q33="No data","x",ROUND(IF('Indicator Data'!Q33&gt;P$40,10,IF('Indicator Data'!Q33&lt;P$39,0,10-(P$40-'Indicator Data'!Q33)/(P$40-P$39)*10)),1))</f>
        <v>8.9</v>
      </c>
      <c r="Q31" s="262">
        <f>IF('Indicator Data'!AE33="No data","x",ROUND(IF('Indicator Data'!AE33&gt;Q$40,10,IF('Indicator Data'!AE33&lt;Q$39,0,10-(Q$40-'Indicator Data'!AE33)/(Q$40-Q$39)*10)),1))</f>
        <v>7</v>
      </c>
      <c r="R31" s="258">
        <f t="shared" si="30"/>
        <v>9.6</v>
      </c>
      <c r="S31" s="254">
        <f t="shared" si="31"/>
        <v>6.6</v>
      </c>
      <c r="T31" s="265">
        <f>IF(AND('Indicator Data'!AF33="No data",'Indicator Data'!AG33="No data",'Indicator Data'!AH33="No data"),"x",SUM('Indicator Data'!AF33:AH33))</f>
        <v>7.8355146703856668E-2</v>
      </c>
      <c r="U31" s="262">
        <f t="shared" si="32"/>
        <v>7.1</v>
      </c>
      <c r="V31" s="262">
        <f>IF('Indicator Data'!AI33="No data","x",'Indicator Data'!AI33)</f>
        <v>9</v>
      </c>
      <c r="W31" s="258">
        <f t="shared" si="33"/>
        <v>8.1999999999999993</v>
      </c>
      <c r="X31" s="261">
        <f>IF('Indicator Data'!AJ33="No data","x",ROUND(IF('Indicator Data'!AJ33&gt;X$40,10,IF('Indicator Data'!AJ33&lt;X$39,0,10-(X$40-'Indicator Data'!AJ33)/(X$40-X$39)*10)),1))</f>
        <v>2.8</v>
      </c>
      <c r="Y31" s="261">
        <f>IF('Indicator Data'!AK33="No data","x",ROUND(IF('Indicator Data'!AK33&gt;Y$40,10,IF('Indicator Data'!AK33&lt;Y$39,0,10-(Y$40-'Indicator Data'!AK33)/(Y$40-Y$39)*10)),1))</f>
        <v>10</v>
      </c>
      <c r="Z31" s="269">
        <f>IF('Indicator Data'!AS33="No data","x",ROUND(IF('Indicator Data'!AS33&gt;Z$40,10,IF('Indicator Data'!AS33&lt;Z$39,0,10-(Z$40-'Indicator Data'!AS33)/(Z$40-Z$39)*10)),1))</f>
        <v>9.6999999999999993</v>
      </c>
      <c r="AA31" s="269">
        <f>IF('Indicator Data'!AT33="No data","x",ROUND(IF('Indicator Data'!AT33&gt;AA$40,10,IF('Indicator Data'!AT33&lt;AA$39,0,10-(AA$40-'Indicator Data'!AT33)/(AA$40-AA$39)*10)),1))</f>
        <v>8.8000000000000007</v>
      </c>
      <c r="AB31" s="262">
        <f t="shared" si="34"/>
        <v>9.3000000000000007</v>
      </c>
      <c r="AC31" s="258">
        <f t="shared" si="35"/>
        <v>7.4</v>
      </c>
      <c r="AD31" s="261">
        <f>IF('Indicator Data'!AM33="No data","x",ROUND(IF('Indicator Data'!AM33&gt;AD$40,10,IF('Indicator Data'!AM33&lt;AD$39,0,10-(AD$40-'Indicator Data'!AM33)/(AD$40-AD$39)*10)),1))</f>
        <v>6.4</v>
      </c>
      <c r="AE31" s="258">
        <f t="shared" si="36"/>
        <v>6.4</v>
      </c>
      <c r="AF31" s="271">
        <f>IF(OR('Indicator Data'!AN33="No data",'Indicator Data'!BO33="No data"),"x",('Indicator Data'!AN33/'Indicator Data'!BO33))</f>
        <v>4.5036294474926127E-3</v>
      </c>
      <c r="AG31" s="258">
        <f t="shared" si="37"/>
        <v>0.2</v>
      </c>
      <c r="AH31" s="261">
        <f>IF('Indicator Data'!AO33="No data","x",ROUND(IF('Indicator Data'!AO33&lt;$AH$39,10,IF('Indicator Data'!AO33&gt;$AH$40,0,($AH$40-'Indicator Data'!AO33)/($AH$40-$AH$39)*10)),1))</f>
        <v>6.8</v>
      </c>
      <c r="AI31" s="261">
        <f>IF('Indicator Data'!AP33="No data","x",ROUND(IF('Indicator Data'!AP33&gt;$AI$40,10,IF('Indicator Data'!AP33&lt;$AI$39,0,10-($AI$40-'Indicator Data'!AP33)/($AI$40-$AI$39)*10)),1))</f>
        <v>9.1999999999999993</v>
      </c>
      <c r="AJ31" s="269">
        <f>IF('Indicator Data'!AQ33="No data","x",ROUND(IF('Indicator Data'!AQ33&gt;$AJ$40,10,IF('Indicator Data'!AQ33&lt;$AJ$39,0,10-($AJ$40-'Indicator Data'!AQ33)/($AJ$40-$AJ$39)*10)),1))</f>
        <v>9.5</v>
      </c>
      <c r="AK31" s="261">
        <f t="shared" si="38"/>
        <v>9.5</v>
      </c>
      <c r="AL31" s="258">
        <f t="shared" si="39"/>
        <v>8.5</v>
      </c>
      <c r="AM31" s="261">
        <f>IF('Indicator Data'!AR33="No data","x",ROUND(IF('Indicator Data'!AR33&gt;AM$40,10,IF('Indicator Data'!AR33&lt;AM$39,0,10-(AM$40-'Indicator Data'!AR33)/(AM$40-AM$39)*10)),1))</f>
        <v>1.5</v>
      </c>
      <c r="AN31" s="258">
        <f t="shared" si="14"/>
        <v>1.5</v>
      </c>
      <c r="AO31" s="254">
        <f t="shared" si="15"/>
        <v>6.9</v>
      </c>
    </row>
    <row r="32" spans="1:41" x14ac:dyDescent="0.25">
      <c r="A32" s="299" t="s">
        <v>660</v>
      </c>
      <c r="B32" s="51" t="s">
        <v>616</v>
      </c>
      <c r="C32" s="108" t="s">
        <v>651</v>
      </c>
      <c r="D32" s="262">
        <f>ROUND(IF('Indicator Data'!O34="No data",IF((0.1233*LN('Indicator Data'!AW34)-0.4559)&gt;D$40,0,IF((0.1233*LN('Indicator Data'!AW34)-0.4559)&lt;D$39,10,(D$40-(0.1233*LN('Indicator Data'!AW34)-0.4559))/(D$40-D$39)*10)),IF('Indicator Data'!O34&gt;D$40,0,IF('Indicator Data'!O34&lt;D$39,10,(D$40-'Indicator Data'!O34)/(D$40-D$39)*10))),1)</f>
        <v>3.4</v>
      </c>
      <c r="E32" s="261">
        <f>IF('Indicator Data'!P34="No data","x",ROUND((IF('Indicator Data'!P34=E$39,0,IF(LOG('Indicator Data'!P34*1000)&gt;E$40,10,10-(E$40-LOG('Indicator Data'!P34*1000))/(E$40-E$39)*10))),1))</f>
        <v>0</v>
      </c>
      <c r="F32" s="262">
        <f>IF('Indicator Data'!AL34="No data","x",ROUND(IF('Indicator Data'!AL34&gt;F$40,10,IF('Indicator Data'!AL34&lt;F$39,0,10-(F$40-'Indicator Data'!AL34)/(F$40-F$39)*10)),1))</f>
        <v>5.7</v>
      </c>
      <c r="G32" s="258">
        <f t="shared" si="26"/>
        <v>3.4</v>
      </c>
      <c r="H32" s="265">
        <f>IF(OR('Indicator Data'!R34="No data",'Indicator Data'!S34="No data"),"x",IF(OR('Indicator Data'!T34="No data",'Indicator Data'!U34="No data"),1-(POWER((POWER(POWER((POWER((10/IF('Indicator Data'!R34&lt;10,10,'Indicator Data'!R34))*(1/'Indicator Data'!S34),0.5))*('Indicator Data'!V34)*('Indicator Data'!X34),(1/3)),-1)+POWER(POWER((1*('Indicator Data'!W34)*('Indicator Data'!Y34)),(1/3)),-1))/2,-1)/POWER((((POWER((10/IF('Indicator Data'!R34&lt;10,10,'Indicator Data'!R34))*(1/'Indicator Data'!S34),0.5)+1)/2)*(('Indicator Data'!V34+'Indicator Data'!W34)/2)*(('Indicator Data'!X34+'Indicator Data'!Y34)/2)),(1/3))),IF(OR('Indicator Data'!R34="No data",'Indicator Data'!S34="No data"),"x",1-(POWER((POWER(POWER((POWER((10/IF('Indicator Data'!R34&lt;10,10,'Indicator Data'!R34))*(1/'Indicator Data'!S34),0.5))*(POWER(('Indicator Data'!V34*'Indicator Data'!T34),0.5))*('Indicator Data'!X34),(1/3)),-1)+POWER(POWER(1*(POWER(('Indicator Data'!W34*'Indicator Data'!U34),0.5))*('Indicator Data'!Y34),(1/3)),-1))/2,-1)/POWER((((POWER((10/IF('Indicator Data'!R34&lt;10,10,'Indicator Data'!R34))*(1/'Indicator Data'!S34),0.5)+1)/2)*((POWER(('Indicator Data'!V34*'Indicator Data'!T34),0.5)+POWER(('Indicator Data'!W34*'Indicator Data'!U34),0.5))/2)*(('Indicator Data'!X34+'Indicator Data'!Y34)/2)),(1/3))))))</f>
        <v>0.36069525262999313</v>
      </c>
      <c r="I32" s="261">
        <f t="shared" si="27"/>
        <v>8.6999999999999993</v>
      </c>
      <c r="J32" s="261">
        <f>IF('Indicator Data'!Z34="No data","x",ROUND(IF('Indicator Data'!Z34&gt;J$40,10,IF('Indicator Data'!Z34&lt;J$39,0,10-(J$40-'Indicator Data'!Z34)/(J$40-J$39)*10)),1))</f>
        <v>6.5</v>
      </c>
      <c r="K32" s="258">
        <f t="shared" si="28"/>
        <v>7.6</v>
      </c>
      <c r="L32" s="272">
        <f>SUM(IF('Indicator Data'!AA34=0,0,'Indicator Data'!AA34/1000000),SUM('Indicator Data'!AB34:AC34))</f>
        <v>1533.2768120000001</v>
      </c>
      <c r="M32" s="272">
        <f>L32/(SUM('Indicator Data'!BO$30:'Indicator Data'!BO$40))*1000000</f>
        <v>415.67458528831844</v>
      </c>
      <c r="N32" s="261">
        <f t="shared" si="29"/>
        <v>10</v>
      </c>
      <c r="O32" s="261">
        <f>IF('Indicator Data'!AD34="No data","x",ROUND(IF('Indicator Data'!AD34&gt;O$40,10,IF('Indicator Data'!AD34&lt;O$39,0,10-(O$40-'Indicator Data'!AD34)/(O$40-O$39)*10)),1))</f>
        <v>10</v>
      </c>
      <c r="P32" s="262">
        <f>IF('Indicator Data'!Q34="No data","x",ROUND(IF('Indicator Data'!Q34&gt;P$40,10,IF('Indicator Data'!Q34&lt;P$39,0,10-(P$40-'Indicator Data'!Q34)/(P$40-P$39)*10)),1))</f>
        <v>8.9</v>
      </c>
      <c r="Q32" s="262">
        <f>IF('Indicator Data'!AE34="No data","x",ROUND(IF('Indicator Data'!AE34&gt;Q$40,10,IF('Indicator Data'!AE34&lt;Q$39,0,10-(Q$40-'Indicator Data'!AE34)/(Q$40-Q$39)*10)),1))</f>
        <v>4.9000000000000004</v>
      </c>
      <c r="R32" s="258">
        <f t="shared" si="30"/>
        <v>9.6</v>
      </c>
      <c r="S32" s="254">
        <f t="shared" si="31"/>
        <v>6</v>
      </c>
      <c r="T32" s="265">
        <f>IF(AND('Indicator Data'!AF34="No data",'Indicator Data'!AG34="No data",'Indicator Data'!AH34="No data"),"x",SUM('Indicator Data'!AF34:AH34))</f>
        <v>7.8355146703856668E-2</v>
      </c>
      <c r="U32" s="262">
        <f t="shared" si="32"/>
        <v>7.1</v>
      </c>
      <c r="V32" s="262">
        <f>IF('Indicator Data'!AI34="No data","x",'Indicator Data'!AI34)</f>
        <v>9</v>
      </c>
      <c r="W32" s="258">
        <f t="shared" si="33"/>
        <v>8.1999999999999993</v>
      </c>
      <c r="X32" s="261">
        <f>IF('Indicator Data'!AJ34="No data","x",ROUND(IF('Indicator Data'!AJ34&gt;X$40,10,IF('Indicator Data'!AJ34&lt;X$39,0,10-(X$40-'Indicator Data'!AJ34)/(X$40-X$39)*10)),1))</f>
        <v>1.3</v>
      </c>
      <c r="Y32" s="261">
        <f>IF('Indicator Data'!AK34="No data","x",ROUND(IF('Indicator Data'!AK34&gt;Y$40,10,IF('Indicator Data'!AK34&lt;Y$39,0,10-(Y$40-'Indicator Data'!AK34)/(Y$40-Y$39)*10)),1))</f>
        <v>10</v>
      </c>
      <c r="Z32" s="269">
        <f>IF('Indicator Data'!AS34="No data","x",ROUND(IF('Indicator Data'!AS34&gt;Z$40,10,IF('Indicator Data'!AS34&lt;Z$39,0,10-(Z$40-'Indicator Data'!AS34)/(Z$40-Z$39)*10)),1))</f>
        <v>9.6999999999999993</v>
      </c>
      <c r="AA32" s="269">
        <f>IF('Indicator Data'!AT34="No data","x",ROUND(IF('Indicator Data'!AT34&gt;AA$40,10,IF('Indicator Data'!AT34&lt;AA$39,0,10-(AA$40-'Indicator Data'!AT34)/(AA$40-AA$39)*10)),1))</f>
        <v>4.8</v>
      </c>
      <c r="AB32" s="262">
        <f t="shared" si="34"/>
        <v>7.3</v>
      </c>
      <c r="AC32" s="258">
        <f t="shared" si="35"/>
        <v>6.2</v>
      </c>
      <c r="AD32" s="261">
        <f>IF('Indicator Data'!AM34="No data","x",ROUND(IF('Indicator Data'!AM34&gt;AD$40,10,IF('Indicator Data'!AM34&lt;AD$39,0,10-(AD$40-'Indicator Data'!AM34)/(AD$40-AD$39)*10)),1))</f>
        <v>0.6</v>
      </c>
      <c r="AE32" s="258">
        <f t="shared" si="36"/>
        <v>0.6</v>
      </c>
      <c r="AF32" s="271">
        <f>IF(OR('Indicator Data'!AN34="No data",'Indicator Data'!BO34="No data"),"x",('Indicator Data'!AN34/'Indicator Data'!BO34))</f>
        <v>2.3014789928837856E-3</v>
      </c>
      <c r="AG32" s="258">
        <f t="shared" si="37"/>
        <v>0.1</v>
      </c>
      <c r="AH32" s="261">
        <f>IF('Indicator Data'!AO34="No data","x",ROUND(IF('Indicator Data'!AO34&lt;$AH$39,10,IF('Indicator Data'!AO34&gt;$AH$40,0,($AH$40-'Indicator Data'!AO34)/($AH$40-$AH$39)*10)),1))</f>
        <v>6.8</v>
      </c>
      <c r="AI32" s="261">
        <f>IF('Indicator Data'!AP34="No data","x",ROUND(IF('Indicator Data'!AP34&gt;$AI$40,10,IF('Indicator Data'!AP34&lt;$AI$39,0,10-($AI$40-'Indicator Data'!AP34)/($AI$40-$AI$39)*10)),1))</f>
        <v>9.1999999999999993</v>
      </c>
      <c r="AJ32" s="269">
        <f>IF('Indicator Data'!AQ34="No data","x",ROUND(IF('Indicator Data'!AQ34&gt;$AJ$40,10,IF('Indicator Data'!AQ34&lt;$AJ$39,0,10-($AJ$40-'Indicator Data'!AQ34)/($AJ$40-$AJ$39)*10)),1))</f>
        <v>9.5</v>
      </c>
      <c r="AK32" s="261">
        <f t="shared" si="38"/>
        <v>9.5</v>
      </c>
      <c r="AL32" s="258">
        <f t="shared" si="39"/>
        <v>8.5</v>
      </c>
      <c r="AM32" s="261">
        <f>IF('Indicator Data'!AR34="No data","x",ROUND(IF('Indicator Data'!AR34&gt;AM$40,10,IF('Indicator Data'!AR34&lt;AM$39,0,10-(AM$40-'Indicator Data'!AR34)/(AM$40-AM$39)*10)),1))</f>
        <v>0</v>
      </c>
      <c r="AN32" s="258">
        <f t="shared" si="14"/>
        <v>0</v>
      </c>
      <c r="AO32" s="254">
        <f t="shared" si="15"/>
        <v>5.8</v>
      </c>
    </row>
    <row r="33" spans="1:41" x14ac:dyDescent="0.25">
      <c r="A33" s="299" t="s">
        <v>660</v>
      </c>
      <c r="B33" s="51" t="s">
        <v>617</v>
      </c>
      <c r="C33" s="108" t="s">
        <v>652</v>
      </c>
      <c r="D33" s="262">
        <f>ROUND(IF('Indicator Data'!O35="No data",IF((0.1233*LN('Indicator Data'!AW35)-0.4559)&gt;D$40,0,IF((0.1233*LN('Indicator Data'!AW35)-0.4559)&lt;D$39,10,(D$40-(0.1233*LN('Indicator Data'!AW35)-0.4559))/(D$40-D$39)*10)),IF('Indicator Data'!O35&gt;D$40,0,IF('Indicator Data'!O35&lt;D$39,10,(D$40-'Indicator Data'!O35)/(D$40-D$39)*10))),1)</f>
        <v>6.1</v>
      </c>
      <c r="E33" s="261">
        <f>IF('Indicator Data'!P35="No data","x",ROUND((IF('Indicator Data'!P35=E$39,0,IF(LOG('Indicator Data'!P35*1000)&gt;E$40,10,10-(E$40-LOG('Indicator Data'!P35*1000))/(E$40-E$39)*10))),1))</f>
        <v>0</v>
      </c>
      <c r="F33" s="262">
        <f>IF('Indicator Data'!AL35="No data","x",ROUND(IF('Indicator Data'!AL35&gt;F$40,10,IF('Indicator Data'!AL35&lt;F$39,0,10-(F$40-'Indicator Data'!AL35)/(F$40-F$39)*10)),1))</f>
        <v>6.2</v>
      </c>
      <c r="G33" s="258">
        <f t="shared" si="26"/>
        <v>4.5999999999999996</v>
      </c>
      <c r="H33" s="265">
        <f>IF(OR('Indicator Data'!R35="No data",'Indicator Data'!S35="No data"),"x",IF(OR('Indicator Data'!T35="No data",'Indicator Data'!U35="No data"),1-(POWER((POWER(POWER((POWER((10/IF('Indicator Data'!R35&lt;10,10,'Indicator Data'!R35))*(1/'Indicator Data'!S35),0.5))*('Indicator Data'!V35)*('Indicator Data'!X35),(1/3)),-1)+POWER(POWER((1*('Indicator Data'!W35)*('Indicator Data'!Y35)),(1/3)),-1))/2,-1)/POWER((((POWER((10/IF('Indicator Data'!R35&lt;10,10,'Indicator Data'!R35))*(1/'Indicator Data'!S35),0.5)+1)/2)*(('Indicator Data'!V35+'Indicator Data'!W35)/2)*(('Indicator Data'!X35+'Indicator Data'!Y35)/2)),(1/3))),IF(OR('Indicator Data'!R35="No data",'Indicator Data'!S35="No data"),"x",1-(POWER((POWER(POWER((POWER((10/IF('Indicator Data'!R35&lt;10,10,'Indicator Data'!R35))*(1/'Indicator Data'!S35),0.5))*(POWER(('Indicator Data'!V35*'Indicator Data'!T35),0.5))*('Indicator Data'!X35),(1/3)),-1)+POWER(POWER(1*(POWER(('Indicator Data'!W35*'Indicator Data'!U35),0.5))*('Indicator Data'!Y35),(1/3)),-1))/2,-1)/POWER((((POWER((10/IF('Indicator Data'!R35&lt;10,10,'Indicator Data'!R35))*(1/'Indicator Data'!S35),0.5)+1)/2)*((POWER(('Indicator Data'!V35*'Indicator Data'!T35),0.5)+POWER(('Indicator Data'!W35*'Indicator Data'!U35),0.5))/2)*(('Indicator Data'!X35+'Indicator Data'!Y35)/2)),(1/3))))))</f>
        <v>0.31060290083110553</v>
      </c>
      <c r="I33" s="261">
        <f t="shared" si="27"/>
        <v>7</v>
      </c>
      <c r="J33" s="261">
        <f>IF('Indicator Data'!Z35="No data","x",ROUND(IF('Indicator Data'!Z35&gt;J$40,10,IF('Indicator Data'!Z35&lt;J$39,0,10-(J$40-'Indicator Data'!Z35)/(J$40-J$39)*10)),1))</f>
        <v>1.7</v>
      </c>
      <c r="K33" s="258">
        <f t="shared" si="28"/>
        <v>4.4000000000000004</v>
      </c>
      <c r="L33" s="272">
        <f>SUM(IF('Indicator Data'!AA35=0,0,'Indicator Data'!AA35/1000000),SUM('Indicator Data'!AB35:AC35))</f>
        <v>1533.2768120000001</v>
      </c>
      <c r="M33" s="272">
        <f>L33/(SUM('Indicator Data'!BO$30:'Indicator Data'!BO$40))*1000000</f>
        <v>415.67458528831844</v>
      </c>
      <c r="N33" s="261">
        <f t="shared" si="29"/>
        <v>10</v>
      </c>
      <c r="O33" s="261">
        <f>IF('Indicator Data'!AD35="No data","x",ROUND(IF('Indicator Data'!AD35&gt;O$40,10,IF('Indicator Data'!AD35&lt;O$39,0,10-(O$40-'Indicator Data'!AD35)/(O$40-O$39)*10)),1))</f>
        <v>10</v>
      </c>
      <c r="P33" s="262">
        <f>IF('Indicator Data'!Q35="No data","x",ROUND(IF('Indicator Data'!Q35&gt;P$40,10,IF('Indicator Data'!Q35&lt;P$39,0,10-(P$40-'Indicator Data'!Q35)/(P$40-P$39)*10)),1))</f>
        <v>8.9</v>
      </c>
      <c r="Q33" s="262">
        <f>IF('Indicator Data'!AE35="No data","x",ROUND(IF('Indicator Data'!AE35&gt;Q$40,10,IF('Indicator Data'!AE35&lt;Q$39,0,10-(Q$40-'Indicator Data'!AE35)/(Q$40-Q$39)*10)),1))</f>
        <v>8.1999999999999993</v>
      </c>
      <c r="R33" s="258">
        <f t="shared" si="30"/>
        <v>9.6</v>
      </c>
      <c r="S33" s="254">
        <f t="shared" si="31"/>
        <v>5.8</v>
      </c>
      <c r="T33" s="265">
        <f>IF(AND('Indicator Data'!AF35="No data",'Indicator Data'!AG35="No data",'Indicator Data'!AH35="No data"),"x",SUM('Indicator Data'!AF35:AH35))</f>
        <v>7.8355146703856668E-2</v>
      </c>
      <c r="U33" s="262">
        <f t="shared" si="32"/>
        <v>7.1</v>
      </c>
      <c r="V33" s="262">
        <f>IF('Indicator Data'!AI35="No data","x",'Indicator Data'!AI35)</f>
        <v>9</v>
      </c>
      <c r="W33" s="258">
        <f t="shared" si="33"/>
        <v>8.1999999999999993</v>
      </c>
      <c r="X33" s="261">
        <f>IF('Indicator Data'!AJ35="No data","x",ROUND(IF('Indicator Data'!AJ35&gt;X$40,10,IF('Indicator Data'!AJ35&lt;X$39,0,10-(X$40-'Indicator Data'!AJ35)/(X$40-X$39)*10)),1))</f>
        <v>1.8</v>
      </c>
      <c r="Y33" s="261">
        <f>IF('Indicator Data'!AK35="No data","x",ROUND(IF('Indicator Data'!AK35&gt;Y$40,10,IF('Indicator Data'!AK35&lt;Y$39,0,10-(Y$40-'Indicator Data'!AK35)/(Y$40-Y$39)*10)),1))</f>
        <v>10</v>
      </c>
      <c r="Z33" s="269">
        <f>IF('Indicator Data'!AS35="No data","x",ROUND(IF('Indicator Data'!AS35&gt;Z$40,10,IF('Indicator Data'!AS35&lt;Z$39,0,10-(Z$40-'Indicator Data'!AS35)/(Z$40-Z$39)*10)),1))</f>
        <v>9.6999999999999993</v>
      </c>
      <c r="AA33" s="269">
        <f>IF('Indicator Data'!AT35="No data","x",ROUND(IF('Indicator Data'!AT35&gt;AA$40,10,IF('Indicator Data'!AT35&lt;AA$39,0,10-(AA$40-'Indicator Data'!AT35)/(AA$40-AA$39)*10)),1))</f>
        <v>7.8</v>
      </c>
      <c r="AB33" s="262">
        <f t="shared" si="34"/>
        <v>8.8000000000000007</v>
      </c>
      <c r="AC33" s="258">
        <f t="shared" si="35"/>
        <v>6.9</v>
      </c>
      <c r="AD33" s="261">
        <f>IF('Indicator Data'!AM35="No data","x",ROUND(IF('Indicator Data'!AM35&gt;AD$40,10,IF('Indicator Data'!AM35&lt;AD$39,0,10-(AD$40-'Indicator Data'!AM35)/(AD$40-AD$39)*10)),1))</f>
        <v>2.4</v>
      </c>
      <c r="AE33" s="258">
        <f t="shared" si="36"/>
        <v>2.4</v>
      </c>
      <c r="AF33" s="271">
        <f>IF(OR('Indicator Data'!AN35="No data",'Indicator Data'!BO35="No data"),"x",('Indicator Data'!AN35/'Indicator Data'!BO35))</f>
        <v>2.887930851203506E-2</v>
      </c>
      <c r="AG33" s="258">
        <f t="shared" si="37"/>
        <v>1</v>
      </c>
      <c r="AH33" s="261">
        <f>IF('Indicator Data'!AO35="No data","x",ROUND(IF('Indicator Data'!AO35&lt;$AH$39,10,IF('Indicator Data'!AO35&gt;$AH$40,0,($AH$40-'Indicator Data'!AO35)/($AH$40-$AH$39)*10)),1))</f>
        <v>6.8</v>
      </c>
      <c r="AI33" s="261">
        <f>IF('Indicator Data'!AP35="No data","x",ROUND(IF('Indicator Data'!AP35&gt;$AI$40,10,IF('Indicator Data'!AP35&lt;$AI$39,0,10-($AI$40-'Indicator Data'!AP35)/($AI$40-$AI$39)*10)),1))</f>
        <v>9.1999999999999993</v>
      </c>
      <c r="AJ33" s="269">
        <f>IF('Indicator Data'!AQ35="No data","x",ROUND(IF('Indicator Data'!AQ35&gt;$AJ$40,10,IF('Indicator Data'!AQ35&lt;$AJ$39,0,10-($AJ$40-'Indicator Data'!AQ35)/($AJ$40-$AJ$39)*10)),1))</f>
        <v>9.5</v>
      </c>
      <c r="AK33" s="261">
        <f t="shared" si="38"/>
        <v>9.5</v>
      </c>
      <c r="AL33" s="258">
        <f t="shared" si="39"/>
        <v>8.5</v>
      </c>
      <c r="AM33" s="261">
        <f>IF('Indicator Data'!AR35="No data","x",ROUND(IF('Indicator Data'!AR35&gt;AM$40,10,IF('Indicator Data'!AR35&lt;AM$39,0,10-(AM$40-'Indicator Data'!AR35)/(AM$40-AM$39)*10)),1))</f>
        <v>0.4</v>
      </c>
      <c r="AN33" s="258">
        <f t="shared" si="14"/>
        <v>0.4</v>
      </c>
      <c r="AO33" s="254">
        <f t="shared" si="15"/>
        <v>6.2</v>
      </c>
    </row>
    <row r="34" spans="1:41" x14ac:dyDescent="0.25">
      <c r="A34" s="299" t="s">
        <v>660</v>
      </c>
      <c r="B34" s="51" t="s">
        <v>618</v>
      </c>
      <c r="C34" s="108" t="s">
        <v>653</v>
      </c>
      <c r="D34" s="262">
        <f>ROUND(IF('Indicator Data'!O36="No data",IF((0.1233*LN('Indicator Data'!AW36)-0.4559)&gt;D$40,0,IF((0.1233*LN('Indicator Data'!AW36)-0.4559)&lt;D$39,10,(D$40-(0.1233*LN('Indicator Data'!AW36)-0.4559))/(D$40-D$39)*10)),IF('Indicator Data'!O36&gt;D$40,0,IF('Indicator Data'!O36&lt;D$39,10,(D$40-'Indicator Data'!O36)/(D$40-D$39)*10))),1)</f>
        <v>2.1</v>
      </c>
      <c r="E34" s="261">
        <f>IF('Indicator Data'!P36="No data","x",ROUND((IF('Indicator Data'!P36=E$39,0,IF(LOG('Indicator Data'!P36*1000)&gt;E$40,10,10-(E$40-LOG('Indicator Data'!P36*1000))/(E$40-E$39)*10))),1))</f>
        <v>0</v>
      </c>
      <c r="F34" s="262">
        <f>IF('Indicator Data'!AL36="No data","x",ROUND(IF('Indicator Data'!AL36&gt;F$40,10,IF('Indicator Data'!AL36&lt;F$39,0,10-(F$40-'Indicator Data'!AL36)/(F$40-F$39)*10)),1))</f>
        <v>2.4</v>
      </c>
      <c r="G34" s="258">
        <f t="shared" si="26"/>
        <v>1.6</v>
      </c>
      <c r="H34" s="265">
        <f>IF(OR('Indicator Data'!R36="No data",'Indicator Data'!S36="No data"),"x",IF(OR('Indicator Data'!T36="No data",'Indicator Data'!U36="No data"),1-(POWER((POWER(POWER((POWER((10/IF('Indicator Data'!R36&lt;10,10,'Indicator Data'!R36))*(1/'Indicator Data'!S36),0.5))*('Indicator Data'!V36)*('Indicator Data'!X36),(1/3)),-1)+POWER(POWER((1*('Indicator Data'!W36)*('Indicator Data'!Y36)),(1/3)),-1))/2,-1)/POWER((((POWER((10/IF('Indicator Data'!R36&lt;10,10,'Indicator Data'!R36))*(1/'Indicator Data'!S36),0.5)+1)/2)*(('Indicator Data'!V36+'Indicator Data'!W36)/2)*(('Indicator Data'!X36+'Indicator Data'!Y36)/2)),(1/3))),IF(OR('Indicator Data'!R36="No data",'Indicator Data'!S36="No data"),"x",1-(POWER((POWER(POWER((POWER((10/IF('Indicator Data'!R36&lt;10,10,'Indicator Data'!R36))*(1/'Indicator Data'!S36),0.5))*(POWER(('Indicator Data'!V36*'Indicator Data'!T36),0.5))*('Indicator Data'!X36),(1/3)),-1)+POWER(POWER(1*(POWER(('Indicator Data'!W36*'Indicator Data'!U36),0.5))*('Indicator Data'!Y36),(1/3)),-1))/2,-1)/POWER((((POWER((10/IF('Indicator Data'!R36&lt;10,10,'Indicator Data'!R36))*(1/'Indicator Data'!S36),0.5)+1)/2)*((POWER(('Indicator Data'!V36*'Indicator Data'!T36),0.5)+POWER(('Indicator Data'!W36*'Indicator Data'!U36),0.5))/2)*(('Indicator Data'!X36+'Indicator Data'!Y36)/2)),(1/3))))))</f>
        <v>0.27003684985624432</v>
      </c>
      <c r="I34" s="261">
        <f t="shared" si="27"/>
        <v>5.7</v>
      </c>
      <c r="J34" s="261">
        <f>IF('Indicator Data'!Z36="No data","x",ROUND(IF('Indicator Data'!Z36&gt;J$40,10,IF('Indicator Data'!Z36&lt;J$39,0,10-(J$40-'Indicator Data'!Z36)/(J$40-J$39)*10)),1))</f>
        <v>1.4</v>
      </c>
      <c r="K34" s="258">
        <f t="shared" si="28"/>
        <v>3.6</v>
      </c>
      <c r="L34" s="272">
        <f>SUM(IF('Indicator Data'!AA36=0,0,'Indicator Data'!AA36/1000000),SUM('Indicator Data'!AB36:AC36))</f>
        <v>1533.2768120000001</v>
      </c>
      <c r="M34" s="272">
        <f>L34/(SUM('Indicator Data'!BO$30:'Indicator Data'!BO$40))*1000000</f>
        <v>415.67458528831844</v>
      </c>
      <c r="N34" s="261">
        <f t="shared" si="29"/>
        <v>10</v>
      </c>
      <c r="O34" s="261">
        <f>IF('Indicator Data'!AD36="No data","x",ROUND(IF('Indicator Data'!AD36&gt;O$40,10,IF('Indicator Data'!AD36&lt;O$39,0,10-(O$40-'Indicator Data'!AD36)/(O$40-O$39)*10)),1))</f>
        <v>10</v>
      </c>
      <c r="P34" s="262">
        <f>IF('Indicator Data'!Q36="No data","x",ROUND(IF('Indicator Data'!Q36&gt;P$40,10,IF('Indicator Data'!Q36&lt;P$39,0,10-(P$40-'Indicator Data'!Q36)/(P$40-P$39)*10)),1))</f>
        <v>8.9</v>
      </c>
      <c r="Q34" s="262">
        <f>IF('Indicator Data'!AE36="No data","x",ROUND(IF('Indicator Data'!AE36&gt;Q$40,10,IF('Indicator Data'!AE36&lt;Q$39,0,10-(Q$40-'Indicator Data'!AE36)/(Q$40-Q$39)*10)),1))</f>
        <v>10</v>
      </c>
      <c r="R34" s="258">
        <f t="shared" si="30"/>
        <v>9.6</v>
      </c>
      <c r="S34" s="254">
        <f t="shared" si="31"/>
        <v>4.0999999999999996</v>
      </c>
      <c r="T34" s="265">
        <f>IF(AND('Indicator Data'!AF36="No data",'Indicator Data'!AG36="No data",'Indicator Data'!AH36="No data"),"x",SUM('Indicator Data'!AF36:AH36))</f>
        <v>7.8355146703856668E-2</v>
      </c>
      <c r="U34" s="262">
        <f t="shared" si="32"/>
        <v>7.1</v>
      </c>
      <c r="V34" s="262">
        <f>IF('Indicator Data'!AI36="No data","x",'Indicator Data'!AI36)</f>
        <v>9</v>
      </c>
      <c r="W34" s="258">
        <f t="shared" si="33"/>
        <v>8.1999999999999993</v>
      </c>
      <c r="X34" s="261" t="str">
        <f>IF('Indicator Data'!AJ36="No data","x",ROUND(IF('Indicator Data'!AJ36&gt;X$40,10,IF('Indicator Data'!AJ36&lt;X$39,0,10-(X$40-'Indicator Data'!AJ36)/(X$40-X$39)*10)),1))</f>
        <v>x</v>
      </c>
      <c r="Y34" s="261">
        <f>IF('Indicator Data'!AK36="No data","x",ROUND(IF('Indicator Data'!AK36&gt;Y$40,10,IF('Indicator Data'!AK36&lt;Y$39,0,10-(Y$40-'Indicator Data'!AK36)/(Y$40-Y$39)*10)),1))</f>
        <v>10</v>
      </c>
      <c r="Z34" s="269">
        <f>IF('Indicator Data'!AS36="No data","x",ROUND(IF('Indicator Data'!AS36&gt;Z$40,10,IF('Indicator Data'!AS36&lt;Z$39,0,10-(Z$40-'Indicator Data'!AS36)/(Z$40-Z$39)*10)),1))</f>
        <v>9.6999999999999993</v>
      </c>
      <c r="AA34" s="269">
        <f>IF('Indicator Data'!AT36="No data","x",ROUND(IF('Indicator Data'!AT36&gt;AA$40,10,IF('Indicator Data'!AT36&lt;AA$39,0,10-(AA$40-'Indicator Data'!AT36)/(AA$40-AA$39)*10)),1))</f>
        <v>10</v>
      </c>
      <c r="AB34" s="262">
        <f t="shared" si="34"/>
        <v>9.9</v>
      </c>
      <c r="AC34" s="258">
        <f t="shared" si="35"/>
        <v>10</v>
      </c>
      <c r="AD34" s="261">
        <f>IF('Indicator Data'!AM36="No data","x",ROUND(IF('Indicator Data'!AM36&gt;AD$40,10,IF('Indicator Data'!AM36&lt;AD$39,0,10-(AD$40-'Indicator Data'!AM36)/(AD$40-AD$39)*10)),1))</f>
        <v>0.3</v>
      </c>
      <c r="AE34" s="258">
        <f t="shared" si="36"/>
        <v>0.3</v>
      </c>
      <c r="AF34" s="271">
        <f>IF(OR('Indicator Data'!AN36="No data",'Indicator Data'!BO36="No data"),"x",('Indicator Data'!AN36/'Indicator Data'!BO36))</f>
        <v>0.24633825704561507</v>
      </c>
      <c r="AG34" s="258">
        <f t="shared" si="37"/>
        <v>8.1999999999999993</v>
      </c>
      <c r="AH34" s="261">
        <f>IF('Indicator Data'!AO36="No data","x",ROUND(IF('Indicator Data'!AO36&lt;$AH$39,10,IF('Indicator Data'!AO36&gt;$AH$40,0,($AH$40-'Indicator Data'!AO36)/($AH$40-$AH$39)*10)),1))</f>
        <v>6.8</v>
      </c>
      <c r="AI34" s="261">
        <f>IF('Indicator Data'!AP36="No data","x",ROUND(IF('Indicator Data'!AP36&gt;$AI$40,10,IF('Indicator Data'!AP36&lt;$AI$39,0,10-($AI$40-'Indicator Data'!AP36)/($AI$40-$AI$39)*10)),1))</f>
        <v>9.1999999999999993</v>
      </c>
      <c r="AJ34" s="269">
        <f>IF('Indicator Data'!AQ36="No data","x",ROUND(IF('Indicator Data'!AQ36&gt;$AJ$40,10,IF('Indicator Data'!AQ36&lt;$AJ$39,0,10-($AJ$40-'Indicator Data'!AQ36)/($AJ$40-$AJ$39)*10)),1))</f>
        <v>9.5</v>
      </c>
      <c r="AK34" s="261">
        <f t="shared" si="38"/>
        <v>9.5</v>
      </c>
      <c r="AL34" s="258">
        <f t="shared" si="39"/>
        <v>8.5</v>
      </c>
      <c r="AM34" s="261">
        <f>IF('Indicator Data'!AR36="No data","x",ROUND(IF('Indicator Data'!AR36&gt;AM$40,10,IF('Indicator Data'!AR36&lt;AM$39,0,10-(AM$40-'Indicator Data'!AR36)/(AM$40-AM$39)*10)),1))</f>
        <v>1.2</v>
      </c>
      <c r="AN34" s="258">
        <f t="shared" si="14"/>
        <v>1.2</v>
      </c>
      <c r="AO34" s="254">
        <f t="shared" si="15"/>
        <v>7.4</v>
      </c>
    </row>
    <row r="35" spans="1:41" x14ac:dyDescent="0.25">
      <c r="A35" s="299" t="s">
        <v>660</v>
      </c>
      <c r="B35" s="51" t="s">
        <v>619</v>
      </c>
      <c r="C35" s="108" t="s">
        <v>654</v>
      </c>
      <c r="D35" s="262">
        <f>ROUND(IF('Indicator Data'!O37="No data",IF((0.1233*LN('Indicator Data'!AW37)-0.4559)&gt;D$40,0,IF((0.1233*LN('Indicator Data'!AW37)-0.4559)&lt;D$39,10,(D$40-(0.1233*LN('Indicator Data'!AW37)-0.4559))/(D$40-D$39)*10)),IF('Indicator Data'!O37&gt;D$40,0,IF('Indicator Data'!O37&lt;D$39,10,(D$40-'Indicator Data'!O37)/(D$40-D$39)*10))),1)</f>
        <v>4.5999999999999996</v>
      </c>
      <c r="E35" s="261">
        <f>IF('Indicator Data'!P37="No data","x",ROUND((IF('Indicator Data'!P37=E$39,0,IF(LOG('Indicator Data'!P37*1000)&gt;E$40,10,10-(E$40-LOG('Indicator Data'!P37*1000))/(E$40-E$39)*10))),1))</f>
        <v>0</v>
      </c>
      <c r="F35" s="262">
        <f>IF('Indicator Data'!AL37="No data","x",ROUND(IF('Indicator Data'!AL37&gt;F$40,10,IF('Indicator Data'!AL37&lt;F$39,0,10-(F$40-'Indicator Data'!AL37)/(F$40-F$39)*10)),1))</f>
        <v>5.4</v>
      </c>
      <c r="G35" s="258">
        <f t="shared" si="26"/>
        <v>3.7</v>
      </c>
      <c r="H35" s="265">
        <f>IF(OR('Indicator Data'!R37="No data",'Indicator Data'!S37="No data"),"x",IF(OR('Indicator Data'!T37="No data",'Indicator Data'!U37="No data"),1-(POWER((POWER(POWER((POWER((10/IF('Indicator Data'!R37&lt;10,10,'Indicator Data'!R37))*(1/'Indicator Data'!S37),0.5))*('Indicator Data'!V37)*('Indicator Data'!X37),(1/3)),-1)+POWER(POWER((1*('Indicator Data'!W37)*('Indicator Data'!Y37)),(1/3)),-1))/2,-1)/POWER((((POWER((10/IF('Indicator Data'!R37&lt;10,10,'Indicator Data'!R37))*(1/'Indicator Data'!S37),0.5)+1)/2)*(('Indicator Data'!V37+'Indicator Data'!W37)/2)*(('Indicator Data'!X37+'Indicator Data'!Y37)/2)),(1/3))),IF(OR('Indicator Data'!R37="No data",'Indicator Data'!S37="No data"),"x",1-(POWER((POWER(POWER((POWER((10/IF('Indicator Data'!R37&lt;10,10,'Indicator Data'!R37))*(1/'Indicator Data'!S37),0.5))*(POWER(('Indicator Data'!V37*'Indicator Data'!T37),0.5))*('Indicator Data'!X37),(1/3)),-1)+POWER(POWER(1*(POWER(('Indicator Data'!W37*'Indicator Data'!U37),0.5))*('Indicator Data'!Y37),(1/3)),-1))/2,-1)/POWER((((POWER((10/IF('Indicator Data'!R37&lt;10,10,'Indicator Data'!R37))*(1/'Indicator Data'!S37),0.5)+1)/2)*((POWER(('Indicator Data'!V37*'Indicator Data'!T37),0.5)+POWER(('Indicator Data'!W37*'Indicator Data'!U37),0.5))/2)*(('Indicator Data'!X37+'Indicator Data'!Y37)/2)),(1/3))))))</f>
        <v>0.31802327956646848</v>
      </c>
      <c r="I35" s="261">
        <f t="shared" si="27"/>
        <v>7.3</v>
      </c>
      <c r="J35" s="261">
        <f>IF('Indicator Data'!Z37="No data","x",ROUND(IF('Indicator Data'!Z37&gt;J$40,10,IF('Indicator Data'!Z37&lt;J$39,0,10-(J$40-'Indicator Data'!Z37)/(J$40-J$39)*10)),1))</f>
        <v>7.1</v>
      </c>
      <c r="K35" s="258">
        <f t="shared" si="28"/>
        <v>7.2</v>
      </c>
      <c r="L35" s="272">
        <f>SUM(IF('Indicator Data'!AA37=0,0,'Indicator Data'!AA37/1000000),SUM('Indicator Data'!AB37:AC37))</f>
        <v>1533.2768120000001</v>
      </c>
      <c r="M35" s="272">
        <f>L35/(SUM('Indicator Data'!BO$30:'Indicator Data'!BO$40))*1000000</f>
        <v>415.67458528831844</v>
      </c>
      <c r="N35" s="261">
        <f t="shared" si="29"/>
        <v>10</v>
      </c>
      <c r="O35" s="261">
        <f>IF('Indicator Data'!AD37="No data","x",ROUND(IF('Indicator Data'!AD37&gt;O$40,10,IF('Indicator Data'!AD37&lt;O$39,0,10-(O$40-'Indicator Data'!AD37)/(O$40-O$39)*10)),1))</f>
        <v>10</v>
      </c>
      <c r="P35" s="262">
        <f>IF('Indicator Data'!Q37="No data","x",ROUND(IF('Indicator Data'!Q37&gt;P$40,10,IF('Indicator Data'!Q37&lt;P$39,0,10-(P$40-'Indicator Data'!Q37)/(P$40-P$39)*10)),1))</f>
        <v>8.9</v>
      </c>
      <c r="Q35" s="262">
        <f>IF('Indicator Data'!AE37="No data","x",ROUND(IF('Indicator Data'!AE37&gt;Q$40,10,IF('Indicator Data'!AE37&lt;Q$39,0,10-(Q$40-'Indicator Data'!AE37)/(Q$40-Q$39)*10)),1))</f>
        <v>10</v>
      </c>
      <c r="R35" s="258">
        <f t="shared" si="30"/>
        <v>9.6</v>
      </c>
      <c r="S35" s="254">
        <f t="shared" si="31"/>
        <v>6.1</v>
      </c>
      <c r="T35" s="265">
        <f>IF(AND('Indicator Data'!AF37="No data",'Indicator Data'!AG37="No data",'Indicator Data'!AH37="No data"),"x",SUM('Indicator Data'!AF37:AH37))</f>
        <v>7.8355146703856668E-2</v>
      </c>
      <c r="U35" s="262">
        <f t="shared" si="32"/>
        <v>7.1</v>
      </c>
      <c r="V35" s="262">
        <f>IF('Indicator Data'!AI37="No data","x",'Indicator Data'!AI37)</f>
        <v>9</v>
      </c>
      <c r="W35" s="258">
        <f t="shared" si="33"/>
        <v>8.1999999999999993</v>
      </c>
      <c r="X35" s="261">
        <f>IF('Indicator Data'!AJ37="No data","x",ROUND(IF('Indicator Data'!AJ37&gt;X$40,10,IF('Indicator Data'!AJ37&lt;X$39,0,10-(X$40-'Indicator Data'!AJ37)/(X$40-X$39)*10)),1))</f>
        <v>3.8</v>
      </c>
      <c r="Y35" s="261">
        <f>IF('Indicator Data'!AK37="No data","x",ROUND(IF('Indicator Data'!AK37&gt;Y$40,10,IF('Indicator Data'!AK37&lt;Y$39,0,10-(Y$40-'Indicator Data'!AK37)/(Y$40-Y$39)*10)),1))</f>
        <v>10</v>
      </c>
      <c r="Z35" s="269">
        <f>IF('Indicator Data'!AS37="No data","x",ROUND(IF('Indicator Data'!AS37&gt;Z$40,10,IF('Indicator Data'!AS37&lt;Z$39,0,10-(Z$40-'Indicator Data'!AS37)/(Z$40-Z$39)*10)),1))</f>
        <v>9.6999999999999993</v>
      </c>
      <c r="AA35" s="269">
        <f>IF('Indicator Data'!AT37="No data","x",ROUND(IF('Indicator Data'!AT37&gt;AA$40,10,IF('Indicator Data'!AT37&lt;AA$39,0,10-(AA$40-'Indicator Data'!AT37)/(AA$40-AA$39)*10)),1))</f>
        <v>7.8</v>
      </c>
      <c r="AB35" s="262">
        <f t="shared" si="34"/>
        <v>8.8000000000000007</v>
      </c>
      <c r="AC35" s="258">
        <f t="shared" si="35"/>
        <v>7.5</v>
      </c>
      <c r="AD35" s="261">
        <f>IF('Indicator Data'!AM37="No data","x",ROUND(IF('Indicator Data'!AM37&gt;AD$40,10,IF('Indicator Data'!AM37&lt;AD$39,0,10-(AD$40-'Indicator Data'!AM37)/(AD$40-AD$39)*10)),1))</f>
        <v>3</v>
      </c>
      <c r="AE35" s="258">
        <f t="shared" si="36"/>
        <v>3</v>
      </c>
      <c r="AF35" s="271">
        <f>IF(OR('Indicator Data'!AN37="No data",'Indicator Data'!BO37="No data"),"x",('Indicator Data'!AN37/'Indicator Data'!BO37))</f>
        <v>0</v>
      </c>
      <c r="AG35" s="258">
        <f t="shared" si="37"/>
        <v>0</v>
      </c>
      <c r="AH35" s="261">
        <f>IF('Indicator Data'!AO37="No data","x",ROUND(IF('Indicator Data'!AO37&lt;$AH$39,10,IF('Indicator Data'!AO37&gt;$AH$40,0,($AH$40-'Indicator Data'!AO37)/($AH$40-$AH$39)*10)),1))</f>
        <v>6.8</v>
      </c>
      <c r="AI35" s="261">
        <f>IF('Indicator Data'!AP37="No data","x",ROUND(IF('Indicator Data'!AP37&gt;$AI$40,10,IF('Indicator Data'!AP37&lt;$AI$39,0,10-($AI$40-'Indicator Data'!AP37)/($AI$40-$AI$39)*10)),1))</f>
        <v>9.1999999999999993</v>
      </c>
      <c r="AJ35" s="269">
        <f>IF('Indicator Data'!AQ37="No data","x",ROUND(IF('Indicator Data'!AQ37&gt;$AJ$40,10,IF('Indicator Data'!AQ37&lt;$AJ$39,0,10-($AJ$40-'Indicator Data'!AQ37)/($AJ$40-$AJ$39)*10)),1))</f>
        <v>9.5</v>
      </c>
      <c r="AK35" s="261">
        <f t="shared" si="38"/>
        <v>9.5</v>
      </c>
      <c r="AL35" s="258">
        <f t="shared" si="39"/>
        <v>8.5</v>
      </c>
      <c r="AM35" s="261">
        <f>IF('Indicator Data'!AR37="No data","x",ROUND(IF('Indicator Data'!AR37&gt;AM$40,10,IF('Indicator Data'!AR37&lt;AM$39,0,10-(AM$40-'Indicator Data'!AR37)/(AM$40-AM$39)*10)),1))</f>
        <v>1.8</v>
      </c>
      <c r="AN35" s="258">
        <f t="shared" si="14"/>
        <v>1.8</v>
      </c>
      <c r="AO35" s="254">
        <f t="shared" si="15"/>
        <v>6.5</v>
      </c>
    </row>
    <row r="36" spans="1:41" x14ac:dyDescent="0.25">
      <c r="A36" s="299" t="s">
        <v>660</v>
      </c>
      <c r="B36" s="51" t="s">
        <v>620</v>
      </c>
      <c r="C36" s="108" t="s">
        <v>655</v>
      </c>
      <c r="D36" s="262">
        <f>ROUND(IF('Indicator Data'!O38="No data",IF((0.1233*LN('Indicator Data'!AW38)-0.4559)&gt;D$40,0,IF((0.1233*LN('Indicator Data'!AW38)-0.4559)&lt;D$39,10,(D$40-(0.1233*LN('Indicator Data'!AW38)-0.4559))/(D$40-D$39)*10)),IF('Indicator Data'!O38&gt;D$40,0,IF('Indicator Data'!O38&lt;D$39,10,(D$40-'Indicator Data'!O38)/(D$40-D$39)*10))),1)</f>
        <v>3.9</v>
      </c>
      <c r="E36" s="261">
        <f>IF('Indicator Data'!P38="No data","x",ROUND((IF('Indicator Data'!P38=E$39,0,IF(LOG('Indicator Data'!P38*1000)&gt;E$40,10,10-(E$40-LOG('Indicator Data'!P38*1000))/(E$40-E$39)*10))),1))</f>
        <v>0</v>
      </c>
      <c r="F36" s="262">
        <f>IF('Indicator Data'!AL38="No data","x",ROUND(IF('Indicator Data'!AL38&gt;F$40,10,IF('Indicator Data'!AL38&lt;F$39,0,10-(F$40-'Indicator Data'!AL38)/(F$40-F$39)*10)),1))</f>
        <v>6</v>
      </c>
      <c r="G36" s="258">
        <f t="shared" ref="G36:G38" si="40">ROUND(IF(E36="x",(10-GEOMEAN(((10-D36)/10*9+1),((10-F36)/10*9+1)))/9*10,(10-GEOMEAN(((10-D36)/10*9+1),((10-E36)/10*9+1),((10-F36)/10*9+1)))/9*10),1)</f>
        <v>3.7</v>
      </c>
      <c r="H36" s="265">
        <f>IF(OR('Indicator Data'!R38="No data",'Indicator Data'!S38="No data"),"x",IF(OR('Indicator Data'!T38="No data",'Indicator Data'!U38="No data"),1-(POWER((POWER(POWER((POWER((10/IF('Indicator Data'!R38&lt;10,10,'Indicator Data'!R38))*(1/'Indicator Data'!S38),0.5))*('Indicator Data'!V38)*('Indicator Data'!X38),(1/3)),-1)+POWER(POWER((1*('Indicator Data'!W38)*('Indicator Data'!Y38)),(1/3)),-1))/2,-1)/POWER((((POWER((10/IF('Indicator Data'!R38&lt;10,10,'Indicator Data'!R38))*(1/'Indicator Data'!S38),0.5)+1)/2)*(('Indicator Data'!V38+'Indicator Data'!W38)/2)*(('Indicator Data'!X38+'Indicator Data'!Y38)/2)),(1/3))),IF(OR('Indicator Data'!R38="No data",'Indicator Data'!S38="No data"),"x",1-(POWER((POWER(POWER((POWER((10/IF('Indicator Data'!R38&lt;10,10,'Indicator Data'!R38))*(1/'Indicator Data'!S38),0.5))*(POWER(('Indicator Data'!V38*'Indicator Data'!T38),0.5))*('Indicator Data'!X38),(1/3)),-1)+POWER(POWER(1*(POWER(('Indicator Data'!W38*'Indicator Data'!U38),0.5))*('Indicator Data'!Y38),(1/3)),-1))/2,-1)/POWER((((POWER((10/IF('Indicator Data'!R38&lt;10,10,'Indicator Data'!R38))*(1/'Indicator Data'!S38),0.5)+1)/2)*((POWER(('Indicator Data'!V38*'Indicator Data'!T38),0.5)+POWER(('Indicator Data'!W38*'Indicator Data'!U38),0.5))/2)*(('Indicator Data'!X38+'Indicator Data'!Y38)/2)),(1/3))))))</f>
        <v>0.31319957169654544</v>
      </c>
      <c r="I36" s="261">
        <f>IF(H36="x","x",ROUND(IF(H36&gt;I$40,10,IF(H36&lt;I$39,0,10-(I$40-H36)/(I$40-I$39)*10)),1))</f>
        <v>7.1</v>
      </c>
      <c r="J36" s="261">
        <f>IF('Indicator Data'!Z38="No data","x",ROUND(IF('Indicator Data'!Z38&gt;J$40,10,IF('Indicator Data'!Z38&lt;J$39,0,10-(J$40-'Indicator Data'!Z38)/(J$40-J$39)*10)),1))</f>
        <v>7.3</v>
      </c>
      <c r="K36" s="258">
        <f t="shared" si="2"/>
        <v>7.2</v>
      </c>
      <c r="L36" s="272">
        <f>SUM(IF('Indicator Data'!AA38=0,0,'Indicator Data'!AA38/1000000),SUM('Indicator Data'!AB38:AC38))</f>
        <v>1533.2768120000001</v>
      </c>
      <c r="M36" s="272">
        <f>L36/(SUM('Indicator Data'!BO$30:'Indicator Data'!BO$40))*1000000</f>
        <v>415.67458528831844</v>
      </c>
      <c r="N36" s="261">
        <f>IF(M36="x","x",ROUND(IF(M36&gt;N$40,10,IF(M36&lt;N$39,0,10-(N$40-M36)/(N$40-N$39)*10)),1))</f>
        <v>10</v>
      </c>
      <c r="O36" s="261">
        <f>IF('Indicator Data'!AD38="No data","x",ROUND(IF('Indicator Data'!AD38&gt;O$40,10,IF('Indicator Data'!AD38&lt;O$39,0,10-(O$40-'Indicator Data'!AD38)/(O$40-O$39)*10)),1))</f>
        <v>10</v>
      </c>
      <c r="P36" s="262">
        <f>IF('Indicator Data'!Q38="No data","x",ROUND(IF('Indicator Data'!Q38&gt;P$40,10,IF('Indicator Data'!Q38&lt;P$39,0,10-(P$40-'Indicator Data'!Q38)/(P$40-P$39)*10)),1))</f>
        <v>8.9</v>
      </c>
      <c r="Q36" s="262">
        <f>IF('Indicator Data'!AE38="No data","x",ROUND(IF('Indicator Data'!AE38&gt;Q$40,10,IF('Indicator Data'!AE38&lt;Q$39,0,10-(Q$40-'Indicator Data'!AE38)/(Q$40-Q$39)*10)),1))</f>
        <v>0.9</v>
      </c>
      <c r="R36" s="258">
        <f t="shared" si="4"/>
        <v>9.6</v>
      </c>
      <c r="S36" s="254">
        <f t="shared" si="5"/>
        <v>6.1</v>
      </c>
      <c r="T36" s="265">
        <f>IF(AND('Indicator Data'!AF38="No data",'Indicator Data'!AG38="No data",'Indicator Data'!AH38="No data"),"x",SUM('Indicator Data'!AF38:AH38))</f>
        <v>7.8355146703856668E-2</v>
      </c>
      <c r="U36" s="262">
        <f>IF(T36="x","x",ROUND(IF(T36&gt;U$40,10,IF(T36&lt;U$39,0,10-(U$40-T36)/(U$40-U$39)*10)),1))</f>
        <v>7.1</v>
      </c>
      <c r="V36" s="262">
        <f>IF('Indicator Data'!AI38="No data","x",'Indicator Data'!AI38)</f>
        <v>9</v>
      </c>
      <c r="W36" s="258">
        <f t="shared" si="7"/>
        <v>8.1999999999999993</v>
      </c>
      <c r="X36" s="261">
        <f>IF('Indicator Data'!AJ38="No data","x",ROUND(IF('Indicator Data'!AJ38&gt;X$40,10,IF('Indicator Data'!AJ38&lt;X$39,0,10-(X$40-'Indicator Data'!AJ38)/(X$40-X$39)*10)),1))</f>
        <v>1.3</v>
      </c>
      <c r="Y36" s="261">
        <f>IF('Indicator Data'!AK38="No data","x",ROUND(IF('Indicator Data'!AK38&gt;Y$40,10,IF('Indicator Data'!AK38&lt;Y$39,0,10-(Y$40-'Indicator Data'!AK38)/(Y$40-Y$39)*10)),1))</f>
        <v>10</v>
      </c>
      <c r="Z36" s="269">
        <f>IF('Indicator Data'!AS38="No data","x",ROUND(IF('Indicator Data'!AS38&gt;Z$40,10,IF('Indicator Data'!AS38&lt;Z$39,0,10-(Z$40-'Indicator Data'!AS38)/(Z$40-Z$39)*10)),1))</f>
        <v>9.6999999999999993</v>
      </c>
      <c r="AA36" s="269">
        <f>IF('Indicator Data'!AT38="No data","x",ROUND(IF('Indicator Data'!AT38&gt;AA$40,10,IF('Indicator Data'!AT38&lt;AA$39,0,10-(AA$40-'Indicator Data'!AT38)/(AA$40-AA$39)*10)),1))</f>
        <v>4.8</v>
      </c>
      <c r="AB36" s="262">
        <f t="shared" ref="AB36:AB38" si="41">IF(AND(Z36="x",AA36="x"),"x",ROUND(AVERAGE(Z36,AA36),1))</f>
        <v>7.3</v>
      </c>
      <c r="AC36" s="258">
        <f t="shared" ref="AC36:AC38" si="42">IF(AND(X36="x",Y36="x",AB36="x"),"x",ROUND(AVERAGE(X36,Y36,AB36),1))</f>
        <v>6.2</v>
      </c>
      <c r="AD36" s="261">
        <f>IF('Indicator Data'!AM38="No data","x",ROUND(IF('Indicator Data'!AM38&gt;AD$40,10,IF('Indicator Data'!AM38&lt;AD$39,0,10-(AD$40-'Indicator Data'!AM38)/(AD$40-AD$39)*10)),1))</f>
        <v>5.3</v>
      </c>
      <c r="AE36" s="258">
        <f t="shared" si="10"/>
        <v>5.3</v>
      </c>
      <c r="AF36" s="271">
        <f>IF(OR('Indicator Data'!AN38="No data",'Indicator Data'!BO38="No data"),"x",('Indicator Data'!AN38/'Indicator Data'!BO38))</f>
        <v>0</v>
      </c>
      <c r="AG36" s="258">
        <f>IF(AF36="x","x",ROUND(IF(AF36&gt;AG$40,10,IF(AF36&lt;AG$39,0,10-(AG$40-AF36)/(AG$40-AG$39)*10)),1))</f>
        <v>0</v>
      </c>
      <c r="AH36" s="261">
        <f>IF('Indicator Data'!AO38="No data","x",ROUND(IF('Indicator Data'!AO38&lt;$AH$39,10,IF('Indicator Data'!AO38&gt;$AH$40,0,($AH$40-'Indicator Data'!AO38)/($AH$40-$AH$39)*10)),1))</f>
        <v>6.8</v>
      </c>
      <c r="AI36" s="261">
        <f>IF('Indicator Data'!AP38="No data","x",ROUND(IF('Indicator Data'!AP38&gt;$AI$40,10,IF('Indicator Data'!AP38&lt;$AI$39,0,10-($AI$40-'Indicator Data'!AP38)/($AI$40-$AI$39)*10)),1))</f>
        <v>9.1999999999999993</v>
      </c>
      <c r="AJ36" s="269">
        <f>IF('Indicator Data'!AQ38="No data","x",ROUND(IF('Indicator Data'!AQ38&gt;$AJ$40,10,IF('Indicator Data'!AQ38&lt;$AJ$39,0,10-($AJ$40-'Indicator Data'!AQ38)/($AJ$40-$AJ$39)*10)),1))</f>
        <v>9.5</v>
      </c>
      <c r="AK36" s="261">
        <f t="shared" si="12"/>
        <v>9.5</v>
      </c>
      <c r="AL36" s="258">
        <f t="shared" si="13"/>
        <v>8.5</v>
      </c>
      <c r="AM36" s="261">
        <f>IF('Indicator Data'!AR38="No data","x",ROUND(IF('Indicator Data'!AR38&gt;AM$40,10,IF('Indicator Data'!AR38&lt;AM$39,0,10-(AM$40-'Indicator Data'!AR38)/(AM$40-AM$39)*10)),1))</f>
        <v>0.7</v>
      </c>
      <c r="AN36" s="258">
        <f t="shared" si="14"/>
        <v>0.7</v>
      </c>
      <c r="AO36" s="254">
        <f t="shared" si="15"/>
        <v>6.4</v>
      </c>
    </row>
    <row r="37" spans="1:41" x14ac:dyDescent="0.25">
      <c r="A37" s="299" t="s">
        <v>660</v>
      </c>
      <c r="B37" s="51" t="s">
        <v>621</v>
      </c>
      <c r="C37" s="108" t="s">
        <v>656</v>
      </c>
      <c r="D37" s="262">
        <f>ROUND(IF('Indicator Data'!O39="No data",IF((0.1233*LN('Indicator Data'!AW39)-0.4559)&gt;D$40,0,IF((0.1233*LN('Indicator Data'!AW39)-0.4559)&lt;D$39,10,(D$40-(0.1233*LN('Indicator Data'!AW39)-0.4559))/(D$40-D$39)*10)),IF('Indicator Data'!O39&gt;D$40,0,IF('Indicator Data'!O39&lt;D$39,10,(D$40-'Indicator Data'!O39)/(D$40-D$39)*10))),1)</f>
        <v>3.6</v>
      </c>
      <c r="E37" s="261">
        <f>IF('Indicator Data'!P39="No data","x",ROUND((IF('Indicator Data'!P39=E$39,0,IF(LOG('Indicator Data'!P39*1000)&gt;E$40,10,10-(E$40-LOG('Indicator Data'!P39*1000))/(E$40-E$39)*10))),1))</f>
        <v>0</v>
      </c>
      <c r="F37" s="262">
        <f>IF('Indicator Data'!AL39="No data","x",ROUND(IF('Indicator Data'!AL39&gt;F$40,10,IF('Indicator Data'!AL39&lt;F$39,0,10-(F$40-'Indicator Data'!AL39)/(F$40-F$39)*10)),1))</f>
        <v>4.0999999999999996</v>
      </c>
      <c r="G37" s="258">
        <f t="shared" si="40"/>
        <v>2.7</v>
      </c>
      <c r="H37" s="265">
        <f>IF(OR('Indicator Data'!R39="No data",'Indicator Data'!S39="No data"),"x",IF(OR('Indicator Data'!T39="No data",'Indicator Data'!U39="No data"),1-(POWER((POWER(POWER((POWER((10/IF('Indicator Data'!R39&lt;10,10,'Indicator Data'!R39))*(1/'Indicator Data'!S39),0.5))*('Indicator Data'!V39)*('Indicator Data'!X39),(1/3)),-1)+POWER(POWER((1*('Indicator Data'!W39)*('Indicator Data'!Y39)),(1/3)),-1))/2,-1)/POWER((((POWER((10/IF('Indicator Data'!R39&lt;10,10,'Indicator Data'!R39))*(1/'Indicator Data'!S39),0.5)+1)/2)*(('Indicator Data'!V39+'Indicator Data'!W39)/2)*(('Indicator Data'!X39+'Indicator Data'!Y39)/2)),(1/3))),IF(OR('Indicator Data'!R39="No data",'Indicator Data'!S39="No data"),"x",1-(POWER((POWER(POWER((POWER((10/IF('Indicator Data'!R39&lt;10,10,'Indicator Data'!R39))*(1/'Indicator Data'!S39),0.5))*(POWER(('Indicator Data'!V39*'Indicator Data'!T39),0.5))*('Indicator Data'!X39),(1/3)),-1)+POWER(POWER(1*(POWER(('Indicator Data'!W39*'Indicator Data'!U39),0.5))*('Indicator Data'!Y39),(1/3)),-1))/2,-1)/POWER((((POWER((10/IF('Indicator Data'!R39&lt;10,10,'Indicator Data'!R39))*(1/'Indicator Data'!S39),0.5)+1)/2)*((POWER(('Indicator Data'!V39*'Indicator Data'!T39),0.5)+POWER(('Indicator Data'!W39*'Indicator Data'!U39),0.5))/2)*(('Indicator Data'!X39+'Indicator Data'!Y39)/2)),(1/3))))))</f>
        <v>0.32804966178304151</v>
      </c>
      <c r="I37" s="261">
        <f>IF(H37="x","x",ROUND(IF(H37&gt;I$40,10,IF(H37&lt;I$39,0,10-(I$40-H37)/(I$40-I$39)*10)),1))</f>
        <v>7.6</v>
      </c>
      <c r="J37" s="261">
        <f>IF('Indicator Data'!Z39="No data","x",ROUND(IF('Indicator Data'!Z39&gt;J$40,10,IF('Indicator Data'!Z39&lt;J$39,0,10-(J$40-'Indicator Data'!Z39)/(J$40-J$39)*10)),1))</f>
        <v>3.2</v>
      </c>
      <c r="K37" s="258">
        <f t="shared" si="2"/>
        <v>5.4</v>
      </c>
      <c r="L37" s="272">
        <f>SUM(IF('Indicator Data'!AA39=0,0,'Indicator Data'!AA39/1000000),SUM('Indicator Data'!AB39:AC39))</f>
        <v>1533.2768120000001</v>
      </c>
      <c r="M37" s="272">
        <f>L37/(SUM('Indicator Data'!BO$30:'Indicator Data'!BO$40))*1000000</f>
        <v>415.67458528831844</v>
      </c>
      <c r="N37" s="261">
        <f>IF(M37="x","x",ROUND(IF(M37&gt;N$40,10,IF(M37&lt;N$39,0,10-(N$40-M37)/(N$40-N$39)*10)),1))</f>
        <v>10</v>
      </c>
      <c r="O37" s="261">
        <f>IF('Indicator Data'!AD39="No data","x",ROUND(IF('Indicator Data'!AD39&gt;O$40,10,IF('Indicator Data'!AD39&lt;O$39,0,10-(O$40-'Indicator Data'!AD39)/(O$40-O$39)*10)),1))</f>
        <v>10</v>
      </c>
      <c r="P37" s="262">
        <f>IF('Indicator Data'!Q39="No data","x",ROUND(IF('Indicator Data'!Q39&gt;P$40,10,IF('Indicator Data'!Q39&lt;P$39,0,10-(P$40-'Indicator Data'!Q39)/(P$40-P$39)*10)),1))</f>
        <v>8.9</v>
      </c>
      <c r="Q37" s="262">
        <f>IF('Indicator Data'!AE39="No data","x",ROUND(IF('Indicator Data'!AE39&gt;Q$40,10,IF('Indicator Data'!AE39&lt;Q$39,0,10-(Q$40-'Indicator Data'!AE39)/(Q$40-Q$39)*10)),1))</f>
        <v>8.6</v>
      </c>
      <c r="R37" s="258">
        <f t="shared" si="4"/>
        <v>9.6</v>
      </c>
      <c r="S37" s="254">
        <f t="shared" si="5"/>
        <v>5.0999999999999996</v>
      </c>
      <c r="T37" s="265">
        <f>IF(AND('Indicator Data'!AF39="No data",'Indicator Data'!AG39="No data",'Indicator Data'!AH39="No data"),"x",SUM('Indicator Data'!AF39:AH39))</f>
        <v>7.8355146703856668E-2</v>
      </c>
      <c r="U37" s="262">
        <f>IF(T37="x","x",ROUND(IF(T37&gt;U$40,10,IF(T37&lt;U$39,0,10-(U$40-T37)/(U$40-U$39)*10)),1))</f>
        <v>7.1</v>
      </c>
      <c r="V37" s="262">
        <f>IF('Indicator Data'!AI39="No data","x",'Indicator Data'!AI39)</f>
        <v>9</v>
      </c>
      <c r="W37" s="258">
        <f t="shared" si="7"/>
        <v>8.1999999999999993</v>
      </c>
      <c r="X37" s="261">
        <f>IF('Indicator Data'!AJ39="No data","x",ROUND(IF('Indicator Data'!AJ39&gt;X$40,10,IF('Indicator Data'!AJ39&lt;X$39,0,10-(X$40-'Indicator Data'!AJ39)/(X$40-X$39)*10)),1))</f>
        <v>2.2999999999999998</v>
      </c>
      <c r="Y37" s="261">
        <f>IF('Indicator Data'!AK39="No data","x",ROUND(IF('Indicator Data'!AK39&gt;Y$40,10,IF('Indicator Data'!AK39&lt;Y$39,0,10-(Y$40-'Indicator Data'!AK39)/(Y$40-Y$39)*10)),1))</f>
        <v>10</v>
      </c>
      <c r="Z37" s="269">
        <f>IF('Indicator Data'!AS39="No data","x",ROUND(IF('Indicator Data'!AS39&gt;Z$40,10,IF('Indicator Data'!AS39&lt;Z$39,0,10-(Z$40-'Indicator Data'!AS39)/(Z$40-Z$39)*10)),1))</f>
        <v>9.6999999999999993</v>
      </c>
      <c r="AA37" s="269">
        <f>IF('Indicator Data'!AT39="No data","x",ROUND(IF('Indicator Data'!AT39&gt;AA$40,10,IF('Indicator Data'!AT39&lt;AA$39,0,10-(AA$40-'Indicator Data'!AT39)/(AA$40-AA$39)*10)),1))</f>
        <v>7.5</v>
      </c>
      <c r="AB37" s="262">
        <f t="shared" si="41"/>
        <v>8.6</v>
      </c>
      <c r="AC37" s="258">
        <f t="shared" si="42"/>
        <v>7</v>
      </c>
      <c r="AD37" s="261">
        <f>IF('Indicator Data'!AM39="No data","x",ROUND(IF('Indicator Data'!AM39&gt;AD$40,10,IF('Indicator Data'!AM39&lt;AD$39,0,10-(AD$40-'Indicator Data'!AM39)/(AD$40-AD$39)*10)),1))</f>
        <v>2.1</v>
      </c>
      <c r="AE37" s="258">
        <f t="shared" si="10"/>
        <v>2.1</v>
      </c>
      <c r="AF37" s="271">
        <f>IF(OR('Indicator Data'!AN39="No data",'Indicator Data'!BO39="No data"),"x",('Indicator Data'!AN39/'Indicator Data'!BO39))</f>
        <v>6.3021437093971344E-4</v>
      </c>
      <c r="AG37" s="258">
        <f>IF(AF37="x","x",ROUND(IF(AF37&gt;AG$40,10,IF(AF37&lt;AG$39,0,10-(AG$40-AF37)/(AG$40-AG$39)*10)),1))</f>
        <v>0</v>
      </c>
      <c r="AH37" s="261">
        <f>IF('Indicator Data'!AO39="No data","x",ROUND(IF('Indicator Data'!AO39&lt;$AH$39,10,IF('Indicator Data'!AO39&gt;$AH$40,0,($AH$40-'Indicator Data'!AO39)/($AH$40-$AH$39)*10)),1))</f>
        <v>6.8</v>
      </c>
      <c r="AI37" s="261">
        <f>IF('Indicator Data'!AP39="No data","x",ROUND(IF('Indicator Data'!AP39&gt;$AI$40,10,IF('Indicator Data'!AP39&lt;$AI$39,0,10-($AI$40-'Indicator Data'!AP39)/($AI$40-$AI$39)*10)),1))</f>
        <v>9.1999999999999993</v>
      </c>
      <c r="AJ37" s="269">
        <f>IF('Indicator Data'!AQ39="No data","x",ROUND(IF('Indicator Data'!AQ39&gt;$AJ$40,10,IF('Indicator Data'!AQ39&lt;$AJ$39,0,10-($AJ$40-'Indicator Data'!AQ39)/($AJ$40-$AJ$39)*10)),1))</f>
        <v>9.5</v>
      </c>
      <c r="AK37" s="261">
        <f t="shared" si="12"/>
        <v>9.5</v>
      </c>
      <c r="AL37" s="258">
        <f t="shared" si="13"/>
        <v>8.5</v>
      </c>
      <c r="AM37" s="261">
        <f>IF('Indicator Data'!AR39="No data","x",ROUND(IF('Indicator Data'!AR39&gt;AM$40,10,IF('Indicator Data'!AR39&lt;AM$39,0,10-(AM$40-'Indicator Data'!AR39)/(AM$40-AM$39)*10)),1))</f>
        <v>1</v>
      </c>
      <c r="AN37" s="258">
        <f t="shared" si="14"/>
        <v>1</v>
      </c>
      <c r="AO37" s="254">
        <f t="shared" si="15"/>
        <v>6.2</v>
      </c>
    </row>
    <row r="38" spans="1:41" x14ac:dyDescent="0.25">
      <c r="A38" s="310" t="s">
        <v>660</v>
      </c>
      <c r="B38" s="104" t="s">
        <v>622</v>
      </c>
      <c r="C38" s="109" t="s">
        <v>657</v>
      </c>
      <c r="D38" s="262">
        <f>ROUND(IF('Indicator Data'!O40="No data",IF((0.1233*LN('Indicator Data'!AW40)-0.4559)&gt;D$40,0,IF((0.1233*LN('Indicator Data'!AW40)-0.4559)&lt;D$39,10,(D$40-(0.1233*LN('Indicator Data'!AW40)-0.4559))/(D$40-D$39)*10)),IF('Indicator Data'!O40&gt;D$40,0,IF('Indicator Data'!O40&lt;D$39,10,(D$40-'Indicator Data'!O40)/(D$40-D$39)*10))),1)</f>
        <v>0.4</v>
      </c>
      <c r="E38" s="261">
        <f>IF('Indicator Data'!P40="No data","x",ROUND((IF('Indicator Data'!P40=E$39,0,IF(LOG('Indicator Data'!P40*1000)&gt;E$40,10,10-(E$40-LOG('Indicator Data'!P40*1000))/(E$40-E$39)*10))),1))</f>
        <v>0</v>
      </c>
      <c r="F38" s="262">
        <f>IF('Indicator Data'!AL40="No data","x",ROUND(IF('Indicator Data'!AL40&gt;F$40,10,IF('Indicator Data'!AL40&lt;F$39,0,10-(F$40-'Indicator Data'!AL40)/(F$40-F$39)*10)),1))</f>
        <v>3.4</v>
      </c>
      <c r="G38" s="258">
        <f t="shared" si="40"/>
        <v>1.4</v>
      </c>
      <c r="H38" s="265">
        <f>IF(OR('Indicator Data'!R40="No data",'Indicator Data'!S40="No data"),"x",IF(OR('Indicator Data'!T40="No data",'Indicator Data'!U40="No data"),1-(POWER((POWER(POWER((POWER((10/IF('Indicator Data'!R40&lt;10,10,'Indicator Data'!R40))*(1/'Indicator Data'!S40),0.5))*('Indicator Data'!V40)*('Indicator Data'!X40),(1/3)),-1)+POWER(POWER((1*('Indicator Data'!W40)*('Indicator Data'!Y40)),(1/3)),-1))/2,-1)/POWER((((POWER((10/IF('Indicator Data'!R40&lt;10,10,'Indicator Data'!R40))*(1/'Indicator Data'!S40),0.5)+1)/2)*(('Indicator Data'!V40+'Indicator Data'!W40)/2)*(('Indicator Data'!X40+'Indicator Data'!Y40)/2)),(1/3))),IF(OR('Indicator Data'!R40="No data",'Indicator Data'!S40="No data"),"x",1-(POWER((POWER(POWER((POWER((10/IF('Indicator Data'!R40&lt;10,10,'Indicator Data'!R40))*(1/'Indicator Data'!S40),0.5))*(POWER(('Indicator Data'!V40*'Indicator Data'!T40),0.5))*('Indicator Data'!X40),(1/3)),-1)+POWER(POWER(1*(POWER(('Indicator Data'!W40*'Indicator Data'!U40),0.5))*('Indicator Data'!Y40),(1/3)),-1))/2,-1)/POWER((((POWER((10/IF('Indicator Data'!R40&lt;10,10,'Indicator Data'!R40))*(1/'Indicator Data'!S40),0.5)+1)/2)*((POWER(('Indicator Data'!V40*'Indicator Data'!T40),0.5)+POWER(('Indicator Data'!W40*'Indicator Data'!U40),0.5))/2)*(('Indicator Data'!X40+'Indicator Data'!Y40)/2)),(1/3))))))</f>
        <v>0.27647530926777075</v>
      </c>
      <c r="I38" s="261">
        <f>IF(H38="x","x",ROUND(IF(H38&gt;I$40,10,IF(H38&lt;I$39,0,10-(I$40-H38)/(I$40-I$39)*10)),1))</f>
        <v>5.9</v>
      </c>
      <c r="J38" s="261">
        <f>IF('Indicator Data'!Z40="No data","x",ROUND(IF('Indicator Data'!Z40&gt;J$40,10,IF('Indicator Data'!Z40&lt;J$39,0,10-(J$40-'Indicator Data'!Z40)/(J$40-J$39)*10)),1))</f>
        <v>6.5</v>
      </c>
      <c r="K38" s="258">
        <f t="shared" si="2"/>
        <v>6.2</v>
      </c>
      <c r="L38" s="272">
        <f>SUM(IF('Indicator Data'!AA40=0,0,'Indicator Data'!AA40/1000000),SUM('Indicator Data'!AB40:AC40))</f>
        <v>1533.2768120000001</v>
      </c>
      <c r="M38" s="272">
        <f>L38/(SUM('Indicator Data'!BO$30:'Indicator Data'!BO$40))*1000000</f>
        <v>415.67458528831844</v>
      </c>
      <c r="N38" s="261">
        <f>IF(M38="x","x",ROUND(IF(M38&gt;N$40,10,IF(M38&lt;N$39,0,10-(N$40-M38)/(N$40-N$39)*10)),1))</f>
        <v>10</v>
      </c>
      <c r="O38" s="261">
        <f>IF('Indicator Data'!AD40="No data","x",ROUND(IF('Indicator Data'!AD40&gt;O$40,10,IF('Indicator Data'!AD40&lt;O$39,0,10-(O$40-'Indicator Data'!AD40)/(O$40-O$39)*10)),1))</f>
        <v>10</v>
      </c>
      <c r="P38" s="262">
        <f>IF('Indicator Data'!Q40="No data","x",ROUND(IF('Indicator Data'!Q40&gt;P$40,10,IF('Indicator Data'!Q40&lt;P$39,0,10-(P$40-'Indicator Data'!Q40)/(P$40-P$39)*10)),1))</f>
        <v>8.9</v>
      </c>
      <c r="Q38" s="262">
        <f>IF('Indicator Data'!AE40="No data","x",ROUND(IF('Indicator Data'!AE40&gt;Q$40,10,IF('Indicator Data'!AE40&lt;Q$39,0,10-(Q$40-'Indicator Data'!AE40)/(Q$40-Q$39)*10)),1))</f>
        <v>0.5</v>
      </c>
      <c r="R38" s="258">
        <f t="shared" si="4"/>
        <v>9.6</v>
      </c>
      <c r="S38" s="254">
        <f t="shared" si="5"/>
        <v>4.7</v>
      </c>
      <c r="T38" s="265">
        <f>IF(AND('Indicator Data'!AF40="No data",'Indicator Data'!AG40="No data",'Indicator Data'!AH40="No data"),"x",SUM('Indicator Data'!AF40:AH40))</f>
        <v>7.8355146703856668E-2</v>
      </c>
      <c r="U38" s="262">
        <f>IF(T38="x","x",ROUND(IF(T38&gt;U$40,10,IF(T38&lt;U$39,0,10-(U$40-T38)/(U$40-U$39)*10)),1))</f>
        <v>7.1</v>
      </c>
      <c r="V38" s="262">
        <f>IF('Indicator Data'!AI40="No data","x",'Indicator Data'!AI40)</f>
        <v>5</v>
      </c>
      <c r="W38" s="258">
        <f t="shared" si="7"/>
        <v>6.2</v>
      </c>
      <c r="X38" s="261">
        <f>IF('Indicator Data'!AJ40="No data","x",ROUND(IF('Indicator Data'!AJ40&gt;X$40,10,IF('Indicator Data'!AJ40&lt;X$39,0,10-(X$40-'Indicator Data'!AJ40)/(X$40-X$39)*10)),1))</f>
        <v>5.3</v>
      </c>
      <c r="Y38" s="261">
        <f>IF('Indicator Data'!AK40="No data","x",ROUND(IF('Indicator Data'!AK40&gt;Y$40,10,IF('Indicator Data'!AK40&lt;Y$39,0,10-(Y$40-'Indicator Data'!AK40)/(Y$40-Y$39)*10)),1))</f>
        <v>10</v>
      </c>
      <c r="Z38" s="269">
        <f>IF('Indicator Data'!AS40="No data","x",ROUND(IF('Indicator Data'!AS40&gt;Z$40,10,IF('Indicator Data'!AS40&lt;Z$39,0,10-(Z$40-'Indicator Data'!AS40)/(Z$40-Z$39)*10)),1))</f>
        <v>9.6999999999999993</v>
      </c>
      <c r="AA38" s="269">
        <f>IF('Indicator Data'!AT40="No data","x",ROUND(IF('Indicator Data'!AT40&gt;AA$40,10,IF('Indicator Data'!AT40&lt;AA$39,0,10-(AA$40-'Indicator Data'!AT40)/(AA$40-AA$39)*10)),1))</f>
        <v>10</v>
      </c>
      <c r="AB38" s="262">
        <f t="shared" si="41"/>
        <v>9.9</v>
      </c>
      <c r="AC38" s="258">
        <f t="shared" si="42"/>
        <v>8.4</v>
      </c>
      <c r="AD38" s="261">
        <f>IF('Indicator Data'!AM40="No data","x",ROUND(IF('Indicator Data'!AM40&gt;AD$40,10,IF('Indicator Data'!AM40&lt;AD$39,0,10-(AD$40-'Indicator Data'!AM40)/(AD$40-AD$39)*10)),1))</f>
        <v>3.1</v>
      </c>
      <c r="AE38" s="258">
        <f t="shared" si="10"/>
        <v>3.1</v>
      </c>
      <c r="AF38" s="271">
        <f>IF(OR('Indicator Data'!AN40="No data",'Indicator Data'!BO40="No data"),"x",('Indicator Data'!AN40/'Indicator Data'!BO40))</f>
        <v>0</v>
      </c>
      <c r="AG38" s="258">
        <f>IF(AF38="x","x",ROUND(IF(AF38&gt;AG$40,10,IF(AF38&lt;AG$39,0,10-(AG$40-AF38)/(AG$40-AG$39)*10)),1))</f>
        <v>0</v>
      </c>
      <c r="AH38" s="261">
        <f>IF('Indicator Data'!AO40="No data","x",ROUND(IF('Indicator Data'!AO40&lt;$AH$39,10,IF('Indicator Data'!AO40&gt;$AH$40,0,($AH$40-'Indicator Data'!AO40)/($AH$40-$AH$39)*10)),1))</f>
        <v>6.8</v>
      </c>
      <c r="AI38" s="261">
        <f>IF('Indicator Data'!AP40="No data","x",ROUND(IF('Indicator Data'!AP40&gt;$AI$40,10,IF('Indicator Data'!AP40&lt;$AI$39,0,10-($AI$40-'Indicator Data'!AP40)/($AI$40-$AI$39)*10)),1))</f>
        <v>9.1999999999999993</v>
      </c>
      <c r="AJ38" s="269">
        <f>IF('Indicator Data'!AQ40="No data","x",ROUND(IF('Indicator Data'!AQ40&gt;$AJ$40,10,IF('Indicator Data'!AQ40&lt;$AJ$39,0,10-($AJ$40-'Indicator Data'!AQ40)/($AJ$40-$AJ$39)*10)),1))</f>
        <v>9.5</v>
      </c>
      <c r="AK38" s="261">
        <f t="shared" si="12"/>
        <v>9.5</v>
      </c>
      <c r="AL38" s="258">
        <f t="shared" si="13"/>
        <v>8.5</v>
      </c>
      <c r="AM38" s="261">
        <f>IF('Indicator Data'!AR40="No data","x",ROUND(IF('Indicator Data'!AR40&gt;AM$40,10,IF('Indicator Data'!AR40&lt;AM$39,0,10-(AM$40-'Indicator Data'!AR40)/(AM$40-AM$39)*10)),1))</f>
        <v>0.6</v>
      </c>
      <c r="AN38" s="258">
        <f t="shared" si="14"/>
        <v>0.6</v>
      </c>
      <c r="AO38" s="254">
        <f t="shared" si="15"/>
        <v>6.2</v>
      </c>
    </row>
    <row r="39" spans="1:41" x14ac:dyDescent="0.25">
      <c r="A39" s="35"/>
      <c r="B39" s="35"/>
      <c r="C39" s="107" t="s">
        <v>15</v>
      </c>
      <c r="D39" s="36">
        <v>0.7</v>
      </c>
      <c r="E39" s="36">
        <v>0</v>
      </c>
      <c r="F39" s="36">
        <v>5</v>
      </c>
      <c r="G39" s="36"/>
      <c r="H39" s="36"/>
      <c r="I39" s="36">
        <v>0.1</v>
      </c>
      <c r="J39" s="36">
        <v>0.3</v>
      </c>
      <c r="K39" s="36"/>
      <c r="L39" s="36"/>
      <c r="M39" s="36"/>
      <c r="N39" s="36">
        <v>0</v>
      </c>
      <c r="O39" s="36">
        <v>0</v>
      </c>
      <c r="P39" s="36">
        <v>0</v>
      </c>
      <c r="Q39" s="36">
        <v>8</v>
      </c>
      <c r="R39" s="36"/>
      <c r="S39" s="36"/>
      <c r="T39" s="36"/>
      <c r="U39" s="36">
        <v>0</v>
      </c>
      <c r="V39" s="36"/>
      <c r="W39" s="36"/>
      <c r="X39" s="36">
        <v>0</v>
      </c>
      <c r="Y39" s="36">
        <v>2</v>
      </c>
      <c r="Z39" s="36">
        <v>0</v>
      </c>
      <c r="AA39" s="36">
        <v>0</v>
      </c>
      <c r="AB39" s="36"/>
      <c r="AC39" s="36"/>
      <c r="AD39" s="36">
        <v>0</v>
      </c>
      <c r="AE39" s="36"/>
      <c r="AF39" s="36"/>
      <c r="AG39" s="37">
        <v>0</v>
      </c>
      <c r="AH39" s="36">
        <v>110</v>
      </c>
      <c r="AI39" s="36">
        <v>0.03</v>
      </c>
      <c r="AJ39" s="36">
        <v>0.09</v>
      </c>
      <c r="AK39" s="36"/>
      <c r="AL39" s="36"/>
      <c r="AM39" s="36">
        <v>2</v>
      </c>
      <c r="AN39" s="36"/>
      <c r="AO39" s="36"/>
    </row>
    <row r="40" spans="1:41" x14ac:dyDescent="0.25">
      <c r="A40" s="35"/>
      <c r="B40" s="35"/>
      <c r="C40" s="107" t="s">
        <v>16</v>
      </c>
      <c r="D40" s="36">
        <v>0.84</v>
      </c>
      <c r="E40" s="36">
        <v>1.5</v>
      </c>
      <c r="F40" s="36">
        <v>16</v>
      </c>
      <c r="G40" s="36"/>
      <c r="H40" s="36"/>
      <c r="I40" s="36">
        <v>0.4</v>
      </c>
      <c r="J40" s="36">
        <v>0.4</v>
      </c>
      <c r="K40" s="36"/>
      <c r="L40" s="36"/>
      <c r="M40" s="36"/>
      <c r="N40" s="36">
        <v>300</v>
      </c>
      <c r="O40" s="36">
        <v>5</v>
      </c>
      <c r="P40" s="36">
        <v>15</v>
      </c>
      <c r="Q40" s="36">
        <v>18</v>
      </c>
      <c r="R40" s="36"/>
      <c r="S40" s="36"/>
      <c r="T40" s="36"/>
      <c r="U40" s="36">
        <v>0.11</v>
      </c>
      <c r="V40" s="36"/>
      <c r="W40" s="36"/>
      <c r="X40" s="36">
        <v>0.04</v>
      </c>
      <c r="Y40" s="36">
        <v>30</v>
      </c>
      <c r="Z40" s="36">
        <v>20</v>
      </c>
      <c r="AA40" s="36">
        <v>0.38</v>
      </c>
      <c r="AB40" s="36"/>
      <c r="AC40" s="36"/>
      <c r="AD40" s="36">
        <v>6</v>
      </c>
      <c r="AE40" s="36"/>
      <c r="AF40" s="36"/>
      <c r="AG40" s="37">
        <v>0.3</v>
      </c>
      <c r="AH40" s="36">
        <v>135</v>
      </c>
      <c r="AI40" s="36">
        <v>0.08</v>
      </c>
      <c r="AJ40" s="36">
        <v>0.3</v>
      </c>
      <c r="AK40" s="36"/>
      <c r="AL40" s="36"/>
      <c r="AM40" s="36">
        <v>9</v>
      </c>
      <c r="AN40" s="36"/>
      <c r="AO40" s="36"/>
    </row>
    <row r="41" spans="1:41" x14ac:dyDescent="0.25">
      <c r="U41" s="5"/>
      <c r="AH41" s="83"/>
    </row>
    <row r="42" spans="1:41" x14ac:dyDescent="0.25">
      <c r="U42" s="83"/>
      <c r="W42" s="83"/>
      <c r="AH42" s="83"/>
      <c r="AI42" s="83"/>
    </row>
  </sheetData>
  <sortState ref="B3:C147">
    <sortCondition ref="B3:B147"/>
  </sortState>
  <pageMargins left="0.7" right="0.7" top="0.75" bottom="0.75" header="0.3" footer="0.3"/>
  <pageSetup paperSize="9" orientation="portrait" r:id="rId1"/>
  <ignoredErrors>
    <ignoredError sqref="T14:T3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C396"/>
  </sheetPr>
  <dimension ref="A1:AJ42"/>
  <sheetViews>
    <sheetView showGridLines="0" zoomScale="73" zoomScaleNormal="73" workbookViewId="0">
      <pane xSplit="3" ySplit="2" topLeftCell="K30" activePane="bottomRight" state="frozen"/>
      <selection pane="topRight" activeCell="B1" sqref="B1"/>
      <selection pane="bottomLeft" activeCell="A4" sqref="A4"/>
      <selection pane="bottomRight" activeCell="S6" sqref="S6"/>
    </sheetView>
  </sheetViews>
  <sheetFormatPr defaultColWidth="9.140625" defaultRowHeight="15" x14ac:dyDescent="0.25"/>
  <cols>
    <col min="1" max="1" width="12.85546875" style="1" bestFit="1" customWidth="1"/>
    <col min="2" max="2" width="31.85546875" style="1" bestFit="1" customWidth="1"/>
    <col min="3" max="3" width="13.85546875" style="1" bestFit="1" customWidth="1"/>
    <col min="4" max="4" width="7.85546875" style="1" customWidth="1"/>
    <col min="5" max="8" width="7.85546875" style="11" customWidth="1"/>
    <col min="9" max="9" width="9.28515625" style="11" customWidth="1"/>
    <col min="10" max="21" width="7.85546875" style="11" customWidth="1"/>
    <col min="22" max="23" width="7.85546875" style="1" customWidth="1"/>
    <col min="24" max="25" width="7.85546875" style="11" customWidth="1"/>
    <col min="26" max="26" width="7.85546875" style="1" customWidth="1"/>
    <col min="27" max="27" width="7.85546875" style="7" customWidth="1"/>
    <col min="28" max="28" width="7.85546875" style="1" customWidth="1"/>
    <col min="29" max="34" width="7.85546875" style="7" customWidth="1"/>
    <col min="35" max="35" width="7.85546875" style="1" customWidth="1"/>
    <col min="36" max="36" width="7.85546875" style="11" customWidth="1"/>
    <col min="37" max="16384" width="9.140625" style="1"/>
  </cols>
  <sheetData>
    <row r="1" spans="1:36" x14ac:dyDescent="0.25">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row>
    <row r="2" spans="1:36" ht="109.5" customHeight="1" thickBot="1" x14ac:dyDescent="0.3">
      <c r="A2" s="302" t="s">
        <v>8</v>
      </c>
      <c r="B2" s="302" t="s">
        <v>260</v>
      </c>
      <c r="C2" s="303" t="s">
        <v>453</v>
      </c>
      <c r="D2" s="285" t="s">
        <v>574</v>
      </c>
      <c r="E2" s="279" t="s">
        <v>30</v>
      </c>
      <c r="F2" s="285" t="s">
        <v>276</v>
      </c>
      <c r="G2" s="285" t="s">
        <v>277</v>
      </c>
      <c r="H2" s="279" t="s">
        <v>274</v>
      </c>
      <c r="I2" s="79" t="s">
        <v>278</v>
      </c>
      <c r="J2" s="285" t="s">
        <v>327</v>
      </c>
      <c r="K2" s="285" t="s">
        <v>303</v>
      </c>
      <c r="L2" s="285" t="s">
        <v>304</v>
      </c>
      <c r="M2" s="288" t="s">
        <v>329</v>
      </c>
      <c r="N2" s="282" t="s">
        <v>275</v>
      </c>
      <c r="O2" s="285" t="s">
        <v>492</v>
      </c>
      <c r="P2" s="59" t="s">
        <v>729</v>
      </c>
      <c r="Q2" s="59" t="s">
        <v>730</v>
      </c>
      <c r="R2" s="59" t="s">
        <v>731</v>
      </c>
      <c r="S2" s="285" t="s">
        <v>737</v>
      </c>
      <c r="T2" s="279" t="s">
        <v>491</v>
      </c>
      <c r="U2" s="276" t="s">
        <v>184</v>
      </c>
      <c r="V2" s="285" t="s">
        <v>1</v>
      </c>
      <c r="W2" s="285" t="s">
        <v>2</v>
      </c>
      <c r="X2" s="279" t="s">
        <v>9</v>
      </c>
      <c r="Y2" s="59" t="s">
        <v>39</v>
      </c>
      <c r="Z2" s="285" t="s">
        <v>39</v>
      </c>
      <c r="AA2" s="285" t="s">
        <v>485</v>
      </c>
      <c r="AB2" s="279" t="s">
        <v>10</v>
      </c>
      <c r="AC2" s="285" t="s">
        <v>25</v>
      </c>
      <c r="AD2" s="285" t="s">
        <v>221</v>
      </c>
      <c r="AE2" s="285" t="s">
        <v>489</v>
      </c>
      <c r="AF2" s="285" t="s">
        <v>690</v>
      </c>
      <c r="AG2" s="285" t="s">
        <v>696</v>
      </c>
      <c r="AH2" s="285" t="s">
        <v>700</v>
      </c>
      <c r="AI2" s="279" t="s">
        <v>24</v>
      </c>
      <c r="AJ2" s="276" t="s">
        <v>183</v>
      </c>
    </row>
    <row r="3" spans="1:36" x14ac:dyDescent="0.25">
      <c r="A3" s="299" t="s">
        <v>658</v>
      </c>
      <c r="B3" s="51" t="s">
        <v>587</v>
      </c>
      <c r="C3" s="108" t="s">
        <v>623</v>
      </c>
      <c r="D3" s="300">
        <f>IF('Indicator Data'!AV5="No data","x",ROUND(IF('Indicator Data'!AV5&gt;D$40,0,IF('Indicator Data'!AV5&lt;D$39,10,(D$40-'Indicator Data'!AV5)/(D$40-D$39)*10)),1))</f>
        <v>5.5</v>
      </c>
      <c r="E3" s="280">
        <f t="shared" ref="E3:E38" si="0">D3</f>
        <v>5.5</v>
      </c>
      <c r="F3" s="286">
        <f>IF('Indicator Data'!AW5="No data","x",ROUND(IF('Indicator Data'!AW5&gt;F$40,0,IF('Indicator Data'!AW5&lt;F$39,10,(F$40-'Indicator Data'!AW5)/(F$40-F$39)*10)),1))</f>
        <v>3.6</v>
      </c>
      <c r="G3" s="286">
        <f>IF('Indicator Data'!AX5="No data","x",ROUND(IF('Indicator Data'!AX5&gt;G$40,0,IF('Indicator Data'!AX5&lt;G$39,10,(G$40-'Indicator Data'!AX5)/(G$40-G$39)*10)),1))</f>
        <v>0.1</v>
      </c>
      <c r="H3" s="280">
        <f t="shared" ref="H3:H38" si="1">ROUND(IF(F3="x",G3,IF(G3="x",F3,(10-GEOMEAN(((10-F3)/10*9+1),((10-G3)/10*9+1))))/9*10),1)</f>
        <v>2</v>
      </c>
      <c r="I3" s="105">
        <f>IF('Indicator Data'!AY5="No data","x",'Indicator Data'!AY5/'Indicator Data'!BO5)</f>
        <v>4.0930979133226323E-4</v>
      </c>
      <c r="J3" s="286">
        <f t="shared" ref="J3:J18" si="2">IF(I3="x","x",ROUND(IF(I3&gt;J$40,0,IF(I3&lt;J$39,10,(J$40-I3)/(J$40-J$39)*10)),1))</f>
        <v>10</v>
      </c>
      <c r="K3" s="286">
        <f>IF('Indicator Data'!AZ5="No data","x",ROUND(IF('Indicator Data'!AZ5&gt;K$40,10,IF('Indicator Data'!AZ5&lt;K$39,0,10-(K$40-'Indicator Data'!AZ5)/(K$40-K$39)*10)),1))</f>
        <v>3.8</v>
      </c>
      <c r="L3" s="286">
        <f>IF('Indicator Data'!BA5="No data","x",ROUND(IF('Indicator Data'!BA5&gt;L$40,10,IF('Indicator Data'!BA5&lt;L$39,0,10-(L$40-'Indicator Data'!BA5)/(L$40-L$39)*10)),1))</f>
        <v>6.7</v>
      </c>
      <c r="M3" s="287">
        <f>ROUND(AVERAGE(K3,L3),1)</f>
        <v>5.3</v>
      </c>
      <c r="N3" s="283">
        <f t="shared" ref="N3:N38" si="3">ROUND(IF(J3="x",M3,IF(M3="x",J3,(10-GEOMEAN(((10-J3)/10*9+1),((10-M3)/10*9+1))))/9*10),1)</f>
        <v>8.6</v>
      </c>
      <c r="O3" s="286">
        <f>IF('Indicator Data'!BB5="No data","x",ROUND(IF('Indicator Data'!BB5&gt;O$40,0,IF('Indicator Data'!BB5&lt;O$39,10,(O$40-'Indicator Data'!BB5)/(O$40-O$39)*10)),1))</f>
        <v>3.1</v>
      </c>
      <c r="P3" s="58">
        <f>IF('Indicator Data'!BC5="x","x",ROUND(IF('Indicator Data'!BC5&gt;P$40,0,IF('Indicator Data'!BC5&lt;P$39,10,(P$40-'Indicator Data'!BC5)/(P$40-P$39)*10)),1))</f>
        <v>10</v>
      </c>
      <c r="Q3" s="58">
        <f>IF('Indicator Data'!BD5="x","x",ROUND(IF('Indicator Data'!BD5&gt;Q$40,0,IF('Indicator Data'!BD5&lt;Q$39,10,(Q$40-'Indicator Data'!BD5)/(Q$40-Q$39)*10)),1))</f>
        <v>10</v>
      </c>
      <c r="R3" s="58">
        <f>IF('Indicator Data'!BE5="x","x",ROUND(IF('Indicator Data'!BE5&gt;R$40,0,IF('Indicator Data'!BE5&lt;R$39,10,(R$40-'Indicator Data'!BE5)/(R$40-R$39)*10)),1))</f>
        <v>10</v>
      </c>
      <c r="S3" s="287">
        <f>ROUND(AVERAGE(P3,Q3,R3),1)</f>
        <v>10</v>
      </c>
      <c r="T3" s="284">
        <f t="shared" ref="T3:T38" si="4">IF(AND(O3="x", S3="x"),"x",ROUND(AVERAGE(O3,S3),1))</f>
        <v>6.6</v>
      </c>
      <c r="U3" s="278">
        <f t="shared" ref="U3:U38" si="5">ROUND(AVERAGE(E3,H3,N3,T3),1)</f>
        <v>5.7</v>
      </c>
      <c r="V3" s="286">
        <f>IF('Indicator Data'!BF5="No data","x",ROUND(IF('Indicator Data'!BF5&gt;V$40,0,IF('Indicator Data'!BF5&lt;V$39,10,(V$40-'Indicator Data'!BF5)/(V$40-V$39)*10)),1))</f>
        <v>5.7</v>
      </c>
      <c r="W3" s="286">
        <f>IF('Indicator Data'!BG5="No data","x",ROUND(IF('Indicator Data'!BG5&gt;W$40,0,IF('Indicator Data'!BG5&lt;W$39,10,(W$40-'Indicator Data'!BG5)/(W$40-W$39)*10)),1))</f>
        <v>0</v>
      </c>
      <c r="X3" s="280">
        <f t="shared" ref="X3:X38" si="6">IF(AND(V3="x",W3="x"),"x",ROUND(AVERAGE(V3,W3),1))</f>
        <v>2.9</v>
      </c>
      <c r="Y3" s="106">
        <f>IF('Indicator Data'!BI5="No data","x",'Indicator Data'!BI5/'Indicator Data'!BN5*100)</f>
        <v>56.337241599363267</v>
      </c>
      <c r="Z3" s="286">
        <f t="shared" ref="Z3:Z18" si="7">IF(Y3="x","x",ROUND(IF(Y3&gt;Z$40,0,IF(Y3&lt;Z$39,10,(Z$40-Y3)/(Z$40-Z$39)*10)),1))</f>
        <v>4.2</v>
      </c>
      <c r="AA3" s="286">
        <f>IF('Indicator Data'!BH5="No data","x",ROUND(IF('Indicator Data'!BH5&gt;AA$40,0,IF('Indicator Data'!BH5&lt;AA$39,10,(AA$40-'Indicator Data'!BH5)/(AA$40-AA$39)*10)),1))</f>
        <v>3</v>
      </c>
      <c r="AB3" s="281">
        <f>IF(AND(Z3="x",AA3="x"),"x",ROUND(AVERAGE(Z3,AA3),1))</f>
        <v>3.6</v>
      </c>
      <c r="AC3" s="286">
        <f>IF('Indicator Data'!BJ5="No data","x",ROUND(IF('Indicator Data'!BJ5&gt;AC$40,0,IF('Indicator Data'!BJ5&lt;AC$39,10,(AC$40-'Indicator Data'!BJ5)/(AC$40-AC$39)*10)),1))</f>
        <v>0</v>
      </c>
      <c r="AD3" s="286">
        <f>IF('Indicator Data'!R5="No data","x",ROUND(IF('Indicator Data'!R5&gt;AD$40,10,IF('Indicator Data'!R5&lt;AD$39,0,10-(AD$40-'Indicator Data'!R5)/(AD$40-AD$39)*10)),1))</f>
        <v>10</v>
      </c>
      <c r="AE3" s="286">
        <f>IF('Indicator Data'!AU5="No data","x",ROUND(IF('Indicator Data'!AU5&gt;AE$40,0,IF('Indicator Data'!AU5&lt;AE$39,10,(AE$40-'Indicator Data'!AU5)/(AE$40-AE$39)*10)),1))</f>
        <v>6.8</v>
      </c>
      <c r="AF3" s="287">
        <f>IF('Indicator Data'!BK5="No data","x",ROUND(IF('Indicator Data'!BK5&gt;AF$40,0,IF('Indicator Data'!BK5&lt;AF$39,10,(AF$40-'Indicator Data'!BK5)/(AF$40-AF$39)*10)),1))</f>
        <v>4.5</v>
      </c>
      <c r="AG3" s="287">
        <f>IF('Indicator Data'!BL5="No data","x",ROUND(IF('Indicator Data'!BL5&gt;AG$40,0,IF('Indicator Data'!BL5&lt;AG$39,10,(AG$40-'Indicator Data'!BL5)/(AG$40-AG$39)*10)),1))</f>
        <v>5.3</v>
      </c>
      <c r="AH3" s="287">
        <f>IF('Indicator Data'!BM5="No data","x",ROUND(IF('Indicator Data'!BM5&gt;AH$40,0,IF('Indicator Data'!BM5&lt;AH$39,10,(AH$40-'Indicator Data'!BM5)/(AH$40-AH$39)*10)),1))</f>
        <v>9.9</v>
      </c>
      <c r="AI3" s="281">
        <f>IF(AND(AC3="x",AD3="x",AE3="x"),"x",ROUND(AVERAGE(AC3,AD3,AE3,AF3,AG3,AH3),1))</f>
        <v>6.1</v>
      </c>
      <c r="AJ3" s="277">
        <f t="shared" ref="AJ3:AJ38" si="8">ROUND(AVERAGE(AB3,X3,AI3),1)</f>
        <v>4.2</v>
      </c>
    </row>
    <row r="4" spans="1:36" x14ac:dyDescent="0.25">
      <c r="A4" s="299" t="s">
        <v>658</v>
      </c>
      <c r="B4" s="51" t="s">
        <v>588</v>
      </c>
      <c r="C4" s="108" t="s">
        <v>624</v>
      </c>
      <c r="D4" s="301">
        <f>IF('Indicator Data'!AV6="No data","x",ROUND(IF('Indicator Data'!AV6&gt;D$40,0,IF('Indicator Data'!AV6&lt;D$39,10,(D$40-'Indicator Data'!AV6)/(D$40-D$39)*10)),1))</f>
        <v>5.5</v>
      </c>
      <c r="E4" s="281">
        <f t="shared" si="0"/>
        <v>5.5</v>
      </c>
      <c r="F4" s="287">
        <f>IF('Indicator Data'!AW6="No data","x",ROUND(IF('Indicator Data'!AW6&gt;F$40,0,IF('Indicator Data'!AW6&lt;F$39,10,(F$40-'Indicator Data'!AW6)/(F$40-F$39)*10)),1))</f>
        <v>3.6</v>
      </c>
      <c r="G4" s="287">
        <f>IF('Indicator Data'!AX6="No data","x",ROUND(IF('Indicator Data'!AX6&gt;G$40,0,IF('Indicator Data'!AX6&lt;G$39,10,(G$40-'Indicator Data'!AX6)/(G$40-G$39)*10)),1))</f>
        <v>0.1</v>
      </c>
      <c r="H4" s="281">
        <f t="shared" si="1"/>
        <v>2</v>
      </c>
      <c r="I4" s="80">
        <f>IF('Indicator Data'!AY6="No data","x",'Indicator Data'!AY6/'Indicator Data'!BO6)</f>
        <v>3.078721745908028E-4</v>
      </c>
      <c r="J4" s="287">
        <f t="shared" si="2"/>
        <v>10</v>
      </c>
      <c r="K4" s="287">
        <f>IF('Indicator Data'!AZ6="No data","x",ROUND(IF('Indicator Data'!AZ6&gt;K$40,10,IF('Indicator Data'!AZ6&lt;K$39,0,10-(K$40-'Indicator Data'!AZ6)/(K$40-K$39)*10)),1))</f>
        <v>3.8</v>
      </c>
      <c r="L4" s="287">
        <f>IF('Indicator Data'!BA6="No data","x",ROUND(IF('Indicator Data'!BA6&gt;L$40,10,IF('Indicator Data'!BA6&lt;L$39,0,10-(L$40-'Indicator Data'!BA6)/(L$40-L$39)*10)),1))</f>
        <v>6.7</v>
      </c>
      <c r="M4" s="287">
        <f t="shared" ref="M4:M38" si="9">ROUND(AVERAGE(K4,L4),1)</f>
        <v>5.3</v>
      </c>
      <c r="N4" s="284">
        <f t="shared" si="3"/>
        <v>8.6</v>
      </c>
      <c r="O4" s="287">
        <f>IF('Indicator Data'!BB6="No data","x",ROUND(IF('Indicator Data'!BB6&gt;O$40,0,IF('Indicator Data'!BB6&lt;O$39,10,(O$40-'Indicator Data'!BB6)/(O$40-O$39)*10)),1))</f>
        <v>3.1</v>
      </c>
      <c r="P4" s="58">
        <f>IF('Indicator Data'!BC6="x","x",ROUND(IF('Indicator Data'!BC6&gt;P$40,0,IF('Indicator Data'!BC6&lt;P$39,10,(P$40-'Indicator Data'!BC6)/(P$40-P$39)*10)),1))</f>
        <v>10</v>
      </c>
      <c r="Q4" s="58">
        <f>IF('Indicator Data'!BD6="x","x",ROUND(IF('Indicator Data'!BD6&gt;Q$40,0,IF('Indicator Data'!BD6&lt;Q$39,10,(Q$40-'Indicator Data'!BD6)/(Q$40-Q$39)*10)),1))</f>
        <v>10</v>
      </c>
      <c r="R4" s="58">
        <f>IF('Indicator Data'!BE6="x","x",ROUND(IF('Indicator Data'!BE6&gt;R$40,0,IF('Indicator Data'!BE6&lt;R$39,10,(R$40-'Indicator Data'!BE6)/(R$40-R$39)*10)),1))</f>
        <v>10</v>
      </c>
      <c r="S4" s="287">
        <f t="shared" ref="S4:S38" si="10">ROUND(AVERAGE(P4,Q4,R4),1)</f>
        <v>10</v>
      </c>
      <c r="T4" s="284">
        <f t="shared" si="4"/>
        <v>6.6</v>
      </c>
      <c r="U4" s="278">
        <f t="shared" si="5"/>
        <v>5.7</v>
      </c>
      <c r="V4" s="287">
        <f>IF('Indicator Data'!BF6="No data","x",ROUND(IF('Indicator Data'!BF6&gt;V$40,0,IF('Indicator Data'!BF6&lt;V$39,10,(V$40-'Indicator Data'!BF6)/(V$40-V$39)*10)),1))</f>
        <v>6.6</v>
      </c>
      <c r="W4" s="287">
        <f>IF('Indicator Data'!BG6="No data","x",ROUND(IF('Indicator Data'!BG6&gt;W$40,0,IF('Indicator Data'!BG6&lt;W$39,10,(W$40-'Indicator Data'!BG6)/(W$40-W$39)*10)),1))</f>
        <v>0</v>
      </c>
      <c r="X4" s="281">
        <f t="shared" si="6"/>
        <v>3.3</v>
      </c>
      <c r="Y4" s="58">
        <f>IF('Indicator Data'!BI6="No data","x",'Indicator Data'!BI6/'Indicator Data'!BN6*100)</f>
        <v>63.229893245263149</v>
      </c>
      <c r="Z4" s="287">
        <f t="shared" si="7"/>
        <v>2.9</v>
      </c>
      <c r="AA4" s="287">
        <f>IF('Indicator Data'!BH6="No data","x",ROUND(IF('Indicator Data'!BH6&gt;AA$40,0,IF('Indicator Data'!BH6&lt;AA$39,10,(AA$40-'Indicator Data'!BH6)/(AA$40-AA$39)*10)),1))</f>
        <v>3</v>
      </c>
      <c r="AB4" s="281">
        <f>IF(AND(Z4="x",AA4="x"),"x",ROUND(AVERAGE(Z4,AA4),1))</f>
        <v>3</v>
      </c>
      <c r="AC4" s="287">
        <f>IF('Indicator Data'!BJ6="No data","x",ROUND(IF('Indicator Data'!BJ6&gt;AC$40,0,IF('Indicator Data'!BJ6&lt;AC$39,10,(AC$40-'Indicator Data'!BJ6)/(AC$40-AC$39)*10)),1))</f>
        <v>0</v>
      </c>
      <c r="AD4" s="287">
        <f>IF('Indicator Data'!R6="No data","x",ROUND(IF('Indicator Data'!R6&gt;AD$40,10,IF('Indicator Data'!R6&lt;AD$39,0,10-(AD$40-'Indicator Data'!R6)/(AD$40-AD$39)*10)),1))</f>
        <v>10</v>
      </c>
      <c r="AE4" s="287">
        <f>IF('Indicator Data'!AU6="No data","x",ROUND(IF('Indicator Data'!AU6&gt;AE$40,0,IF('Indicator Data'!AU6&lt;AE$39,10,(AE$40-'Indicator Data'!AU6)/(AE$40-AE$39)*10)),1))</f>
        <v>6.8</v>
      </c>
      <c r="AF4" s="287">
        <f>IF('Indicator Data'!BK6="No data","x",ROUND(IF('Indicator Data'!BK6&gt;AF$40,0,IF('Indicator Data'!BK6&lt;AF$39,10,(AF$40-'Indicator Data'!BK6)/(AF$40-AF$39)*10)),1))</f>
        <v>5.5</v>
      </c>
      <c r="AG4" s="287">
        <f>IF('Indicator Data'!BL6="No data","x",ROUND(IF('Indicator Data'!BL6&gt;AG$40,0,IF('Indicator Data'!BL6&lt;AG$39,10,(AG$40-'Indicator Data'!BL6)/(AG$40-AG$39)*10)),1))</f>
        <v>7.2</v>
      </c>
      <c r="AH4" s="287">
        <f>IF('Indicator Data'!BM6="No data","x",ROUND(IF('Indicator Data'!BM6&gt;AH$40,0,IF('Indicator Data'!BM6&lt;AH$39,10,(AH$40-'Indicator Data'!BM6)/(AH$40-AH$39)*10)),1))</f>
        <v>8.3000000000000007</v>
      </c>
      <c r="AI4" s="281">
        <f t="shared" ref="AI4:AI38" si="11">IF(AND(AC4="x",AD4="x",AE4="x"),"x",ROUND(AVERAGE(AC4,AD4,AE4,AF4,AG4,AH4),1))</f>
        <v>6.3</v>
      </c>
      <c r="AJ4" s="278">
        <f t="shared" si="8"/>
        <v>4.2</v>
      </c>
    </row>
    <row r="5" spans="1:36" x14ac:dyDescent="0.25">
      <c r="A5" s="299" t="s">
        <v>658</v>
      </c>
      <c r="B5" s="51" t="s">
        <v>589</v>
      </c>
      <c r="C5" s="108" t="s">
        <v>625</v>
      </c>
      <c r="D5" s="301">
        <f>IF('Indicator Data'!AV7="No data","x",ROUND(IF('Indicator Data'!AV7&gt;D$40,0,IF('Indicator Data'!AV7&lt;D$39,10,(D$40-'Indicator Data'!AV7)/(D$40-D$39)*10)),1))</f>
        <v>5.5</v>
      </c>
      <c r="E5" s="281">
        <f t="shared" si="0"/>
        <v>5.5</v>
      </c>
      <c r="F5" s="287">
        <f>IF('Indicator Data'!AW7="No data","x",ROUND(IF('Indicator Data'!AW7&gt;F$40,0,IF('Indicator Data'!AW7&lt;F$39,10,(F$40-'Indicator Data'!AW7)/(F$40-F$39)*10)),1))</f>
        <v>3.6</v>
      </c>
      <c r="G5" s="287">
        <f>IF('Indicator Data'!AX7="No data","x",ROUND(IF('Indicator Data'!AX7&gt;G$40,0,IF('Indicator Data'!AX7&lt;G$39,10,(G$40-'Indicator Data'!AX7)/(G$40-G$39)*10)),1))</f>
        <v>0.1</v>
      </c>
      <c r="H5" s="281">
        <f t="shared" si="1"/>
        <v>2</v>
      </c>
      <c r="I5" s="80">
        <f>IF('Indicator Data'!AY7="No data","x",'Indicator Data'!AY7/'Indicator Data'!BO7)</f>
        <v>4.3872919818456886E-4</v>
      </c>
      <c r="J5" s="287">
        <f t="shared" si="2"/>
        <v>9.9</v>
      </c>
      <c r="K5" s="287">
        <f>IF('Indicator Data'!AZ7="No data","x",ROUND(IF('Indicator Data'!AZ7&gt;K$40,10,IF('Indicator Data'!AZ7&lt;K$39,0,10-(K$40-'Indicator Data'!AZ7)/(K$40-K$39)*10)),1))</f>
        <v>3.8</v>
      </c>
      <c r="L5" s="287">
        <f>IF('Indicator Data'!BA7="No data","x",ROUND(IF('Indicator Data'!BA7&gt;L$40,10,IF('Indicator Data'!BA7&lt;L$39,0,10-(L$40-'Indicator Data'!BA7)/(L$40-L$39)*10)),1))</f>
        <v>6.7</v>
      </c>
      <c r="M5" s="287">
        <f t="shared" si="9"/>
        <v>5.3</v>
      </c>
      <c r="N5" s="284">
        <f t="shared" si="3"/>
        <v>8.5</v>
      </c>
      <c r="O5" s="287">
        <f>IF('Indicator Data'!BB7="No data","x",ROUND(IF('Indicator Data'!BB7&gt;O$40,0,IF('Indicator Data'!BB7&lt;O$39,10,(O$40-'Indicator Data'!BB7)/(O$40-O$39)*10)),1))</f>
        <v>3.1</v>
      </c>
      <c r="P5" s="58">
        <f>IF('Indicator Data'!BC7="x","x",ROUND(IF('Indicator Data'!BC7&gt;P$40,0,IF('Indicator Data'!BC7&lt;P$39,10,(P$40-'Indicator Data'!BC7)/(P$40-P$39)*10)),1))</f>
        <v>10</v>
      </c>
      <c r="Q5" s="58">
        <f>IF('Indicator Data'!BD7="x","x",ROUND(IF('Indicator Data'!BD7&gt;Q$40,0,IF('Indicator Data'!BD7&lt;Q$39,10,(Q$40-'Indicator Data'!BD7)/(Q$40-Q$39)*10)),1))</f>
        <v>10</v>
      </c>
      <c r="R5" s="58">
        <f>IF('Indicator Data'!BE7="x","x",ROUND(IF('Indicator Data'!BE7&gt;R$40,0,IF('Indicator Data'!BE7&lt;R$39,10,(R$40-'Indicator Data'!BE7)/(R$40-R$39)*10)),1))</f>
        <v>10</v>
      </c>
      <c r="S5" s="287">
        <f t="shared" si="10"/>
        <v>10</v>
      </c>
      <c r="T5" s="284">
        <f t="shared" si="4"/>
        <v>6.6</v>
      </c>
      <c r="U5" s="278">
        <f t="shared" si="5"/>
        <v>5.7</v>
      </c>
      <c r="V5" s="287">
        <f>IF('Indicator Data'!BF7="No data","x",ROUND(IF('Indicator Data'!BF7&gt;V$40,0,IF('Indicator Data'!BF7&lt;V$39,10,(V$40-'Indicator Data'!BF7)/(V$40-V$39)*10)),1))</f>
        <v>5.7</v>
      </c>
      <c r="W5" s="287">
        <f>IF('Indicator Data'!BG7="No data","x",ROUND(IF('Indicator Data'!BG7&gt;W$40,0,IF('Indicator Data'!BG7&lt;W$39,10,(W$40-'Indicator Data'!BG7)/(W$40-W$39)*10)),1))</f>
        <v>0</v>
      </c>
      <c r="X5" s="281">
        <f t="shared" si="6"/>
        <v>2.9</v>
      </c>
      <c r="Y5" s="58">
        <f>IF('Indicator Data'!BI7="No data","x",'Indicator Data'!BI7/'Indicator Data'!BN7*100)</f>
        <v>121.21837455320707</v>
      </c>
      <c r="Z5" s="287">
        <f t="shared" si="7"/>
        <v>0</v>
      </c>
      <c r="AA5" s="287">
        <f>IF('Indicator Data'!BH7="No data","x",ROUND(IF('Indicator Data'!BH7&gt;AA$40,0,IF('Indicator Data'!BH7&lt;AA$39,10,(AA$40-'Indicator Data'!BH7)/(AA$40-AA$39)*10)),1))</f>
        <v>3</v>
      </c>
      <c r="AB5" s="281">
        <f t="shared" ref="AB5:AB38" si="12">IF(AND(Z5="x",AA5="x"),"x",ROUND(AVERAGE(Z5,AA5),1))</f>
        <v>1.5</v>
      </c>
      <c r="AC5" s="287">
        <f>IF('Indicator Data'!BJ7="No data","x",ROUND(IF('Indicator Data'!BJ7&gt;AC$40,0,IF('Indicator Data'!BJ7&lt;AC$39,10,(AC$40-'Indicator Data'!BJ7)/(AC$40-AC$39)*10)),1))</f>
        <v>0</v>
      </c>
      <c r="AD5" s="287">
        <f>IF('Indicator Data'!R7="No data","x",ROUND(IF('Indicator Data'!R7&gt;AD$40,10,IF('Indicator Data'!R7&lt;AD$39,0,10-(AD$40-'Indicator Data'!R7)/(AD$40-AD$39)*10)),1))</f>
        <v>9.1</v>
      </c>
      <c r="AE5" s="287">
        <f>IF('Indicator Data'!AU7="No data","x",ROUND(IF('Indicator Data'!AU7&gt;AE$40,0,IF('Indicator Data'!AU7&lt;AE$39,10,(AE$40-'Indicator Data'!AU7)/(AE$40-AE$39)*10)),1))</f>
        <v>6.8</v>
      </c>
      <c r="AF5" s="287">
        <f>IF('Indicator Data'!BK7="No data","x",ROUND(IF('Indicator Data'!BK7&gt;AF$40,0,IF('Indicator Data'!BK7&lt;AF$39,10,(AF$40-'Indicator Data'!BK7)/(AF$40-AF$39)*10)),1))</f>
        <v>6.6</v>
      </c>
      <c r="AG5" s="287">
        <f>IF('Indicator Data'!BL7="No data","x",ROUND(IF('Indicator Data'!BL7&gt;AG$40,0,IF('Indicator Data'!BL7&lt;AG$39,10,(AG$40-'Indicator Data'!BL7)/(AG$40-AG$39)*10)),1))</f>
        <v>8.1999999999999993</v>
      </c>
      <c r="AH5" s="287">
        <f>IF('Indicator Data'!BM7="No data","x",ROUND(IF('Indicator Data'!BM7&gt;AH$40,0,IF('Indicator Data'!BM7&lt;AH$39,10,(AH$40-'Indicator Data'!BM7)/(AH$40-AH$39)*10)),1))</f>
        <v>9.9</v>
      </c>
      <c r="AI5" s="281">
        <f t="shared" si="11"/>
        <v>6.8</v>
      </c>
      <c r="AJ5" s="278">
        <f t="shared" si="8"/>
        <v>3.7</v>
      </c>
    </row>
    <row r="6" spans="1:36" x14ac:dyDescent="0.25">
      <c r="A6" s="299" t="s">
        <v>658</v>
      </c>
      <c r="B6" s="52" t="s">
        <v>590</v>
      </c>
      <c r="C6" s="42" t="s">
        <v>626</v>
      </c>
      <c r="D6" s="301">
        <f>IF('Indicator Data'!AV8="No data","x",ROUND(IF('Indicator Data'!AV8&gt;D$40,0,IF('Indicator Data'!AV8&lt;D$39,10,(D$40-'Indicator Data'!AV8)/(D$40-D$39)*10)),1))</f>
        <v>5.5</v>
      </c>
      <c r="E6" s="281">
        <f t="shared" si="0"/>
        <v>5.5</v>
      </c>
      <c r="F6" s="287">
        <f>IF('Indicator Data'!AW8="No data","x",ROUND(IF('Indicator Data'!AW8&gt;F$40,0,IF('Indicator Data'!AW8&lt;F$39,10,(F$40-'Indicator Data'!AW8)/(F$40-F$39)*10)),1))</f>
        <v>3.6</v>
      </c>
      <c r="G6" s="287">
        <f>IF('Indicator Data'!AX8="No data","x",ROUND(IF('Indicator Data'!AX8&gt;G$40,0,IF('Indicator Data'!AX8&lt;G$39,10,(G$40-'Indicator Data'!AX8)/(G$40-G$39)*10)),1))</f>
        <v>0.1</v>
      </c>
      <c r="H6" s="281">
        <f t="shared" si="1"/>
        <v>2</v>
      </c>
      <c r="I6" s="80">
        <f>IF('Indicator Data'!AY8="No data","x",'Indicator Data'!AY8/'Indicator Data'!BO8)</f>
        <v>7.5065847234416158E-4</v>
      </c>
      <c r="J6" s="287">
        <f t="shared" si="2"/>
        <v>9</v>
      </c>
      <c r="K6" s="287">
        <f>IF('Indicator Data'!AZ8="No data","x",ROUND(IF('Indicator Data'!AZ8&gt;K$40,10,IF('Indicator Data'!AZ8&lt;K$39,0,10-(K$40-'Indicator Data'!AZ8)/(K$40-K$39)*10)),1))</f>
        <v>3.8</v>
      </c>
      <c r="L6" s="287">
        <f>IF('Indicator Data'!BA8="No data","x",ROUND(IF('Indicator Data'!BA8&gt;L$40,10,IF('Indicator Data'!BA8&lt;L$39,0,10-(L$40-'Indicator Data'!BA8)/(L$40-L$39)*10)),1))</f>
        <v>6.7</v>
      </c>
      <c r="M6" s="287">
        <f t="shared" si="9"/>
        <v>5.3</v>
      </c>
      <c r="N6" s="284">
        <f t="shared" si="3"/>
        <v>7.6</v>
      </c>
      <c r="O6" s="287">
        <f>IF('Indicator Data'!BB8="No data","x",ROUND(IF('Indicator Data'!BB8&gt;O$40,0,IF('Indicator Data'!BB8&lt;O$39,10,(O$40-'Indicator Data'!BB8)/(O$40-O$39)*10)),1))</f>
        <v>3.1</v>
      </c>
      <c r="P6" s="58">
        <f>IF('Indicator Data'!BC8="x","x",ROUND(IF('Indicator Data'!BC8&gt;P$40,0,IF('Indicator Data'!BC8&lt;P$39,10,(P$40-'Indicator Data'!BC8)/(P$40-P$39)*10)),1))</f>
        <v>10</v>
      </c>
      <c r="Q6" s="58">
        <f>IF('Indicator Data'!BD8="x","x",ROUND(IF('Indicator Data'!BD8&gt;Q$40,0,IF('Indicator Data'!BD8&lt;Q$39,10,(Q$40-'Indicator Data'!BD8)/(Q$40-Q$39)*10)),1))</f>
        <v>6.3</v>
      </c>
      <c r="R6" s="58">
        <f>IF('Indicator Data'!BE8="x","x",ROUND(IF('Indicator Data'!BE8&gt;R$40,0,IF('Indicator Data'!BE8&lt;R$39,10,(R$40-'Indicator Data'!BE8)/(R$40-R$39)*10)),1))</f>
        <v>8.1999999999999993</v>
      </c>
      <c r="S6" s="287">
        <f t="shared" si="10"/>
        <v>8.1999999999999993</v>
      </c>
      <c r="T6" s="284">
        <f t="shared" si="4"/>
        <v>5.7</v>
      </c>
      <c r="U6" s="278">
        <f t="shared" si="5"/>
        <v>5.2</v>
      </c>
      <c r="V6" s="287">
        <f>IF('Indicator Data'!BF8="No data","x",ROUND(IF('Indicator Data'!BF8&gt;V$40,0,IF('Indicator Data'!BF8&lt;V$39,10,(V$40-'Indicator Data'!BF8)/(V$40-V$39)*10)),1))</f>
        <v>7</v>
      </c>
      <c r="W6" s="287">
        <f>IF('Indicator Data'!BG8="No data","x",ROUND(IF('Indicator Data'!BG8&gt;W$40,0,IF('Indicator Data'!BG8&lt;W$39,10,(W$40-'Indicator Data'!BG8)/(W$40-W$39)*10)),1))</f>
        <v>0</v>
      </c>
      <c r="X6" s="281">
        <f t="shared" si="6"/>
        <v>3.5</v>
      </c>
      <c r="Y6" s="58">
        <f>IF('Indicator Data'!BI8="No data","x",'Indicator Data'!BI8/'Indicator Data'!BN8*100)</f>
        <v>33.765871319438986</v>
      </c>
      <c r="Z6" s="287">
        <f t="shared" si="7"/>
        <v>8.1</v>
      </c>
      <c r="AA6" s="287">
        <f>IF('Indicator Data'!BH8="No data","x",ROUND(IF('Indicator Data'!BH8&gt;AA$40,0,IF('Indicator Data'!BH8&lt;AA$39,10,(AA$40-'Indicator Data'!BH8)/(AA$40-AA$39)*10)),1))</f>
        <v>3</v>
      </c>
      <c r="AB6" s="281">
        <f t="shared" si="12"/>
        <v>5.6</v>
      </c>
      <c r="AC6" s="287">
        <f>IF('Indicator Data'!BJ8="No data","x",ROUND(IF('Indicator Data'!BJ8&gt;AC$40,0,IF('Indicator Data'!BJ8&lt;AC$39,10,(AC$40-'Indicator Data'!BJ8)/(AC$40-AC$39)*10)),1))</f>
        <v>0</v>
      </c>
      <c r="AD6" s="287">
        <f>IF('Indicator Data'!R8="No data","x",ROUND(IF('Indicator Data'!R8&gt;AD$40,10,IF('Indicator Data'!R8&lt;AD$39,0,10-(AD$40-'Indicator Data'!R8)/(AD$40-AD$39)*10)),1))</f>
        <v>10</v>
      </c>
      <c r="AE6" s="287">
        <f>IF('Indicator Data'!AU8="No data","x",ROUND(IF('Indicator Data'!AU8&gt;AE$40,0,IF('Indicator Data'!AU8&lt;AE$39,10,(AE$40-'Indicator Data'!AU8)/(AE$40-AE$39)*10)),1))</f>
        <v>6.8</v>
      </c>
      <c r="AF6" s="287">
        <f>IF('Indicator Data'!BK8="No data","x",ROUND(IF('Indicator Data'!BK8&gt;AF$40,0,IF('Indicator Data'!BK8&lt;AF$39,10,(AF$40-'Indicator Data'!BK8)/(AF$40-AF$39)*10)),1))</f>
        <v>6.4</v>
      </c>
      <c r="AG6" s="287">
        <f>IF('Indicator Data'!BL8="No data","x",ROUND(IF('Indicator Data'!BL8&gt;AG$40,0,IF('Indicator Data'!BL8&lt;AG$39,10,(AG$40-'Indicator Data'!BL8)/(AG$40-AG$39)*10)),1))</f>
        <v>6.8</v>
      </c>
      <c r="AH6" s="287">
        <f>IF('Indicator Data'!BM8="No data","x",ROUND(IF('Indicator Data'!BM8&gt;AH$40,0,IF('Indicator Data'!BM8&lt;AH$39,10,(AH$40-'Indicator Data'!BM8)/(AH$40-AH$39)*10)),1))</f>
        <v>4.0999999999999996</v>
      </c>
      <c r="AI6" s="281">
        <f t="shared" si="11"/>
        <v>5.7</v>
      </c>
      <c r="AJ6" s="278">
        <f t="shared" si="8"/>
        <v>4.9000000000000004</v>
      </c>
    </row>
    <row r="7" spans="1:36" x14ac:dyDescent="0.25">
      <c r="A7" s="299" t="s">
        <v>658</v>
      </c>
      <c r="B7" s="52" t="s">
        <v>591</v>
      </c>
      <c r="C7" s="42" t="s">
        <v>627</v>
      </c>
      <c r="D7" s="301">
        <f>IF('Indicator Data'!AV8="No data","x",ROUND(IF('Indicator Data'!AV8&gt;D$40,0,IF('Indicator Data'!AV8&lt;D$39,10,(D$40-'Indicator Data'!AV8)/(D$40-D$39)*10)),1))</f>
        <v>5.5</v>
      </c>
      <c r="E7" s="281">
        <f t="shared" ref="E7" si="13">D7</f>
        <v>5.5</v>
      </c>
      <c r="F7" s="287">
        <f>IF('Indicator Data'!AW8="No data","x",ROUND(IF('Indicator Data'!AW8&gt;F$40,0,IF('Indicator Data'!AW8&lt;F$39,10,(F$40-'Indicator Data'!AW8)/(F$40-F$39)*10)),1))</f>
        <v>3.6</v>
      </c>
      <c r="G7" s="287">
        <f>IF('Indicator Data'!AX8="No data","x",ROUND(IF('Indicator Data'!AX8&gt;G$40,0,IF('Indicator Data'!AX8&lt;G$39,10,(G$40-'Indicator Data'!AX8)/(G$40-G$39)*10)),1))</f>
        <v>0.1</v>
      </c>
      <c r="H7" s="281">
        <f t="shared" ref="H7" si="14">ROUND(IF(F7="x",G7,IF(G7="x",F7,(10-GEOMEAN(((10-F7)/10*9+1),((10-G7)/10*9+1))))/9*10),1)</f>
        <v>2</v>
      </c>
      <c r="I7" s="80">
        <f>IF('Indicator Data'!AY8="No data","x",'Indicator Data'!AY8/'Indicator Data'!BO8)</f>
        <v>7.5065847234416158E-4</v>
      </c>
      <c r="J7" s="287">
        <f t="shared" si="2"/>
        <v>9</v>
      </c>
      <c r="K7" s="287">
        <f>IF('Indicator Data'!AZ8="No data","x",ROUND(IF('Indicator Data'!AZ8&gt;K$40,10,IF('Indicator Data'!AZ8&lt;K$39,0,10-(K$40-'Indicator Data'!AZ8)/(K$40-K$39)*10)),1))</f>
        <v>3.8</v>
      </c>
      <c r="L7" s="287">
        <f>IF('Indicator Data'!BA8="No data","x",ROUND(IF('Indicator Data'!BA8&gt;L$40,10,IF('Indicator Data'!BA8&lt;L$39,0,10-(L$40-'Indicator Data'!BA8)/(L$40-L$39)*10)),1))</f>
        <v>6.7</v>
      </c>
      <c r="M7" s="287">
        <f t="shared" si="9"/>
        <v>5.3</v>
      </c>
      <c r="N7" s="284">
        <f t="shared" ref="N7" si="15">ROUND(IF(J7="x",M7,IF(M7="x",J7,(10-GEOMEAN(((10-J7)/10*9+1),((10-M7)/10*9+1))))/9*10),1)</f>
        <v>7.6</v>
      </c>
      <c r="O7" s="287">
        <f>IF('Indicator Data'!BB8="No data","x",ROUND(IF('Indicator Data'!BB8&gt;O$40,0,IF('Indicator Data'!BB8&lt;O$39,10,(O$40-'Indicator Data'!BB8)/(O$40-O$39)*10)),1))</f>
        <v>3.1</v>
      </c>
      <c r="P7" s="58">
        <f>IF('Indicator Data'!BC9="x","x",ROUND(IF('Indicator Data'!BC9&gt;P$40,0,IF('Indicator Data'!BC9&lt;P$39,10,(P$40-'Indicator Data'!BC9)/(P$40-P$39)*10)),1))</f>
        <v>8.8000000000000007</v>
      </c>
      <c r="Q7" s="58">
        <f>IF('Indicator Data'!BD9="x","x",ROUND(IF('Indicator Data'!BD9&gt;Q$40,0,IF('Indicator Data'!BD9&lt;Q$39,10,(Q$40-'Indicator Data'!BD9)/(Q$40-Q$39)*10)),1))</f>
        <v>7.7</v>
      </c>
      <c r="R7" s="58">
        <f>IF('Indicator Data'!BE9="x","x",ROUND(IF('Indicator Data'!BE9&gt;R$40,0,IF('Indicator Data'!BE9&lt;R$39,10,(R$40-'Indicator Data'!BE9)/(R$40-R$39)*10)),1))</f>
        <v>10</v>
      </c>
      <c r="S7" s="287">
        <f t="shared" si="10"/>
        <v>8.8000000000000007</v>
      </c>
      <c r="T7" s="284">
        <f t="shared" si="4"/>
        <v>6</v>
      </c>
      <c r="U7" s="278">
        <f t="shared" si="5"/>
        <v>5.3</v>
      </c>
      <c r="V7" s="287">
        <f>IF('Indicator Data'!BF8="No data","x",ROUND(IF('Indicator Data'!BF8&gt;V$40,0,IF('Indicator Data'!BF8&lt;V$39,10,(V$40-'Indicator Data'!BF8)/(V$40-V$39)*10)),1))</f>
        <v>7</v>
      </c>
      <c r="W7" s="287">
        <f>IF('Indicator Data'!BG8="No data","x",ROUND(IF('Indicator Data'!BG8&gt;W$40,0,IF('Indicator Data'!BG8&lt;W$39,10,(W$40-'Indicator Data'!BG8)/(W$40-W$39)*10)),1))</f>
        <v>0</v>
      </c>
      <c r="X7" s="281">
        <f t="shared" ref="X7" si="16">IF(AND(V7="x",W7="x"),"x",ROUND(AVERAGE(V7,W7),1))</f>
        <v>3.5</v>
      </c>
      <c r="Y7" s="58">
        <f>IF('Indicator Data'!BI8="No data","x",'Indicator Data'!BI8/'Indicator Data'!BN8*100)</f>
        <v>33.765871319438986</v>
      </c>
      <c r="Z7" s="287">
        <f t="shared" si="7"/>
        <v>8.1</v>
      </c>
      <c r="AA7" s="287">
        <f>IF('Indicator Data'!BH8="No data","x",ROUND(IF('Indicator Data'!BH8&gt;AA$40,0,IF('Indicator Data'!BH8&lt;AA$39,10,(AA$40-'Indicator Data'!BH8)/(AA$40-AA$39)*10)),1))</f>
        <v>3</v>
      </c>
      <c r="AB7" s="281">
        <f t="shared" si="12"/>
        <v>5.6</v>
      </c>
      <c r="AC7" s="287">
        <f>IF('Indicator Data'!BJ8="No data","x",ROUND(IF('Indicator Data'!BJ8&gt;AC$40,0,IF('Indicator Data'!BJ8&lt;AC$39,10,(AC$40-'Indicator Data'!BJ8)/(AC$40-AC$39)*10)),1))</f>
        <v>0</v>
      </c>
      <c r="AD7" s="287">
        <f>IF('Indicator Data'!R8="No data","x",ROUND(IF('Indicator Data'!R8&gt;AD$40,10,IF('Indicator Data'!R8&lt;AD$39,0,10-(AD$40-'Indicator Data'!R8)/(AD$40-AD$39)*10)),1))</f>
        <v>10</v>
      </c>
      <c r="AE7" s="287">
        <f>IF('Indicator Data'!AU8="No data","x",ROUND(IF('Indicator Data'!AU8&gt;AE$40,0,IF('Indicator Data'!AU8&lt;AE$39,10,(AE$40-'Indicator Data'!AU8)/(AE$40-AE$39)*10)),1))</f>
        <v>6.8</v>
      </c>
      <c r="AF7" s="287">
        <f>IF('Indicator Data'!BK9="No data","x",ROUND(IF('Indicator Data'!BK9&gt;AF$40,0,IF('Indicator Data'!BK9&lt;AF$39,10,(AF$40-'Indicator Data'!BK9)/(AF$40-AF$39)*10)),1))</f>
        <v>2.8</v>
      </c>
      <c r="AG7" s="287">
        <f>IF('Indicator Data'!BL9="No data","x",ROUND(IF('Indicator Data'!BL9&gt;AG$40,0,IF('Indicator Data'!BL9&lt;AG$39,10,(AG$40-'Indicator Data'!BL9)/(AG$40-AG$39)*10)),1))</f>
        <v>6</v>
      </c>
      <c r="AH7" s="287">
        <f>IF('Indicator Data'!BM9="No data","x",ROUND(IF('Indicator Data'!BM9&gt;AH$40,0,IF('Indicator Data'!BM9&lt;AH$39,10,(AH$40-'Indicator Data'!BM9)/(AH$40-AH$39)*10)),1))</f>
        <v>8</v>
      </c>
      <c r="AI7" s="281">
        <f t="shared" si="11"/>
        <v>5.6</v>
      </c>
      <c r="AJ7" s="278">
        <f t="shared" si="8"/>
        <v>4.9000000000000004</v>
      </c>
    </row>
    <row r="8" spans="1:36" x14ac:dyDescent="0.25">
      <c r="A8" s="299" t="s">
        <v>658</v>
      </c>
      <c r="B8" s="52" t="s">
        <v>592</v>
      </c>
      <c r="C8" s="42" t="s">
        <v>628</v>
      </c>
      <c r="D8" s="301">
        <f>IF('Indicator Data'!AV10="No data","x",ROUND(IF('Indicator Data'!AV10&gt;D$40,0,IF('Indicator Data'!AV10&lt;D$39,10,(D$40-'Indicator Data'!AV10)/(D$40-D$39)*10)),1))</f>
        <v>5.5</v>
      </c>
      <c r="E8" s="281">
        <f t="shared" si="0"/>
        <v>5.5</v>
      </c>
      <c r="F8" s="287">
        <f>IF('Indicator Data'!AW10="No data","x",ROUND(IF('Indicator Data'!AW10&gt;F$40,0,IF('Indicator Data'!AW10&lt;F$39,10,(F$40-'Indicator Data'!AW10)/(F$40-F$39)*10)),1))</f>
        <v>3.6</v>
      </c>
      <c r="G8" s="287">
        <f>IF('Indicator Data'!AX10="No data","x",ROUND(IF('Indicator Data'!AX10&gt;G$40,0,IF('Indicator Data'!AX10&lt;G$39,10,(G$40-'Indicator Data'!AX10)/(G$40-G$39)*10)),1))</f>
        <v>0.1</v>
      </c>
      <c r="H8" s="281">
        <f t="shared" si="1"/>
        <v>2</v>
      </c>
      <c r="I8" s="80">
        <f>IF('Indicator Data'!AY10="No data","x",'Indicator Data'!AY10/'Indicator Data'!BO10)</f>
        <v>7.1327350023618326E-4</v>
      </c>
      <c r="J8" s="287">
        <f t="shared" si="2"/>
        <v>9.1</v>
      </c>
      <c r="K8" s="287">
        <f>IF('Indicator Data'!AZ10="No data","x",ROUND(IF('Indicator Data'!AZ10&gt;K$40,10,IF('Indicator Data'!AZ10&lt;K$39,0,10-(K$40-'Indicator Data'!AZ10)/(K$40-K$39)*10)),1))</f>
        <v>3.8</v>
      </c>
      <c r="L8" s="287">
        <f>IF('Indicator Data'!BA10="No data","x",ROUND(IF('Indicator Data'!BA10&gt;L$40,10,IF('Indicator Data'!BA10&lt;L$39,0,10-(L$40-'Indicator Data'!BA10)/(L$40-L$39)*10)),1))</f>
        <v>6.7</v>
      </c>
      <c r="M8" s="287">
        <f t="shared" si="9"/>
        <v>5.3</v>
      </c>
      <c r="N8" s="284">
        <f t="shared" si="3"/>
        <v>7.7</v>
      </c>
      <c r="O8" s="287">
        <f>IF('Indicator Data'!BB10="No data","x",ROUND(IF('Indicator Data'!BB10&gt;O$40,0,IF('Indicator Data'!BB10&lt;O$39,10,(O$40-'Indicator Data'!BB10)/(O$40-O$39)*10)),1))</f>
        <v>3.1</v>
      </c>
      <c r="P8" s="58">
        <f>IF('Indicator Data'!BC10="x","x",ROUND(IF('Indicator Data'!BC10&gt;P$40,0,IF('Indicator Data'!BC10&lt;P$39,10,(P$40-'Indicator Data'!BC10)/(P$40-P$39)*10)),1))</f>
        <v>10</v>
      </c>
      <c r="Q8" s="58">
        <f>IF('Indicator Data'!BD10="x","x",ROUND(IF('Indicator Data'!BD10&gt;Q$40,0,IF('Indicator Data'!BD10&lt;Q$39,10,(Q$40-'Indicator Data'!BD10)/(Q$40-Q$39)*10)),1))</f>
        <v>10</v>
      </c>
      <c r="R8" s="58">
        <f>IF('Indicator Data'!BE10="x","x",ROUND(IF('Indicator Data'!BE10&gt;R$40,0,IF('Indicator Data'!BE10&lt;R$39,10,(R$40-'Indicator Data'!BE10)/(R$40-R$39)*10)),1))</f>
        <v>2.1</v>
      </c>
      <c r="S8" s="287">
        <f t="shared" si="10"/>
        <v>7.4</v>
      </c>
      <c r="T8" s="284">
        <f t="shared" si="4"/>
        <v>5.3</v>
      </c>
      <c r="U8" s="278">
        <f t="shared" si="5"/>
        <v>5.0999999999999996</v>
      </c>
      <c r="V8" s="287">
        <f>IF('Indicator Data'!BF10="No data","x",ROUND(IF('Indicator Data'!BF10&gt;V$40,0,IF('Indicator Data'!BF10&lt;V$39,10,(V$40-'Indicator Data'!BF10)/(V$40-V$39)*10)),1))</f>
        <v>6.1</v>
      </c>
      <c r="W8" s="287">
        <f>IF('Indicator Data'!BG10="No data","x",ROUND(IF('Indicator Data'!BG10&gt;W$40,0,IF('Indicator Data'!BG10&lt;W$39,10,(W$40-'Indicator Data'!BG10)/(W$40-W$39)*10)),1))</f>
        <v>0</v>
      </c>
      <c r="X8" s="281">
        <f t="shared" si="6"/>
        <v>3.1</v>
      </c>
      <c r="Y8" s="58">
        <f>IF('Indicator Data'!BI10="No data","x",'Indicator Data'!BI10/'Indicator Data'!BN10*100)</f>
        <v>57.853260534993048</v>
      </c>
      <c r="Z8" s="287">
        <f t="shared" si="7"/>
        <v>3.9</v>
      </c>
      <c r="AA8" s="287">
        <f>IF('Indicator Data'!BH10="No data","x",ROUND(IF('Indicator Data'!BH10&gt;AA$40,0,IF('Indicator Data'!BH10&lt;AA$39,10,(AA$40-'Indicator Data'!BH10)/(AA$40-AA$39)*10)),1))</f>
        <v>3</v>
      </c>
      <c r="AB8" s="281">
        <f t="shared" si="12"/>
        <v>3.5</v>
      </c>
      <c r="AC8" s="287">
        <f>IF('Indicator Data'!BJ10="No data","x",ROUND(IF('Indicator Data'!BJ10&gt;AC$40,0,IF('Indicator Data'!BJ10&lt;AC$39,10,(AC$40-'Indicator Data'!BJ10)/(AC$40-AC$39)*10)),1))</f>
        <v>0</v>
      </c>
      <c r="AD8" s="287">
        <f>IF('Indicator Data'!R10="No data","x",ROUND(IF('Indicator Data'!R10&gt;AD$40,10,IF('Indicator Data'!R10&lt;AD$39,0,10-(AD$40-'Indicator Data'!R10)/(AD$40-AD$39)*10)),1))</f>
        <v>2.6</v>
      </c>
      <c r="AE8" s="287">
        <f>IF('Indicator Data'!AU10="No data","x",ROUND(IF('Indicator Data'!AU10&gt;AE$40,0,IF('Indicator Data'!AU10&lt;AE$39,10,(AE$40-'Indicator Data'!AU10)/(AE$40-AE$39)*10)),1))</f>
        <v>6.8</v>
      </c>
      <c r="AF8" s="287">
        <f>IF('Indicator Data'!BK10="No data","x",ROUND(IF('Indicator Data'!BK10&gt;AF$40,0,IF('Indicator Data'!BK10&lt;AF$39,10,(AF$40-'Indicator Data'!BK10)/(AF$40-AF$39)*10)),1))</f>
        <v>2.5</v>
      </c>
      <c r="AG8" s="287">
        <f>IF('Indicator Data'!BL10="No data","x",ROUND(IF('Indicator Data'!BL10&gt;AG$40,0,IF('Indicator Data'!BL10&lt;AG$39,10,(AG$40-'Indicator Data'!BL10)/(AG$40-AG$39)*10)),1))</f>
        <v>3.6</v>
      </c>
      <c r="AH8" s="287">
        <f>IF('Indicator Data'!BM10="No data","x",ROUND(IF('Indicator Data'!BM10&gt;AH$40,0,IF('Indicator Data'!BM10&lt;AH$39,10,(AH$40-'Indicator Data'!BM10)/(AH$40-AH$39)*10)),1))</f>
        <v>5.4</v>
      </c>
      <c r="AI8" s="281">
        <f t="shared" si="11"/>
        <v>3.5</v>
      </c>
      <c r="AJ8" s="278">
        <f t="shared" si="8"/>
        <v>3.4</v>
      </c>
    </row>
    <row r="9" spans="1:36" x14ac:dyDescent="0.25">
      <c r="A9" s="299" t="s">
        <v>658</v>
      </c>
      <c r="B9" s="52" t="s">
        <v>593</v>
      </c>
      <c r="C9" s="42" t="s">
        <v>629</v>
      </c>
      <c r="D9" s="301">
        <f>IF('Indicator Data'!AV11="No data","x",ROUND(IF('Indicator Data'!AV11&gt;D$40,0,IF('Indicator Data'!AV11&lt;D$39,10,(D$40-'Indicator Data'!AV11)/(D$40-D$39)*10)),1))</f>
        <v>5.5</v>
      </c>
      <c r="E9" s="281">
        <f t="shared" si="0"/>
        <v>5.5</v>
      </c>
      <c r="F9" s="287">
        <f>IF('Indicator Data'!AW11="No data","x",ROUND(IF('Indicator Data'!AW11&gt;F$40,0,IF('Indicator Data'!AW11&lt;F$39,10,(F$40-'Indicator Data'!AW11)/(F$40-F$39)*10)),1))</f>
        <v>3.6</v>
      </c>
      <c r="G9" s="287">
        <f>IF('Indicator Data'!AX11="No data","x",ROUND(IF('Indicator Data'!AX11&gt;G$40,0,IF('Indicator Data'!AX11&lt;G$39,10,(G$40-'Indicator Data'!AX11)/(G$40-G$39)*10)),1))</f>
        <v>0.1</v>
      </c>
      <c r="H9" s="281">
        <f t="shared" si="1"/>
        <v>2</v>
      </c>
      <c r="I9" s="80">
        <f>IF('Indicator Data'!AY11="No data","x",'Indicator Data'!AY11/'Indicator Data'!BO11)</f>
        <v>7.8125000000000004E-4</v>
      </c>
      <c r="J9" s="287">
        <f t="shared" si="2"/>
        <v>8.9</v>
      </c>
      <c r="K9" s="287">
        <f>IF('Indicator Data'!AZ11="No data","x",ROUND(IF('Indicator Data'!AZ11&gt;K$40,10,IF('Indicator Data'!AZ11&lt;K$39,0,10-(K$40-'Indicator Data'!AZ11)/(K$40-K$39)*10)),1))</f>
        <v>3.8</v>
      </c>
      <c r="L9" s="287">
        <f>IF('Indicator Data'!BA11="No data","x",ROUND(IF('Indicator Data'!BA11&gt;L$40,10,IF('Indicator Data'!BA11&lt;L$39,0,10-(L$40-'Indicator Data'!BA11)/(L$40-L$39)*10)),1))</f>
        <v>6.7</v>
      </c>
      <c r="M9" s="287">
        <f t="shared" si="9"/>
        <v>5.3</v>
      </c>
      <c r="N9" s="284">
        <f t="shared" si="3"/>
        <v>7.5</v>
      </c>
      <c r="O9" s="287">
        <f>IF('Indicator Data'!BB11="No data","x",ROUND(IF('Indicator Data'!BB11&gt;O$40,0,IF('Indicator Data'!BB11&lt;O$39,10,(O$40-'Indicator Data'!BB11)/(O$40-O$39)*10)),1))</f>
        <v>3.1</v>
      </c>
      <c r="P9" s="58">
        <f>IF('Indicator Data'!BC11="x","x",ROUND(IF('Indicator Data'!BC11&gt;P$40,0,IF('Indicator Data'!BC11&lt;P$39,10,(P$40-'Indicator Data'!BC11)/(P$40-P$39)*10)),1))</f>
        <v>10</v>
      </c>
      <c r="Q9" s="58">
        <f>IF('Indicator Data'!BD11="x","x",ROUND(IF('Indicator Data'!BD11&gt;Q$40,0,IF('Indicator Data'!BD11&lt;Q$39,10,(Q$40-'Indicator Data'!BD11)/(Q$40-Q$39)*10)),1))</f>
        <v>10</v>
      </c>
      <c r="R9" s="58">
        <f>IF('Indicator Data'!BE11="x","x",ROUND(IF('Indicator Data'!BE11&gt;R$40,0,IF('Indicator Data'!BE11&lt;R$39,10,(R$40-'Indicator Data'!BE11)/(R$40-R$39)*10)),1))</f>
        <v>7.1</v>
      </c>
      <c r="S9" s="287">
        <f t="shared" si="10"/>
        <v>9</v>
      </c>
      <c r="T9" s="284">
        <f t="shared" si="4"/>
        <v>6.1</v>
      </c>
      <c r="U9" s="278">
        <f t="shared" si="5"/>
        <v>5.3</v>
      </c>
      <c r="V9" s="287">
        <f>IF('Indicator Data'!BF11="No data","x",ROUND(IF('Indicator Data'!BF11&gt;V$40,0,IF('Indicator Data'!BF11&lt;V$39,10,(V$40-'Indicator Data'!BF11)/(V$40-V$39)*10)),1))</f>
        <v>7.3</v>
      </c>
      <c r="W9" s="287">
        <f>IF('Indicator Data'!BG11="No data","x",ROUND(IF('Indicator Data'!BG11&gt;W$40,0,IF('Indicator Data'!BG11&lt;W$39,10,(W$40-'Indicator Data'!BG11)/(W$40-W$39)*10)),1))</f>
        <v>0</v>
      </c>
      <c r="X9" s="281">
        <f t="shared" si="6"/>
        <v>3.7</v>
      </c>
      <c r="Y9" s="58">
        <f>IF('Indicator Data'!BI11="No data","x",'Indicator Data'!BI11/'Indicator Data'!BN11*100)</f>
        <v>62.321062799614133</v>
      </c>
      <c r="Z9" s="287">
        <f t="shared" si="7"/>
        <v>3.1</v>
      </c>
      <c r="AA9" s="287">
        <f>IF('Indicator Data'!BH11="No data","x",ROUND(IF('Indicator Data'!BH11&gt;AA$40,0,IF('Indicator Data'!BH11&lt;AA$39,10,(AA$40-'Indicator Data'!BH11)/(AA$40-AA$39)*10)),1))</f>
        <v>3</v>
      </c>
      <c r="AB9" s="281">
        <f t="shared" si="12"/>
        <v>3.1</v>
      </c>
      <c r="AC9" s="287">
        <f>IF('Indicator Data'!BJ11="No data","x",ROUND(IF('Indicator Data'!BJ11&gt;AC$40,0,IF('Indicator Data'!BJ11&lt;AC$39,10,(AC$40-'Indicator Data'!BJ11)/(AC$40-AC$39)*10)),1))</f>
        <v>0</v>
      </c>
      <c r="AD9" s="287">
        <f>IF('Indicator Data'!R11="No data","x",ROUND(IF('Indicator Data'!R11&gt;AD$40,10,IF('Indicator Data'!R11&lt;AD$39,0,10-(AD$40-'Indicator Data'!R11)/(AD$40-AD$39)*10)),1))</f>
        <v>9.6</v>
      </c>
      <c r="AE9" s="287">
        <f>IF('Indicator Data'!AU11="No data","x",ROUND(IF('Indicator Data'!AU11&gt;AE$40,0,IF('Indicator Data'!AU11&lt;AE$39,10,(AE$40-'Indicator Data'!AU11)/(AE$40-AE$39)*10)),1))</f>
        <v>6.8</v>
      </c>
      <c r="AF9" s="287">
        <f>IF('Indicator Data'!BK11="No data","x",ROUND(IF('Indicator Data'!BK11&gt;AF$40,0,IF('Indicator Data'!BK11&lt;AF$39,10,(AF$40-'Indicator Data'!BK11)/(AF$40-AF$39)*10)),1))</f>
        <v>2.7</v>
      </c>
      <c r="AG9" s="287">
        <f>IF('Indicator Data'!BL11="No data","x",ROUND(IF('Indicator Data'!BL11&gt;AG$40,0,IF('Indicator Data'!BL11&lt;AG$39,10,(AG$40-'Indicator Data'!BL11)/(AG$40-AG$39)*10)),1))</f>
        <v>2.7</v>
      </c>
      <c r="AH9" s="287">
        <f>IF('Indicator Data'!BM11="No data","x",ROUND(IF('Indicator Data'!BM11&gt;AH$40,0,IF('Indicator Data'!BM11&lt;AH$39,10,(AH$40-'Indicator Data'!BM11)/(AH$40-AH$39)*10)),1))</f>
        <v>3.8</v>
      </c>
      <c r="AI9" s="281">
        <f t="shared" si="11"/>
        <v>4.3</v>
      </c>
      <c r="AJ9" s="278">
        <f t="shared" si="8"/>
        <v>3.7</v>
      </c>
    </row>
    <row r="10" spans="1:36" x14ac:dyDescent="0.25">
      <c r="A10" s="299" t="s">
        <v>658</v>
      </c>
      <c r="B10" s="52" t="s">
        <v>594</v>
      </c>
      <c r="C10" s="42" t="s">
        <v>630</v>
      </c>
      <c r="D10" s="301">
        <f>IF('Indicator Data'!AV12="No data","x",ROUND(IF('Indicator Data'!AV12&gt;D$40,0,IF('Indicator Data'!AV12&lt;D$39,10,(D$40-'Indicator Data'!AV12)/(D$40-D$39)*10)),1))</f>
        <v>5.5</v>
      </c>
      <c r="E10" s="281">
        <f t="shared" si="0"/>
        <v>5.5</v>
      </c>
      <c r="F10" s="287">
        <f>IF('Indicator Data'!AW12="No data","x",ROUND(IF('Indicator Data'!AW12&gt;F$40,0,IF('Indicator Data'!AW12&lt;F$39,10,(F$40-'Indicator Data'!AW12)/(F$40-F$39)*10)),1))</f>
        <v>3.6</v>
      </c>
      <c r="G10" s="287">
        <f>IF('Indicator Data'!AX12="No data","x",ROUND(IF('Indicator Data'!AX12&gt;G$40,0,IF('Indicator Data'!AX12&lt;G$39,10,(G$40-'Indicator Data'!AX12)/(G$40-G$39)*10)),1))</f>
        <v>0.1</v>
      </c>
      <c r="H10" s="281">
        <f t="shared" si="1"/>
        <v>2</v>
      </c>
      <c r="I10" s="80">
        <f>IF('Indicator Data'!AY12="No data","x",'Indicator Data'!AY12/'Indicator Data'!BO12)</f>
        <v>9.0571640682999253E-4</v>
      </c>
      <c r="J10" s="287">
        <f t="shared" si="2"/>
        <v>8.6</v>
      </c>
      <c r="K10" s="287">
        <f>IF('Indicator Data'!AZ12="No data","x",ROUND(IF('Indicator Data'!AZ12&gt;K$40,10,IF('Indicator Data'!AZ12&lt;K$39,0,10-(K$40-'Indicator Data'!AZ12)/(K$40-K$39)*10)),1))</f>
        <v>3.8</v>
      </c>
      <c r="L10" s="287">
        <f>IF('Indicator Data'!BA12="No data","x",ROUND(IF('Indicator Data'!BA12&gt;L$40,10,IF('Indicator Data'!BA12&lt;L$39,0,10-(L$40-'Indicator Data'!BA12)/(L$40-L$39)*10)),1))</f>
        <v>6.7</v>
      </c>
      <c r="M10" s="287">
        <f t="shared" si="9"/>
        <v>5.3</v>
      </c>
      <c r="N10" s="284">
        <f t="shared" si="3"/>
        <v>7.3</v>
      </c>
      <c r="O10" s="287">
        <f>IF('Indicator Data'!BB12="No data","x",ROUND(IF('Indicator Data'!BB12&gt;O$40,0,IF('Indicator Data'!BB12&lt;O$39,10,(O$40-'Indicator Data'!BB12)/(O$40-O$39)*10)),1))</f>
        <v>3.1</v>
      </c>
      <c r="P10" s="58">
        <f>IF('Indicator Data'!BC12="x","x",ROUND(IF('Indicator Data'!BC12&gt;P$40,0,IF('Indicator Data'!BC12&lt;P$39,10,(P$40-'Indicator Data'!BC12)/(P$40-P$39)*10)),1))</f>
        <v>10</v>
      </c>
      <c r="Q10" s="58">
        <f>IF('Indicator Data'!BD12="x","x",ROUND(IF('Indicator Data'!BD12&gt;Q$40,0,IF('Indicator Data'!BD12&lt;Q$39,10,(Q$40-'Indicator Data'!BD12)/(Q$40-Q$39)*10)),1))</f>
        <v>6.1</v>
      </c>
      <c r="R10" s="58">
        <f>IF('Indicator Data'!BE12="x","x",ROUND(IF('Indicator Data'!BE12&gt;R$40,0,IF('Indicator Data'!BE12&lt;R$39,10,(R$40-'Indicator Data'!BE12)/(R$40-R$39)*10)),1))</f>
        <v>8.6999999999999993</v>
      </c>
      <c r="S10" s="287">
        <f t="shared" si="10"/>
        <v>8.3000000000000007</v>
      </c>
      <c r="T10" s="284">
        <f t="shared" si="4"/>
        <v>5.7</v>
      </c>
      <c r="U10" s="278">
        <f t="shared" si="5"/>
        <v>5.0999999999999996</v>
      </c>
      <c r="V10" s="287">
        <f>IF('Indicator Data'!BF12="No data","x",ROUND(IF('Indicator Data'!BF12&gt;V$40,0,IF('Indicator Data'!BF12&lt;V$39,10,(V$40-'Indicator Data'!BF12)/(V$40-V$39)*10)),1))</f>
        <v>7.5</v>
      </c>
      <c r="W10" s="287">
        <f>IF('Indicator Data'!BG12="No data","x",ROUND(IF('Indicator Data'!BG12&gt;W$40,0,IF('Indicator Data'!BG12&lt;W$39,10,(W$40-'Indicator Data'!BG12)/(W$40-W$39)*10)),1))</f>
        <v>0</v>
      </c>
      <c r="X10" s="281">
        <f t="shared" si="6"/>
        <v>3.8</v>
      </c>
      <c r="Y10" s="58">
        <f>IF('Indicator Data'!BI12="No data","x",'Indicator Data'!BI12/'Indicator Data'!BN12*100)</f>
        <v>49.626198854182135</v>
      </c>
      <c r="Z10" s="287">
        <f t="shared" si="7"/>
        <v>5.3</v>
      </c>
      <c r="AA10" s="287">
        <f>IF('Indicator Data'!BH12="No data","x",ROUND(IF('Indicator Data'!BH12&gt;AA$40,0,IF('Indicator Data'!BH12&lt;AA$39,10,(AA$40-'Indicator Data'!BH12)/(AA$40-AA$39)*10)),1))</f>
        <v>3</v>
      </c>
      <c r="AB10" s="281">
        <f t="shared" si="12"/>
        <v>4.2</v>
      </c>
      <c r="AC10" s="287">
        <f>IF('Indicator Data'!BJ12="No data","x",ROUND(IF('Indicator Data'!BJ12&gt;AC$40,0,IF('Indicator Data'!BJ12&lt;AC$39,10,(AC$40-'Indicator Data'!BJ12)/(AC$40-AC$39)*10)),1))</f>
        <v>0</v>
      </c>
      <c r="AD10" s="287">
        <f>IF('Indicator Data'!R12="No data","x",ROUND(IF('Indicator Data'!R12&gt;AD$40,10,IF('Indicator Data'!R12&lt;AD$39,0,10-(AD$40-'Indicator Data'!R12)/(AD$40-AD$39)*10)),1))</f>
        <v>9.9</v>
      </c>
      <c r="AE10" s="287">
        <f>IF('Indicator Data'!AU12="No data","x",ROUND(IF('Indicator Data'!AU12&gt;AE$40,0,IF('Indicator Data'!AU12&lt;AE$39,10,(AE$40-'Indicator Data'!AU12)/(AE$40-AE$39)*10)),1))</f>
        <v>6.8</v>
      </c>
      <c r="AF10" s="287">
        <f>IF('Indicator Data'!BK12="No data","x",ROUND(IF('Indicator Data'!BK12&gt;AF$40,0,IF('Indicator Data'!BK12&lt;AF$39,10,(AF$40-'Indicator Data'!BK12)/(AF$40-AF$39)*10)),1))</f>
        <v>5.6</v>
      </c>
      <c r="AG10" s="287">
        <f>IF('Indicator Data'!BL12="No data","x",ROUND(IF('Indicator Data'!BL12&gt;AG$40,0,IF('Indicator Data'!BL12&lt;AG$39,10,(AG$40-'Indicator Data'!BL12)/(AG$40-AG$39)*10)),1))</f>
        <v>3.8</v>
      </c>
      <c r="AH10" s="287">
        <f>IF('Indicator Data'!BM12="No data","x",ROUND(IF('Indicator Data'!BM12&gt;AH$40,0,IF('Indicator Data'!BM12&lt;AH$39,10,(AH$40-'Indicator Data'!BM12)/(AH$40-AH$39)*10)),1))</f>
        <v>4.3</v>
      </c>
      <c r="AI10" s="281">
        <f t="shared" si="11"/>
        <v>5.0999999999999996</v>
      </c>
      <c r="AJ10" s="278">
        <f t="shared" si="8"/>
        <v>4.4000000000000004</v>
      </c>
    </row>
    <row r="11" spans="1:36" x14ac:dyDescent="0.25">
      <c r="A11" s="299" t="s">
        <v>658</v>
      </c>
      <c r="B11" s="52" t="s">
        <v>595</v>
      </c>
      <c r="C11" s="42" t="s">
        <v>631</v>
      </c>
      <c r="D11" s="301">
        <f>IF('Indicator Data'!AV13="No data","x",ROUND(IF('Indicator Data'!AV13&gt;D$40,0,IF('Indicator Data'!AV13&lt;D$39,10,(D$40-'Indicator Data'!AV13)/(D$40-D$39)*10)),1))</f>
        <v>5.5</v>
      </c>
      <c r="E11" s="281">
        <f t="shared" si="0"/>
        <v>5.5</v>
      </c>
      <c r="F11" s="287">
        <f>IF('Indicator Data'!AW13="No data","x",ROUND(IF('Indicator Data'!AW13&gt;F$40,0,IF('Indicator Data'!AW13&lt;F$39,10,(F$40-'Indicator Data'!AW13)/(F$40-F$39)*10)),1))</f>
        <v>3.6</v>
      </c>
      <c r="G11" s="287">
        <f>IF('Indicator Data'!AX13="No data","x",ROUND(IF('Indicator Data'!AX13&gt;G$40,0,IF('Indicator Data'!AX13&lt;G$39,10,(G$40-'Indicator Data'!AX13)/(G$40-G$39)*10)),1))</f>
        <v>0.1</v>
      </c>
      <c r="H11" s="281">
        <f t="shared" si="1"/>
        <v>2</v>
      </c>
      <c r="I11" s="80">
        <f>IF('Indicator Data'!AY13="No data","x",'Indicator Data'!AY13/'Indicator Data'!BO13)</f>
        <v>2.4143692564745196E-3</v>
      </c>
      <c r="J11" s="287">
        <f t="shared" si="2"/>
        <v>4.4000000000000004</v>
      </c>
      <c r="K11" s="287">
        <f>IF('Indicator Data'!AZ13="No data","x",ROUND(IF('Indicator Data'!AZ13&gt;K$40,10,IF('Indicator Data'!AZ13&lt;K$39,0,10-(K$40-'Indicator Data'!AZ13)/(K$40-K$39)*10)),1))</f>
        <v>3.8</v>
      </c>
      <c r="L11" s="287">
        <f>IF('Indicator Data'!BA13="No data","x",ROUND(IF('Indicator Data'!BA13&gt;L$40,10,IF('Indicator Data'!BA13&lt;L$39,0,10-(L$40-'Indicator Data'!BA13)/(L$40-L$39)*10)),1))</f>
        <v>6.7</v>
      </c>
      <c r="M11" s="287">
        <f t="shared" si="9"/>
        <v>5.3</v>
      </c>
      <c r="N11" s="284">
        <f t="shared" si="3"/>
        <v>4.9000000000000004</v>
      </c>
      <c r="O11" s="287">
        <f>IF('Indicator Data'!BB13="No data","x",ROUND(IF('Indicator Data'!BB13&gt;O$40,0,IF('Indicator Data'!BB13&lt;O$39,10,(O$40-'Indicator Data'!BB13)/(O$40-O$39)*10)),1))</f>
        <v>3.1</v>
      </c>
      <c r="P11" s="58">
        <f>IF('Indicator Data'!BC13="x","x",ROUND(IF('Indicator Data'!BC13&gt;P$40,0,IF('Indicator Data'!BC13&lt;P$39,10,(P$40-'Indicator Data'!BC13)/(P$40-P$39)*10)),1))</f>
        <v>10</v>
      </c>
      <c r="Q11" s="58">
        <f>IF('Indicator Data'!BD13="x","x",ROUND(IF('Indicator Data'!BD13&gt;Q$40,0,IF('Indicator Data'!BD13&lt;Q$39,10,(Q$40-'Indicator Data'!BD13)/(Q$40-Q$39)*10)),1))</f>
        <v>10</v>
      </c>
      <c r="R11" s="58">
        <f>IF('Indicator Data'!BE13="x","x",ROUND(IF('Indicator Data'!BE13&gt;R$40,0,IF('Indicator Data'!BE13&lt;R$39,10,(R$40-'Indicator Data'!BE13)/(R$40-R$39)*10)),1))</f>
        <v>4.5999999999999996</v>
      </c>
      <c r="S11" s="287">
        <f t="shared" si="10"/>
        <v>8.1999999999999993</v>
      </c>
      <c r="T11" s="284">
        <f t="shared" si="4"/>
        <v>5.7</v>
      </c>
      <c r="U11" s="278">
        <f t="shared" si="5"/>
        <v>4.5</v>
      </c>
      <c r="V11" s="287">
        <f>IF('Indicator Data'!BF13="No data","x",ROUND(IF('Indicator Data'!BF13&gt;V$40,0,IF('Indicator Data'!BF13&lt;V$39,10,(V$40-'Indicator Data'!BF13)/(V$40-V$39)*10)),1))</f>
        <v>7.9</v>
      </c>
      <c r="W11" s="287">
        <f>IF('Indicator Data'!BG13="No data","x",ROUND(IF('Indicator Data'!BG13&gt;W$40,0,IF('Indicator Data'!BG13&lt;W$39,10,(W$40-'Indicator Data'!BG13)/(W$40-W$39)*10)),1))</f>
        <v>0</v>
      </c>
      <c r="X11" s="281">
        <f t="shared" si="6"/>
        <v>4</v>
      </c>
      <c r="Y11" s="58">
        <f>IF('Indicator Data'!BI13="No data","x",'Indicator Data'!BI13/'Indicator Data'!BN13*100)</f>
        <v>52.72871901899088</v>
      </c>
      <c r="Z11" s="287">
        <f t="shared" si="7"/>
        <v>4.8</v>
      </c>
      <c r="AA11" s="287">
        <f>IF('Indicator Data'!BH13="No data","x",ROUND(IF('Indicator Data'!BH13&gt;AA$40,0,IF('Indicator Data'!BH13&lt;AA$39,10,(AA$40-'Indicator Data'!BH13)/(AA$40-AA$39)*10)),1))</f>
        <v>3</v>
      </c>
      <c r="AB11" s="281">
        <f t="shared" si="12"/>
        <v>3.9</v>
      </c>
      <c r="AC11" s="287">
        <f>IF('Indicator Data'!BJ13="No data","x",ROUND(IF('Indicator Data'!BJ13&gt;AC$40,0,IF('Indicator Data'!BJ13&lt;AC$39,10,(AC$40-'Indicator Data'!BJ13)/(AC$40-AC$39)*10)),1))</f>
        <v>0</v>
      </c>
      <c r="AD11" s="287">
        <f>IF('Indicator Data'!R13="No data","x",ROUND(IF('Indicator Data'!R13&gt;AD$40,10,IF('Indicator Data'!R13&lt;AD$39,0,10-(AD$40-'Indicator Data'!R13)/(AD$40-AD$39)*10)),1))</f>
        <v>5.3</v>
      </c>
      <c r="AE11" s="287">
        <f>IF('Indicator Data'!AU13="No data","x",ROUND(IF('Indicator Data'!AU13&gt;AE$40,0,IF('Indicator Data'!AU13&lt;AE$39,10,(AE$40-'Indicator Data'!AU13)/(AE$40-AE$39)*10)),1))</f>
        <v>6.8</v>
      </c>
      <c r="AF11" s="287">
        <f>IF('Indicator Data'!BK13="No data","x",ROUND(IF('Indicator Data'!BK13&gt;AF$40,0,IF('Indicator Data'!BK13&lt;AF$39,10,(AF$40-'Indicator Data'!BK13)/(AF$40-AF$39)*10)),1))</f>
        <v>3.8</v>
      </c>
      <c r="AG11" s="287">
        <f>IF('Indicator Data'!BL13="No data","x",ROUND(IF('Indicator Data'!BL13&gt;AG$40,0,IF('Indicator Data'!BL13&lt;AG$39,10,(AG$40-'Indicator Data'!BL13)/(AG$40-AG$39)*10)),1))</f>
        <v>5.2</v>
      </c>
      <c r="AH11" s="287">
        <f>IF('Indicator Data'!BM13="No data","x",ROUND(IF('Indicator Data'!BM13&gt;AH$40,0,IF('Indicator Data'!BM13&lt;AH$39,10,(AH$40-'Indicator Data'!BM13)/(AH$40-AH$39)*10)),1))</f>
        <v>8.5</v>
      </c>
      <c r="AI11" s="281">
        <f t="shared" si="11"/>
        <v>4.9000000000000004</v>
      </c>
      <c r="AJ11" s="278">
        <f t="shared" si="8"/>
        <v>4.3</v>
      </c>
    </row>
    <row r="12" spans="1:36" x14ac:dyDescent="0.25">
      <c r="A12" s="299" t="s">
        <v>658</v>
      </c>
      <c r="B12" s="52" t="s">
        <v>596</v>
      </c>
      <c r="C12" s="42" t="s">
        <v>632</v>
      </c>
      <c r="D12" s="301">
        <f>IF('Indicator Data'!AV14="No data","x",ROUND(IF('Indicator Data'!AV14&gt;D$40,0,IF('Indicator Data'!AV14&lt;D$39,10,(D$40-'Indicator Data'!AV14)/(D$40-D$39)*10)),1))</f>
        <v>5.5</v>
      </c>
      <c r="E12" s="281">
        <f t="shared" si="0"/>
        <v>5.5</v>
      </c>
      <c r="F12" s="287">
        <f>IF('Indicator Data'!AW14="No data","x",ROUND(IF('Indicator Data'!AW14&gt;F$40,0,IF('Indicator Data'!AW14&lt;F$39,10,(F$40-'Indicator Data'!AW14)/(F$40-F$39)*10)),1))</f>
        <v>3.6</v>
      </c>
      <c r="G12" s="287">
        <f>IF('Indicator Data'!AX14="No data","x",ROUND(IF('Indicator Data'!AX14&gt;G$40,0,IF('Indicator Data'!AX14&lt;G$39,10,(G$40-'Indicator Data'!AX14)/(G$40-G$39)*10)),1))</f>
        <v>0.1</v>
      </c>
      <c r="H12" s="281">
        <f t="shared" si="1"/>
        <v>2</v>
      </c>
      <c r="I12" s="80">
        <f>IF('Indicator Data'!AY14="No data","x",'Indicator Data'!AY14/'Indicator Data'!BO14)</f>
        <v>2.5420168067226889E-3</v>
      </c>
      <c r="J12" s="287">
        <f t="shared" si="2"/>
        <v>4</v>
      </c>
      <c r="K12" s="287">
        <f>IF('Indicator Data'!AZ14="No data","x",ROUND(IF('Indicator Data'!AZ14&gt;K$40,10,IF('Indicator Data'!AZ14&lt;K$39,0,10-(K$40-'Indicator Data'!AZ14)/(K$40-K$39)*10)),1))</f>
        <v>3.8</v>
      </c>
      <c r="L12" s="287">
        <f>IF('Indicator Data'!BA14="No data","x",ROUND(IF('Indicator Data'!BA14&gt;L$40,10,IF('Indicator Data'!BA14&lt;L$39,0,10-(L$40-'Indicator Data'!BA14)/(L$40-L$39)*10)),1))</f>
        <v>6.7</v>
      </c>
      <c r="M12" s="287">
        <f t="shared" si="9"/>
        <v>5.3</v>
      </c>
      <c r="N12" s="284">
        <f t="shared" si="3"/>
        <v>4.7</v>
      </c>
      <c r="O12" s="287">
        <f>IF('Indicator Data'!BB14="No data","x",ROUND(IF('Indicator Data'!BB14&gt;O$40,0,IF('Indicator Data'!BB14&lt;O$39,10,(O$40-'Indicator Data'!BB14)/(O$40-O$39)*10)),1))</f>
        <v>3.1</v>
      </c>
      <c r="P12" s="58">
        <f>IF('Indicator Data'!BC14="x","x",ROUND(IF('Indicator Data'!BC14&gt;P$40,0,IF('Indicator Data'!BC14&lt;P$39,10,(P$40-'Indicator Data'!BC14)/(P$40-P$39)*10)),1))</f>
        <v>10</v>
      </c>
      <c r="Q12" s="58">
        <f>IF('Indicator Data'!BD14="x","x",ROUND(IF('Indicator Data'!BD14&gt;Q$40,0,IF('Indicator Data'!BD14&lt;Q$39,10,(Q$40-'Indicator Data'!BD14)/(Q$40-Q$39)*10)),1))</f>
        <v>6.8</v>
      </c>
      <c r="R12" s="58">
        <f>IF('Indicator Data'!BE14="x","x",ROUND(IF('Indicator Data'!BE14&gt;R$40,0,IF('Indicator Data'!BE14&lt;R$39,10,(R$40-'Indicator Data'!BE14)/(R$40-R$39)*10)),1))</f>
        <v>6.8</v>
      </c>
      <c r="S12" s="287">
        <f t="shared" si="10"/>
        <v>7.9</v>
      </c>
      <c r="T12" s="284">
        <f t="shared" si="4"/>
        <v>5.5</v>
      </c>
      <c r="U12" s="278">
        <f t="shared" si="5"/>
        <v>4.4000000000000004</v>
      </c>
      <c r="V12" s="287">
        <f>IF('Indicator Data'!BF14="No data","x",ROUND(IF('Indicator Data'!BF14&gt;V$40,0,IF('Indicator Data'!BF14&lt;V$39,10,(V$40-'Indicator Data'!BF14)/(V$40-V$39)*10)),1))</f>
        <v>7.5</v>
      </c>
      <c r="W12" s="287">
        <f>IF('Indicator Data'!BG14="No data","x",ROUND(IF('Indicator Data'!BG14&gt;W$40,0,IF('Indicator Data'!BG14&lt;W$39,10,(W$40-'Indicator Data'!BG14)/(W$40-W$39)*10)),1))</f>
        <v>0</v>
      </c>
      <c r="X12" s="281">
        <f t="shared" si="6"/>
        <v>3.8</v>
      </c>
      <c r="Y12" s="58">
        <f>IF('Indicator Data'!BI14="No data","x",'Indicator Data'!BI14/'Indicator Data'!BN14*100)</f>
        <v>50.166747621010707</v>
      </c>
      <c r="Z12" s="287">
        <f t="shared" si="7"/>
        <v>5.2</v>
      </c>
      <c r="AA12" s="287">
        <f>IF('Indicator Data'!BH14="No data","x",ROUND(IF('Indicator Data'!BH14&gt;AA$40,0,IF('Indicator Data'!BH14&lt;AA$39,10,(AA$40-'Indicator Data'!BH14)/(AA$40-AA$39)*10)),1))</f>
        <v>3</v>
      </c>
      <c r="AB12" s="281">
        <f t="shared" si="12"/>
        <v>4.0999999999999996</v>
      </c>
      <c r="AC12" s="287">
        <f>IF('Indicator Data'!BJ14="No data","x",ROUND(IF('Indicator Data'!BJ14&gt;AC$40,0,IF('Indicator Data'!BJ14&lt;AC$39,10,(AC$40-'Indicator Data'!BJ14)/(AC$40-AC$39)*10)),1))</f>
        <v>0</v>
      </c>
      <c r="AD12" s="287" t="str">
        <f>IF('Indicator Data'!R14="No data","x",ROUND(IF('Indicator Data'!R14&gt;AD$40,10,IF('Indicator Data'!R14&lt;AD$39,0,10-(AD$40-'Indicator Data'!R14)/(AD$40-AD$39)*10)),1))</f>
        <v>x</v>
      </c>
      <c r="AE12" s="287">
        <f>IF('Indicator Data'!AU14="No data","x",ROUND(IF('Indicator Data'!AU14&gt;AE$40,0,IF('Indicator Data'!AU14&lt;AE$39,10,(AE$40-'Indicator Data'!AU14)/(AE$40-AE$39)*10)),1))</f>
        <v>6.8</v>
      </c>
      <c r="AF12" s="287">
        <f>IF('Indicator Data'!BK14="No data","x",ROUND(IF('Indicator Data'!BK14&gt;AF$40,0,IF('Indicator Data'!BK14&lt;AF$39,10,(AF$40-'Indicator Data'!BK14)/(AF$40-AF$39)*10)),1))</f>
        <v>2.9</v>
      </c>
      <c r="AG12" s="287">
        <f>IF('Indicator Data'!BL14="No data","x",ROUND(IF('Indicator Data'!BL14&gt;AG$40,0,IF('Indicator Data'!BL14&lt;AG$39,10,(AG$40-'Indicator Data'!BL14)/(AG$40-AG$39)*10)),1))</f>
        <v>6.1</v>
      </c>
      <c r="AH12" s="287">
        <f>IF('Indicator Data'!BM14="No data","x",ROUND(IF('Indicator Data'!BM14&gt;AH$40,0,IF('Indicator Data'!BM14&lt;AH$39,10,(AH$40-'Indicator Data'!BM14)/(AH$40-AH$39)*10)),1))</f>
        <v>8.6</v>
      </c>
      <c r="AI12" s="281">
        <f t="shared" si="11"/>
        <v>4.9000000000000004</v>
      </c>
      <c r="AJ12" s="278">
        <f t="shared" si="8"/>
        <v>4.3</v>
      </c>
    </row>
    <row r="13" spans="1:36" x14ac:dyDescent="0.25">
      <c r="A13" s="310" t="s">
        <v>658</v>
      </c>
      <c r="B13" s="111" t="s">
        <v>597</v>
      </c>
      <c r="C13" s="112" t="s">
        <v>633</v>
      </c>
      <c r="D13" s="343">
        <f>IF('Indicator Data'!AV15="No data","x",ROUND(IF('Indicator Data'!AV15&gt;D$40,0,IF('Indicator Data'!AV15&lt;D$39,10,(D$40-'Indicator Data'!AV15)/(D$40-D$39)*10)),1))</f>
        <v>5.5</v>
      </c>
      <c r="E13" s="344">
        <f t="shared" si="0"/>
        <v>5.5</v>
      </c>
      <c r="F13" s="345">
        <f>IF('Indicator Data'!AW15="No data","x",ROUND(IF('Indicator Data'!AW15&gt;F$40,0,IF('Indicator Data'!AW15&lt;F$39,10,(F$40-'Indicator Data'!AW15)/(F$40-F$39)*10)),1))</f>
        <v>3.6</v>
      </c>
      <c r="G13" s="345">
        <f>IF('Indicator Data'!AX15="No data","x",ROUND(IF('Indicator Data'!AX15&gt;G$40,0,IF('Indicator Data'!AX15&lt;G$39,10,(G$40-'Indicator Data'!AX15)/(G$40-G$39)*10)),1))</f>
        <v>0.1</v>
      </c>
      <c r="H13" s="344">
        <f t="shared" si="1"/>
        <v>2</v>
      </c>
      <c r="I13" s="346">
        <f>IF('Indicator Data'!AY15="No data","x",'Indicator Data'!AY15/'Indicator Data'!BO15)</f>
        <v>3.7362737920937045E-3</v>
      </c>
      <c r="J13" s="345">
        <f t="shared" si="2"/>
        <v>0.7</v>
      </c>
      <c r="K13" s="345">
        <f>IF('Indicator Data'!AZ15="No data","x",ROUND(IF('Indicator Data'!AZ15&gt;K$40,10,IF('Indicator Data'!AZ15&lt;K$39,0,10-(K$40-'Indicator Data'!AZ15)/(K$40-K$39)*10)),1))</f>
        <v>3.8</v>
      </c>
      <c r="L13" s="345">
        <f>IF('Indicator Data'!BA15="No data","x",ROUND(IF('Indicator Data'!BA15&gt;L$40,10,IF('Indicator Data'!BA15&lt;L$39,0,10-(L$40-'Indicator Data'!BA15)/(L$40-L$39)*10)),1))</f>
        <v>6.7</v>
      </c>
      <c r="M13" s="345">
        <f t="shared" si="9"/>
        <v>5.3</v>
      </c>
      <c r="N13" s="347">
        <f t="shared" si="3"/>
        <v>3.3</v>
      </c>
      <c r="O13" s="345">
        <f>IF('Indicator Data'!BB15="No data","x",ROUND(IF('Indicator Data'!BB15&gt;O$40,0,IF('Indicator Data'!BB15&lt;O$39,10,(O$40-'Indicator Data'!BB15)/(O$40-O$39)*10)),1))</f>
        <v>3.1</v>
      </c>
      <c r="P13" s="348">
        <f>IF('Indicator Data'!BC15="x","x",ROUND(IF('Indicator Data'!BC15&gt;P$40,0,IF('Indicator Data'!BC15&lt;P$39,10,(P$40-'Indicator Data'!BC15)/(P$40-P$39)*10)),1))</f>
        <v>2.9</v>
      </c>
      <c r="Q13" s="348">
        <f>IF('Indicator Data'!BD15="x","x",ROUND(IF('Indicator Data'!BD15&gt;Q$40,0,IF('Indicator Data'!BD15&lt;Q$39,10,(Q$40-'Indicator Data'!BD15)/(Q$40-Q$39)*10)),1))</f>
        <v>10</v>
      </c>
      <c r="R13" s="348">
        <f>IF('Indicator Data'!BE15="x","x",ROUND(IF('Indicator Data'!BE15&gt;R$40,0,IF('Indicator Data'!BE15&lt;R$39,10,(R$40-'Indicator Data'!BE15)/(R$40-R$39)*10)),1))</f>
        <v>10</v>
      </c>
      <c r="S13" s="345">
        <f t="shared" si="10"/>
        <v>7.6</v>
      </c>
      <c r="T13" s="347">
        <f t="shared" si="4"/>
        <v>5.4</v>
      </c>
      <c r="U13" s="349">
        <f t="shared" si="5"/>
        <v>4.0999999999999996</v>
      </c>
      <c r="V13" s="345">
        <f>IF('Indicator Data'!BF15="No data","x",ROUND(IF('Indicator Data'!BF15&gt;V$40,0,IF('Indicator Data'!BF15&lt;V$39,10,(V$40-'Indicator Data'!BF15)/(V$40-V$39)*10)),1))</f>
        <v>4.5</v>
      </c>
      <c r="W13" s="345">
        <f>IF('Indicator Data'!BG15="No data","x",ROUND(IF('Indicator Data'!BG15&gt;W$40,0,IF('Indicator Data'!BG15&lt;W$39,10,(W$40-'Indicator Data'!BG15)/(W$40-W$39)*10)),1))</f>
        <v>0</v>
      </c>
      <c r="X13" s="344">
        <f t="shared" si="6"/>
        <v>2.2999999999999998</v>
      </c>
      <c r="Y13" s="348">
        <f>IF('Indicator Data'!BI15="No data","x",'Indicator Data'!BI15/'Indicator Data'!BN15*100)</f>
        <v>339.32828896846706</v>
      </c>
      <c r="Z13" s="345">
        <f t="shared" si="7"/>
        <v>0</v>
      </c>
      <c r="AA13" s="345">
        <f>IF('Indicator Data'!BH15="No data","x",ROUND(IF('Indicator Data'!BH15&gt;AA$40,0,IF('Indicator Data'!BH15&lt;AA$39,10,(AA$40-'Indicator Data'!BH15)/(AA$40-AA$39)*10)),1))</f>
        <v>3</v>
      </c>
      <c r="AB13" s="344">
        <f t="shared" si="12"/>
        <v>1.5</v>
      </c>
      <c r="AC13" s="345">
        <f>IF('Indicator Data'!BJ15="No data","x",ROUND(IF('Indicator Data'!BJ15&gt;AC$40,0,IF('Indicator Data'!BJ15&lt;AC$39,10,(AC$40-'Indicator Data'!BJ15)/(AC$40-AC$39)*10)),1))</f>
        <v>0</v>
      </c>
      <c r="AD13" s="345">
        <f>IF('Indicator Data'!R15="No data","x",ROUND(IF('Indicator Data'!R15&gt;AD$40,10,IF('Indicator Data'!R15&lt;AD$39,0,10-(AD$40-'Indicator Data'!R15)/(AD$40-AD$39)*10)),1))</f>
        <v>2.7</v>
      </c>
      <c r="AE13" s="345">
        <f>IF('Indicator Data'!AU15="No data","x",ROUND(IF('Indicator Data'!AU15&gt;AE$40,0,IF('Indicator Data'!AU15&lt;AE$39,10,(AE$40-'Indicator Data'!AU15)/(AE$40-AE$39)*10)),1))</f>
        <v>6.8</v>
      </c>
      <c r="AF13" s="345">
        <f>IF('Indicator Data'!BK15="No data","x",ROUND(IF('Indicator Data'!BK15&gt;AF$40,0,IF('Indicator Data'!BK15&lt;AF$39,10,(AF$40-'Indicator Data'!BK15)/(AF$40-AF$39)*10)),1))</f>
        <v>0</v>
      </c>
      <c r="AG13" s="345">
        <f>IF('Indicator Data'!BL15="No data","x",ROUND(IF('Indicator Data'!BL15&gt;AG$40,0,IF('Indicator Data'!BL15&lt;AG$39,10,(AG$40-'Indicator Data'!BL15)/(AG$40-AG$39)*10)),1))</f>
        <v>0</v>
      </c>
      <c r="AH13" s="345">
        <f>IF('Indicator Data'!BM15="No data","x",ROUND(IF('Indicator Data'!BM15&gt;AH$40,0,IF('Indicator Data'!BM15&lt;AH$39,10,(AH$40-'Indicator Data'!BM15)/(AH$40-AH$39)*10)),1))</f>
        <v>0</v>
      </c>
      <c r="AI13" s="344">
        <f t="shared" si="11"/>
        <v>1.6</v>
      </c>
      <c r="AJ13" s="349">
        <f t="shared" si="8"/>
        <v>1.8</v>
      </c>
    </row>
    <row r="14" spans="1:36" x14ac:dyDescent="0.25">
      <c r="A14" s="299" t="s">
        <v>659</v>
      </c>
      <c r="B14" s="52" t="s">
        <v>598</v>
      </c>
      <c r="C14" s="42" t="s">
        <v>634</v>
      </c>
      <c r="D14" s="301">
        <f>IF('Indicator Data'!AV16="No data","x",ROUND(IF('Indicator Data'!AV16&gt;D$40,0,IF('Indicator Data'!AV16&lt;D$39,10,(D$40-'Indicator Data'!AV16)/(D$40-D$39)*10)),1))</f>
        <v>6.1</v>
      </c>
      <c r="E14" s="281">
        <f t="shared" si="0"/>
        <v>6.1</v>
      </c>
      <c r="F14" s="287">
        <f>IF('Indicator Data'!AW16="No data","x",ROUND(IF('Indicator Data'!AW16&gt;F$40,0,IF('Indicator Data'!AW16&lt;F$39,10,(F$40-'Indicator Data'!AW16)/(F$40-F$39)*10)),1))</f>
        <v>1.7</v>
      </c>
      <c r="G14" s="287">
        <f>IF('Indicator Data'!AX16="No data","x",ROUND(IF('Indicator Data'!AX16&gt;G$40,0,IF('Indicator Data'!AX16&lt;G$39,10,(G$40-'Indicator Data'!AX16)/(G$40-G$39)*10)),1))</f>
        <v>3.3</v>
      </c>
      <c r="H14" s="281">
        <f t="shared" si="1"/>
        <v>2.5</v>
      </c>
      <c r="I14" s="80">
        <f>IF('Indicator Data'!AY16="No data","x",'Indicator Data'!AY16/'Indicator Data'!BO16)</f>
        <v>9.5361269184342126E-4</v>
      </c>
      <c r="J14" s="287">
        <f t="shared" si="2"/>
        <v>8.5</v>
      </c>
      <c r="K14" s="287">
        <f>IF('Indicator Data'!AZ16="No data","x",ROUND(IF('Indicator Data'!AZ16&gt;K$40,10,IF('Indicator Data'!AZ16&lt;K$39,0,10-(K$40-'Indicator Data'!AZ16)/(K$40-K$39)*10)),1))</f>
        <v>1.9</v>
      </c>
      <c r="L14" s="287">
        <f>IF('Indicator Data'!BA16="No data","x",ROUND(IF('Indicator Data'!BA16&gt;L$40,10,IF('Indicator Data'!BA16&lt;L$39,0,10-(L$40-'Indicator Data'!BA16)/(L$40-L$39)*10)),1))</f>
        <v>5</v>
      </c>
      <c r="M14" s="287">
        <f t="shared" si="9"/>
        <v>3.5</v>
      </c>
      <c r="N14" s="284">
        <f t="shared" si="3"/>
        <v>6.7</v>
      </c>
      <c r="O14" s="287" t="str">
        <f>IF('Indicator Data'!BB16="No data","x",ROUND(IF('Indicator Data'!BB16&gt;O$40,0,IF('Indicator Data'!BB16&lt;O$39,10,(O$40-'Indicator Data'!BB16)/(O$40-O$39)*10)),1))</f>
        <v>x</v>
      </c>
      <c r="P14" s="58">
        <f>IF('Indicator Data'!BC16="x","x",ROUND(IF('Indicator Data'!BC16&gt;P$40,0,IF('Indicator Data'!BC16&lt;P$39,10,(P$40-'Indicator Data'!BC16)/(P$40-P$39)*10)),1))</f>
        <v>10</v>
      </c>
      <c r="Q14" s="58">
        <f>IF('Indicator Data'!BD16="x","x",ROUND(IF('Indicator Data'!BD16&gt;Q$40,0,IF('Indicator Data'!BD16&lt;Q$39,10,(Q$40-'Indicator Data'!BD16)/(Q$40-Q$39)*10)),1))</f>
        <v>10</v>
      </c>
      <c r="R14" s="58">
        <f>IF('Indicator Data'!BE16="x","x",ROUND(IF('Indicator Data'!BE16&gt;R$40,0,IF('Indicator Data'!BE16&lt;R$39,10,(R$40-'Indicator Data'!BE16)/(R$40-R$39)*10)),1))</f>
        <v>10</v>
      </c>
      <c r="S14" s="287">
        <f t="shared" si="10"/>
        <v>10</v>
      </c>
      <c r="T14" s="284">
        <f t="shared" si="4"/>
        <v>10</v>
      </c>
      <c r="U14" s="278">
        <f t="shared" si="5"/>
        <v>6.3</v>
      </c>
      <c r="V14" s="287">
        <f>IF('Indicator Data'!BF16="No data","x",ROUND(IF('Indicator Data'!BF16&gt;V$40,0,IF('Indicator Data'!BF16&lt;V$39,10,(V$40-'Indicator Data'!BF16)/(V$40-V$39)*10)),1))</f>
        <v>2.8</v>
      </c>
      <c r="W14" s="287">
        <f>IF('Indicator Data'!BG16="No data","x",ROUND(IF('Indicator Data'!BG16&gt;W$40,0,IF('Indicator Data'!BG16&lt;W$39,10,(W$40-'Indicator Data'!BG16)/(W$40-W$39)*10)),1))</f>
        <v>0</v>
      </c>
      <c r="X14" s="281">
        <f t="shared" si="6"/>
        <v>1.4</v>
      </c>
      <c r="Y14" s="58">
        <f>IF('Indicator Data'!BI16="No data","x",'Indicator Data'!BI16/'Indicator Data'!BN16*100)</f>
        <v>23.463974490543475</v>
      </c>
      <c r="Z14" s="287">
        <f t="shared" si="7"/>
        <v>9.9</v>
      </c>
      <c r="AA14" s="287">
        <f>IF('Indicator Data'!BH16="No data","x",ROUND(IF('Indicator Data'!BH16&gt;AA$40,0,IF('Indicator Data'!BH16&lt;AA$39,10,(AA$40-'Indicator Data'!BH16)/(AA$40-AA$39)*10)),1))</f>
        <v>1.9</v>
      </c>
      <c r="AB14" s="281">
        <f t="shared" si="12"/>
        <v>5.9</v>
      </c>
      <c r="AC14" s="287">
        <f>IF('Indicator Data'!BJ16="No data","x",ROUND(IF('Indicator Data'!BJ16&gt;AC$40,0,IF('Indicator Data'!BJ16&lt;AC$39,10,(AC$40-'Indicator Data'!BJ16)/(AC$40-AC$39)*10)),1))</f>
        <v>9</v>
      </c>
      <c r="AD14" s="287">
        <f>IF('Indicator Data'!R16="No data","x",ROUND(IF('Indicator Data'!R16&gt;AD$40,10,IF('Indicator Data'!R16&lt;AD$39,0,10-(AD$40-'Indicator Data'!R16)/(AD$40-AD$39)*10)),1))</f>
        <v>3.1</v>
      </c>
      <c r="AE14" s="287">
        <f>IF('Indicator Data'!AU16="No data","x",ROUND(IF('Indicator Data'!AU16&gt;AE$40,0,IF('Indicator Data'!AU16&lt;AE$39,10,(AE$40-'Indicator Data'!AU16)/(AE$40-AE$39)*10)),1))</f>
        <v>0</v>
      </c>
      <c r="AF14" s="287">
        <f>IF('Indicator Data'!BK16="No data","x",ROUND(IF('Indicator Data'!BK16&gt;AF$40,0,IF('Indicator Data'!BK16&lt;AF$39,10,(AF$40-'Indicator Data'!BK16)/(AF$40-AF$39)*10)),1))</f>
        <v>0.4</v>
      </c>
      <c r="AG14" s="287">
        <f>IF('Indicator Data'!BL16="No data","x",ROUND(IF('Indicator Data'!BL16&gt;AG$40,0,IF('Indicator Data'!BL16&lt;AG$39,10,(AG$40-'Indicator Data'!BL16)/(AG$40-AG$39)*10)),1))</f>
        <v>3.9</v>
      </c>
      <c r="AH14" s="287">
        <f>IF('Indicator Data'!BM16="No data","x",ROUND(IF('Indicator Data'!BM16&gt;AH$40,0,IF('Indicator Data'!BM16&lt;AH$39,10,(AH$40-'Indicator Data'!BM16)/(AH$40-AH$39)*10)),1))</f>
        <v>2.4</v>
      </c>
      <c r="AI14" s="281">
        <f t="shared" si="11"/>
        <v>3.1</v>
      </c>
      <c r="AJ14" s="278">
        <f t="shared" si="8"/>
        <v>3.5</v>
      </c>
    </row>
    <row r="15" spans="1:36" x14ac:dyDescent="0.25">
      <c r="A15" s="299" t="s">
        <v>659</v>
      </c>
      <c r="B15" s="52" t="s">
        <v>599</v>
      </c>
      <c r="C15" s="42" t="s">
        <v>635</v>
      </c>
      <c r="D15" s="301">
        <f>IF('Indicator Data'!AV17="No data","x",ROUND(IF('Indicator Data'!AV17&gt;D$40,0,IF('Indicator Data'!AV17&lt;D$39,10,(D$40-'Indicator Data'!AV17)/(D$40-D$39)*10)),1))</f>
        <v>6.1</v>
      </c>
      <c r="E15" s="281">
        <f t="shared" si="0"/>
        <v>6.1</v>
      </c>
      <c r="F15" s="287">
        <f>IF('Indicator Data'!AW17="No data","x",ROUND(IF('Indicator Data'!AW17&gt;F$40,0,IF('Indicator Data'!AW17&lt;F$39,10,(F$40-'Indicator Data'!AW17)/(F$40-F$39)*10)),1))</f>
        <v>0</v>
      </c>
      <c r="G15" s="287">
        <f>IF('Indicator Data'!AX17="No data","x",ROUND(IF('Indicator Data'!AX17&gt;G$40,0,IF('Indicator Data'!AX17&lt;G$39,10,(G$40-'Indicator Data'!AX17)/(G$40-G$39)*10)),1))</f>
        <v>3.3</v>
      </c>
      <c r="H15" s="281">
        <f t="shared" si="1"/>
        <v>1.8</v>
      </c>
      <c r="I15" s="80">
        <f>IF('Indicator Data'!AY17="No data","x",'Indicator Data'!AY17/'Indicator Data'!BO17)</f>
        <v>3.0480656506447833E-3</v>
      </c>
      <c r="J15" s="287">
        <f t="shared" si="2"/>
        <v>2.6</v>
      </c>
      <c r="K15" s="287">
        <f>IF('Indicator Data'!AZ17="No data","x",ROUND(IF('Indicator Data'!AZ17&gt;K$40,10,IF('Indicator Data'!AZ17&lt;K$39,0,10-(K$40-'Indicator Data'!AZ17)/(K$40-K$39)*10)),1))</f>
        <v>1.9</v>
      </c>
      <c r="L15" s="287">
        <f>IF('Indicator Data'!BA17="No data","x",ROUND(IF('Indicator Data'!BA17&gt;L$40,10,IF('Indicator Data'!BA17&lt;L$39,0,10-(L$40-'Indicator Data'!BA17)/(L$40-L$39)*10)),1))</f>
        <v>5</v>
      </c>
      <c r="M15" s="287">
        <f t="shared" si="9"/>
        <v>3.5</v>
      </c>
      <c r="N15" s="284">
        <f t="shared" si="3"/>
        <v>3.1</v>
      </c>
      <c r="O15" s="287" t="str">
        <f>IF('Indicator Data'!BB17="No data","x",ROUND(IF('Indicator Data'!BB17&gt;O$40,0,IF('Indicator Data'!BB17&lt;O$39,10,(O$40-'Indicator Data'!BB17)/(O$40-O$39)*10)),1))</f>
        <v>x</v>
      </c>
      <c r="P15" s="58">
        <f>IF('Indicator Data'!BC17="x","x",ROUND(IF('Indicator Data'!BC17&gt;P$40,0,IF('Indicator Data'!BC17&lt;P$39,10,(P$40-'Indicator Data'!BC17)/(P$40-P$39)*10)),1))</f>
        <v>10</v>
      </c>
      <c r="Q15" s="58">
        <f>IF('Indicator Data'!BD17="x","x",ROUND(IF('Indicator Data'!BD17&gt;Q$40,0,IF('Indicator Data'!BD17&lt;Q$39,10,(Q$40-'Indicator Data'!BD17)/(Q$40-Q$39)*10)),1))</f>
        <v>10</v>
      </c>
      <c r="R15" s="58">
        <f>IF('Indicator Data'!BE17="x","x",ROUND(IF('Indicator Data'!BE17&gt;R$40,0,IF('Indicator Data'!BE17&lt;R$39,10,(R$40-'Indicator Data'!BE17)/(R$40-R$39)*10)),1))</f>
        <v>10</v>
      </c>
      <c r="S15" s="287">
        <f t="shared" si="10"/>
        <v>10</v>
      </c>
      <c r="T15" s="284">
        <f t="shared" si="4"/>
        <v>10</v>
      </c>
      <c r="U15" s="278">
        <f t="shared" si="5"/>
        <v>5.3</v>
      </c>
      <c r="V15" s="287">
        <f>IF('Indicator Data'!BF17="No data","x",ROUND(IF('Indicator Data'!BF17&gt;V$40,0,IF('Indicator Data'!BF17&lt;V$39,10,(V$40-'Indicator Data'!BF17)/(V$40-V$39)*10)),1))</f>
        <v>2</v>
      </c>
      <c r="W15" s="287">
        <f>IF('Indicator Data'!BG17="No data","x",ROUND(IF('Indicator Data'!BG17&gt;W$40,0,IF('Indicator Data'!BG17&lt;W$39,10,(W$40-'Indicator Data'!BG17)/(W$40-W$39)*10)),1))</f>
        <v>0</v>
      </c>
      <c r="X15" s="281">
        <f t="shared" si="6"/>
        <v>1</v>
      </c>
      <c r="Y15" s="58">
        <f>IF('Indicator Data'!BI17="No data","x",'Indicator Data'!BI17/'Indicator Data'!BN17*100)</f>
        <v>123.90907956087389</v>
      </c>
      <c r="Z15" s="287">
        <f t="shared" si="7"/>
        <v>0</v>
      </c>
      <c r="AA15" s="287">
        <f>IF('Indicator Data'!BH17="No data","x",ROUND(IF('Indicator Data'!BH17&gt;AA$40,0,IF('Indicator Data'!BH17&lt;AA$39,10,(AA$40-'Indicator Data'!BH17)/(AA$40-AA$39)*10)),1))</f>
        <v>1.9</v>
      </c>
      <c r="AB15" s="281">
        <f t="shared" si="12"/>
        <v>1</v>
      </c>
      <c r="AC15" s="287">
        <f>IF('Indicator Data'!BJ17="No data","x",ROUND(IF('Indicator Data'!BJ17&gt;AC$40,0,IF('Indicator Data'!BJ17&lt;AC$39,10,(AC$40-'Indicator Data'!BJ17)/(AC$40-AC$39)*10)),1))</f>
        <v>9</v>
      </c>
      <c r="AD15" s="287">
        <f>IF('Indicator Data'!R17="No data","x",ROUND(IF('Indicator Data'!R17&gt;AD$40,10,IF('Indicator Data'!R17&lt;AD$39,0,10-(AD$40-'Indicator Data'!R17)/(AD$40-AD$39)*10)),1))</f>
        <v>1.6</v>
      </c>
      <c r="AE15" s="287">
        <f>IF('Indicator Data'!AU17="No data","x",ROUND(IF('Indicator Data'!AU17&gt;AE$40,0,IF('Indicator Data'!AU17&lt;AE$39,10,(AE$40-'Indicator Data'!AU17)/(AE$40-AE$39)*10)),1))</f>
        <v>0</v>
      </c>
      <c r="AF15" s="287">
        <f>IF('Indicator Data'!BK17="No data","x",ROUND(IF('Indicator Data'!BK17&gt;AF$40,0,IF('Indicator Data'!BK17&lt;AF$39,10,(AF$40-'Indicator Data'!BK17)/(AF$40-AF$39)*10)),1))</f>
        <v>0</v>
      </c>
      <c r="AG15" s="287">
        <f>IF('Indicator Data'!BL17="No data","x",ROUND(IF('Indicator Data'!BL17&gt;AG$40,0,IF('Indicator Data'!BL17&lt;AG$39,10,(AG$40-'Indicator Data'!BL17)/(AG$40-AG$39)*10)),1))</f>
        <v>0</v>
      </c>
      <c r="AH15" s="287">
        <f>IF('Indicator Data'!BM17="No data","x",ROUND(IF('Indicator Data'!BM17&gt;AH$40,0,IF('Indicator Data'!BM17&lt;AH$39,10,(AH$40-'Indicator Data'!BM17)/(AH$40-AH$39)*10)),1))</f>
        <v>0</v>
      </c>
      <c r="AI15" s="281">
        <f t="shared" si="11"/>
        <v>1.8</v>
      </c>
      <c r="AJ15" s="278">
        <f t="shared" si="8"/>
        <v>1.3</v>
      </c>
    </row>
    <row r="16" spans="1:36" x14ac:dyDescent="0.25">
      <c r="A16" s="299" t="s">
        <v>659</v>
      </c>
      <c r="B16" s="52" t="s">
        <v>600</v>
      </c>
      <c r="C16" s="42" t="s">
        <v>646</v>
      </c>
      <c r="D16" s="301">
        <f>IF('Indicator Data'!AV18="No data","x",ROUND(IF('Indicator Data'!AV18&gt;D$40,0,IF('Indicator Data'!AV18&lt;D$39,10,(D$40-'Indicator Data'!AV18)/(D$40-D$39)*10)),1))</f>
        <v>6.1</v>
      </c>
      <c r="E16" s="281">
        <f t="shared" si="0"/>
        <v>6.1</v>
      </c>
      <c r="F16" s="287">
        <f>IF('Indicator Data'!AW18="No data","x",ROUND(IF('Indicator Data'!AW18&gt;F$40,0,IF('Indicator Data'!AW18&lt;F$39,10,(F$40-'Indicator Data'!AW18)/(F$40-F$39)*10)),1))</f>
        <v>1.7</v>
      </c>
      <c r="G16" s="287">
        <f>IF('Indicator Data'!AX18="No data","x",ROUND(IF('Indicator Data'!AX18&gt;G$40,0,IF('Indicator Data'!AX18&lt;G$39,10,(G$40-'Indicator Data'!AX18)/(G$40-G$39)*10)),1))</f>
        <v>3.3</v>
      </c>
      <c r="H16" s="281">
        <f t="shared" si="1"/>
        <v>2.5</v>
      </c>
      <c r="I16" s="80">
        <f>IF('Indicator Data'!AY18="No data","x",'Indicator Data'!AY18/'Indicator Data'!BO18)</f>
        <v>1.8388948690348046E-3</v>
      </c>
      <c r="J16" s="287">
        <f t="shared" si="2"/>
        <v>6</v>
      </c>
      <c r="K16" s="287">
        <f>IF('Indicator Data'!AZ18="No data","x",ROUND(IF('Indicator Data'!AZ18&gt;K$40,10,IF('Indicator Data'!AZ18&lt;K$39,0,10-(K$40-'Indicator Data'!AZ18)/(K$40-K$39)*10)),1))</f>
        <v>1.9</v>
      </c>
      <c r="L16" s="287">
        <f>IF('Indicator Data'!BA18="No data","x",ROUND(IF('Indicator Data'!BA18&gt;L$40,10,IF('Indicator Data'!BA18&lt;L$39,0,10-(L$40-'Indicator Data'!BA18)/(L$40-L$39)*10)),1))</f>
        <v>5</v>
      </c>
      <c r="M16" s="287">
        <f t="shared" si="9"/>
        <v>3.5</v>
      </c>
      <c r="N16" s="284">
        <f t="shared" si="3"/>
        <v>4.9000000000000004</v>
      </c>
      <c r="O16" s="287" t="str">
        <f>IF('Indicator Data'!BB18="No data","x",ROUND(IF('Indicator Data'!BB18&gt;O$40,0,IF('Indicator Data'!BB18&lt;O$39,10,(O$40-'Indicator Data'!BB18)/(O$40-O$39)*10)),1))</f>
        <v>x</v>
      </c>
      <c r="P16" s="58">
        <f>IF('Indicator Data'!BC18="x","x",ROUND(IF('Indicator Data'!BC18&gt;P$40,0,IF('Indicator Data'!BC18&lt;P$39,10,(P$40-'Indicator Data'!BC18)/(P$40-P$39)*10)),1))</f>
        <v>10</v>
      </c>
      <c r="Q16" s="58">
        <f>IF('Indicator Data'!BD18="x","x",ROUND(IF('Indicator Data'!BD18&gt;Q$40,0,IF('Indicator Data'!BD18&lt;Q$39,10,(Q$40-'Indicator Data'!BD18)/(Q$40-Q$39)*10)),1))</f>
        <v>10</v>
      </c>
      <c r="R16" s="58">
        <f>IF('Indicator Data'!BE18="x","x",ROUND(IF('Indicator Data'!BE18&gt;R$40,0,IF('Indicator Data'!BE18&lt;R$39,10,(R$40-'Indicator Data'!BE18)/(R$40-R$39)*10)),1))</f>
        <v>10</v>
      </c>
      <c r="S16" s="287">
        <f t="shared" si="10"/>
        <v>10</v>
      </c>
      <c r="T16" s="284">
        <f t="shared" si="4"/>
        <v>10</v>
      </c>
      <c r="U16" s="278">
        <f t="shared" si="5"/>
        <v>5.9</v>
      </c>
      <c r="V16" s="287">
        <f>IF('Indicator Data'!BF18="No data","x",ROUND(IF('Indicator Data'!BF18&gt;V$40,0,IF('Indicator Data'!BF18&lt;V$39,10,(V$40-'Indicator Data'!BF18)/(V$40-V$39)*10)),1))</f>
        <v>4.7</v>
      </c>
      <c r="W16" s="287">
        <f>IF('Indicator Data'!BG18="No data","x",ROUND(IF('Indicator Data'!BG18&gt;W$40,0,IF('Indicator Data'!BG18&lt;W$39,10,(W$40-'Indicator Data'!BG18)/(W$40-W$39)*10)),1))</f>
        <v>6.6</v>
      </c>
      <c r="X16" s="281">
        <f t="shared" si="6"/>
        <v>5.7</v>
      </c>
      <c r="Y16" s="58">
        <f>IF('Indicator Data'!BI18="No data","x",'Indicator Data'!BI18/'Indicator Data'!BN18*100)</f>
        <v>51.04538715692776</v>
      </c>
      <c r="Z16" s="287">
        <f t="shared" si="7"/>
        <v>5.0999999999999996</v>
      </c>
      <c r="AA16" s="287">
        <f>IF('Indicator Data'!BH18="No data","x",ROUND(IF('Indicator Data'!BH18&gt;AA$40,0,IF('Indicator Data'!BH18&lt;AA$39,10,(AA$40-'Indicator Data'!BH18)/(AA$40-AA$39)*10)),1))</f>
        <v>1.9</v>
      </c>
      <c r="AB16" s="281">
        <f t="shared" si="12"/>
        <v>3.5</v>
      </c>
      <c r="AC16" s="287">
        <f>IF('Indicator Data'!BJ18="No data","x",ROUND(IF('Indicator Data'!BJ18&gt;AC$40,0,IF('Indicator Data'!BJ18&lt;AC$39,10,(AC$40-'Indicator Data'!BJ18)/(AC$40-AC$39)*10)),1))</f>
        <v>9</v>
      </c>
      <c r="AD16" s="287">
        <f>IF('Indicator Data'!R18="No data","x",ROUND(IF('Indicator Data'!R18&gt;AD$40,10,IF('Indicator Data'!R18&lt;AD$39,0,10-(AD$40-'Indicator Data'!R18)/(AD$40-AD$39)*10)),1))</f>
        <v>1.9</v>
      </c>
      <c r="AE16" s="287">
        <f>IF('Indicator Data'!AU18="No data","x",ROUND(IF('Indicator Data'!AU18&gt;AE$40,0,IF('Indicator Data'!AU18&lt;AE$39,10,(AE$40-'Indicator Data'!AU18)/(AE$40-AE$39)*10)),1))</f>
        <v>0</v>
      </c>
      <c r="AF16" s="287">
        <f>IF('Indicator Data'!BK18="No data","x",ROUND(IF('Indicator Data'!BK18&gt;AF$40,0,IF('Indicator Data'!BK18&lt;AF$39,10,(AF$40-'Indicator Data'!BK18)/(AF$40-AF$39)*10)),1))</f>
        <v>7</v>
      </c>
      <c r="AG16" s="287">
        <f>IF('Indicator Data'!BL18="No data","x",ROUND(IF('Indicator Data'!BL18&gt;AG$40,0,IF('Indicator Data'!BL18&lt;AG$39,10,(AG$40-'Indicator Data'!BL18)/(AG$40-AG$39)*10)),1))</f>
        <v>5.4</v>
      </c>
      <c r="AH16" s="287">
        <f>IF('Indicator Data'!BM18="No data","x",ROUND(IF('Indicator Data'!BM18&gt;AH$40,0,IF('Indicator Data'!BM18&lt;AH$39,10,(AH$40-'Indicator Data'!BM18)/(AH$40-AH$39)*10)),1))</f>
        <v>8.3000000000000007</v>
      </c>
      <c r="AI16" s="281">
        <f t="shared" si="11"/>
        <v>5.3</v>
      </c>
      <c r="AJ16" s="278">
        <f t="shared" si="8"/>
        <v>4.8</v>
      </c>
    </row>
    <row r="17" spans="1:36" x14ac:dyDescent="0.25">
      <c r="A17" s="299" t="s">
        <v>659</v>
      </c>
      <c r="B17" s="52" t="s">
        <v>601</v>
      </c>
      <c r="C17" s="42" t="s">
        <v>638</v>
      </c>
      <c r="D17" s="301">
        <f>IF('Indicator Data'!AV19="No data","x",ROUND(IF('Indicator Data'!AV19&gt;D$40,0,IF('Indicator Data'!AV19&lt;D$39,10,(D$40-'Indicator Data'!AV19)/(D$40-D$39)*10)),1))</f>
        <v>6.1</v>
      </c>
      <c r="E17" s="281">
        <f t="shared" si="0"/>
        <v>6.1</v>
      </c>
      <c r="F17" s="287">
        <f>IF('Indicator Data'!AW19="No data","x",ROUND(IF('Indicator Data'!AW19&gt;F$40,0,IF('Indicator Data'!AW19&lt;F$39,10,(F$40-'Indicator Data'!AW19)/(F$40-F$39)*10)),1))</f>
        <v>1.7</v>
      </c>
      <c r="G17" s="287">
        <f>IF('Indicator Data'!AX19="No data","x",ROUND(IF('Indicator Data'!AX19&gt;G$40,0,IF('Indicator Data'!AX19&lt;G$39,10,(G$40-'Indicator Data'!AX19)/(G$40-G$39)*10)),1))</f>
        <v>3.3</v>
      </c>
      <c r="H17" s="281">
        <f t="shared" si="1"/>
        <v>2.5</v>
      </c>
      <c r="I17" s="80">
        <f>IF('Indicator Data'!AY19="No data","x",'Indicator Data'!AY19/'Indicator Data'!BO19)</f>
        <v>4.0858895705521469E-3</v>
      </c>
      <c r="J17" s="287">
        <f t="shared" si="2"/>
        <v>0</v>
      </c>
      <c r="K17" s="287">
        <f>IF('Indicator Data'!AZ19="No data","x",ROUND(IF('Indicator Data'!AZ19&gt;K$40,10,IF('Indicator Data'!AZ19&lt;K$39,0,10-(K$40-'Indicator Data'!AZ19)/(K$40-K$39)*10)),1))</f>
        <v>1.9</v>
      </c>
      <c r="L17" s="287">
        <f>IF('Indicator Data'!BA19="No data","x",ROUND(IF('Indicator Data'!BA19&gt;L$40,10,IF('Indicator Data'!BA19&lt;L$39,0,10-(L$40-'Indicator Data'!BA19)/(L$40-L$39)*10)),1))</f>
        <v>5</v>
      </c>
      <c r="M17" s="287">
        <f t="shared" si="9"/>
        <v>3.5</v>
      </c>
      <c r="N17" s="284">
        <f t="shared" si="3"/>
        <v>1.9</v>
      </c>
      <c r="O17" s="287" t="str">
        <f>IF('Indicator Data'!BB19="No data","x",ROUND(IF('Indicator Data'!BB19&gt;O$40,0,IF('Indicator Data'!BB19&lt;O$39,10,(O$40-'Indicator Data'!BB19)/(O$40-O$39)*10)),1))</f>
        <v>x</v>
      </c>
      <c r="P17" s="58">
        <f>IF('Indicator Data'!BC19="x","x",ROUND(IF('Indicator Data'!BC19&gt;P$40,0,IF('Indicator Data'!BC19&lt;P$39,10,(P$40-'Indicator Data'!BC19)/(P$40-P$39)*10)),1))</f>
        <v>10</v>
      </c>
      <c r="Q17" s="58">
        <f>IF('Indicator Data'!BD19="x","x",ROUND(IF('Indicator Data'!BD19&gt;Q$40,0,IF('Indicator Data'!BD19&lt;Q$39,10,(Q$40-'Indicator Data'!BD19)/(Q$40-Q$39)*10)),1))</f>
        <v>10</v>
      </c>
      <c r="R17" s="58">
        <f>IF('Indicator Data'!BE19="x","x",ROUND(IF('Indicator Data'!BE19&gt;R$40,0,IF('Indicator Data'!BE19&lt;R$39,10,(R$40-'Indicator Data'!BE19)/(R$40-R$39)*10)),1))</f>
        <v>10</v>
      </c>
      <c r="S17" s="287">
        <f t="shared" si="10"/>
        <v>10</v>
      </c>
      <c r="T17" s="284">
        <f t="shared" si="4"/>
        <v>10</v>
      </c>
      <c r="U17" s="278">
        <f t="shared" si="5"/>
        <v>5.0999999999999996</v>
      </c>
      <c r="V17" s="287">
        <f>IF('Indicator Data'!BF19="No data","x",ROUND(IF('Indicator Data'!BF19&gt;V$40,0,IF('Indicator Data'!BF19&lt;V$39,10,(V$40-'Indicator Data'!BF19)/(V$40-V$39)*10)),1))</f>
        <v>4.8</v>
      </c>
      <c r="W17" s="287">
        <f>IF('Indicator Data'!BG19="No data","x",ROUND(IF('Indicator Data'!BG19&gt;W$40,0,IF('Indicator Data'!BG19&lt;W$39,10,(W$40-'Indicator Data'!BG19)/(W$40-W$39)*10)),1))</f>
        <v>9</v>
      </c>
      <c r="X17" s="281">
        <f t="shared" si="6"/>
        <v>6.9</v>
      </c>
      <c r="Y17" s="58">
        <f>IF('Indicator Data'!BI19="No data","x",'Indicator Data'!BI19/'Indicator Data'!BN19*100)</f>
        <v>32.42159565388004</v>
      </c>
      <c r="Z17" s="287">
        <f t="shared" si="7"/>
        <v>8.3000000000000007</v>
      </c>
      <c r="AA17" s="287">
        <f>IF('Indicator Data'!BH19="No data","x",ROUND(IF('Indicator Data'!BH19&gt;AA$40,0,IF('Indicator Data'!BH19&lt;AA$39,10,(AA$40-'Indicator Data'!BH19)/(AA$40-AA$39)*10)),1))</f>
        <v>1.9</v>
      </c>
      <c r="AB17" s="281">
        <f t="shared" si="12"/>
        <v>5.0999999999999996</v>
      </c>
      <c r="AC17" s="287">
        <f>IF('Indicator Data'!BJ19="No data","x",ROUND(IF('Indicator Data'!BJ19&gt;AC$40,0,IF('Indicator Data'!BJ19&lt;AC$39,10,(AC$40-'Indicator Data'!BJ19)/(AC$40-AC$39)*10)),1))</f>
        <v>9</v>
      </c>
      <c r="AD17" s="287">
        <f>IF('Indicator Data'!R19="No data","x",ROUND(IF('Indicator Data'!R19&gt;AD$40,10,IF('Indicator Data'!R19&lt;AD$39,0,10-(AD$40-'Indicator Data'!R19)/(AD$40-AD$39)*10)),1))</f>
        <v>0</v>
      </c>
      <c r="AE17" s="287">
        <f>IF('Indicator Data'!AU19="No data","x",ROUND(IF('Indicator Data'!AU19&gt;AE$40,0,IF('Indicator Data'!AU19&lt;AE$39,10,(AE$40-'Indicator Data'!AU19)/(AE$40-AE$39)*10)),1))</f>
        <v>0</v>
      </c>
      <c r="AF17" s="287">
        <f>IF('Indicator Data'!BK19="No data","x",ROUND(IF('Indicator Data'!BK19&gt;AF$40,0,IF('Indicator Data'!BK19&lt;AF$39,10,(AF$40-'Indicator Data'!BK19)/(AF$40-AF$39)*10)),1))</f>
        <v>8.8000000000000007</v>
      </c>
      <c r="AG17" s="287">
        <f>IF('Indicator Data'!BL19="No data","x",ROUND(IF('Indicator Data'!BL19&gt;AG$40,0,IF('Indicator Data'!BL19&lt;AG$39,10,(AG$40-'Indicator Data'!BL19)/(AG$40-AG$39)*10)),1))</f>
        <v>8.6999999999999993</v>
      </c>
      <c r="AH17" s="287">
        <f>IF('Indicator Data'!BM19="No data","x",ROUND(IF('Indicator Data'!BM19&gt;AH$40,0,IF('Indicator Data'!BM19&lt;AH$39,10,(AH$40-'Indicator Data'!BM19)/(AH$40-AH$39)*10)),1))</f>
        <v>5.6</v>
      </c>
      <c r="AI17" s="281">
        <f t="shared" si="11"/>
        <v>5.4</v>
      </c>
      <c r="AJ17" s="278">
        <f t="shared" si="8"/>
        <v>5.8</v>
      </c>
    </row>
    <row r="18" spans="1:36" x14ac:dyDescent="0.25">
      <c r="A18" s="299" t="s">
        <v>659</v>
      </c>
      <c r="B18" s="52" t="s">
        <v>602</v>
      </c>
      <c r="C18" s="42" t="s">
        <v>743</v>
      </c>
      <c r="D18" s="301">
        <f>IF('Indicator Data'!AV20="No data","x",ROUND(IF('Indicator Data'!AV20&gt;D$40,0,IF('Indicator Data'!AV20&lt;D$39,10,(D$40-'Indicator Data'!AV20)/(D$40-D$39)*10)),1))</f>
        <v>6.1</v>
      </c>
      <c r="E18" s="281">
        <f t="shared" si="0"/>
        <v>6.1</v>
      </c>
      <c r="F18" s="287">
        <f>IF('Indicator Data'!AW20="No data","x",ROUND(IF('Indicator Data'!AW20&gt;F$40,0,IF('Indicator Data'!AW20&lt;F$39,10,(F$40-'Indicator Data'!AW20)/(F$40-F$39)*10)),1))</f>
        <v>1.7</v>
      </c>
      <c r="G18" s="287">
        <f>IF('Indicator Data'!AX20="No data","x",ROUND(IF('Indicator Data'!AX20&gt;G$40,0,IF('Indicator Data'!AX20&lt;G$39,10,(G$40-'Indicator Data'!AX20)/(G$40-G$39)*10)),1))</f>
        <v>3.3</v>
      </c>
      <c r="H18" s="281">
        <f t="shared" si="1"/>
        <v>2.5</v>
      </c>
      <c r="I18" s="80">
        <f>IF('Indicator Data'!AY20="No data","x",'Indicator Data'!AY20/'Indicator Data'!BO20)</f>
        <v>2.5183422565932975E-4</v>
      </c>
      <c r="J18" s="287">
        <f t="shared" si="2"/>
        <v>10</v>
      </c>
      <c r="K18" s="287">
        <f>IF('Indicator Data'!AZ20="No data","x",ROUND(IF('Indicator Data'!AZ20&gt;K$40,10,IF('Indicator Data'!AZ20&lt;K$39,0,10-(K$40-'Indicator Data'!AZ20)/(K$40-K$39)*10)),1))</f>
        <v>1.9</v>
      </c>
      <c r="L18" s="287">
        <f>IF('Indicator Data'!BA20="No data","x",ROUND(IF('Indicator Data'!BA20&gt;L$40,10,IF('Indicator Data'!BA20&lt;L$39,0,10-(L$40-'Indicator Data'!BA20)/(L$40-L$39)*10)),1))</f>
        <v>5</v>
      </c>
      <c r="M18" s="287">
        <f t="shared" si="9"/>
        <v>3.5</v>
      </c>
      <c r="N18" s="284">
        <f t="shared" si="3"/>
        <v>8.1999999999999993</v>
      </c>
      <c r="O18" s="287" t="str">
        <f>IF('Indicator Data'!BB20="No data","x",ROUND(IF('Indicator Data'!BB20&gt;O$40,0,IF('Indicator Data'!BB20&lt;O$39,10,(O$40-'Indicator Data'!BB20)/(O$40-O$39)*10)),1))</f>
        <v>x</v>
      </c>
      <c r="P18" s="58">
        <f>IF('Indicator Data'!BC20="x","x",ROUND(IF('Indicator Data'!BC20&gt;P$40,0,IF('Indicator Data'!BC20&lt;P$39,10,(P$40-'Indicator Data'!BC20)/(P$40-P$39)*10)),1))</f>
        <v>10</v>
      </c>
      <c r="Q18" s="58">
        <f>IF('Indicator Data'!BD20="x","x",ROUND(IF('Indicator Data'!BD20&gt;Q$40,0,IF('Indicator Data'!BD20&lt;Q$39,10,(Q$40-'Indicator Data'!BD20)/(Q$40-Q$39)*10)),1))</f>
        <v>10</v>
      </c>
      <c r="R18" s="58">
        <f>IF('Indicator Data'!BE20="x","x",ROUND(IF('Indicator Data'!BE20&gt;R$40,0,IF('Indicator Data'!BE20&lt;R$39,10,(R$40-'Indicator Data'!BE20)/(R$40-R$39)*10)),1))</f>
        <v>10</v>
      </c>
      <c r="S18" s="287">
        <f t="shared" si="10"/>
        <v>10</v>
      </c>
      <c r="T18" s="284">
        <f t="shared" si="4"/>
        <v>10</v>
      </c>
      <c r="U18" s="278">
        <f t="shared" si="5"/>
        <v>6.7</v>
      </c>
      <c r="V18" s="287" t="str">
        <f>IF('Indicator Data'!BF20="No data","x",ROUND(IF('Indicator Data'!BF20&gt;V$40,0,IF('Indicator Data'!BF20&lt;V$39,10,(V$40-'Indicator Data'!BF20)/(V$40-V$39)*10)),1))</f>
        <v>x</v>
      </c>
      <c r="W18" s="287" t="str">
        <f>IF('Indicator Data'!BG20="No data","x",ROUND(IF('Indicator Data'!BG20&gt;W$40,0,IF('Indicator Data'!BG20&lt;W$39,10,(W$40-'Indicator Data'!BG20)/(W$40-W$39)*10)),1))</f>
        <v>x</v>
      </c>
      <c r="X18" s="281" t="str">
        <f t="shared" si="6"/>
        <v>x</v>
      </c>
      <c r="Y18" s="58">
        <f>IF('Indicator Data'!BI20="No data","x",'Indicator Data'!BI20/'Indicator Data'!BN20*100)</f>
        <v>53.180902503089321</v>
      </c>
      <c r="Z18" s="287">
        <f t="shared" si="7"/>
        <v>4.7</v>
      </c>
      <c r="AA18" s="287">
        <f>IF('Indicator Data'!BH20="No data","x",ROUND(IF('Indicator Data'!BH20&gt;AA$40,0,IF('Indicator Data'!BH20&lt;AA$39,10,(AA$40-'Indicator Data'!BH20)/(AA$40-AA$39)*10)),1))</f>
        <v>1.9</v>
      </c>
      <c r="AB18" s="281">
        <f t="shared" si="12"/>
        <v>3.3</v>
      </c>
      <c r="AC18" s="287">
        <f>IF('Indicator Data'!BJ20="No data","x",ROUND(IF('Indicator Data'!BJ20&gt;AC$40,0,IF('Indicator Data'!BJ20&lt;AC$39,10,(AC$40-'Indicator Data'!BJ20)/(AC$40-AC$39)*10)),1))</f>
        <v>9</v>
      </c>
      <c r="AD18" s="287">
        <f>IF('Indicator Data'!R20="No data","x",ROUND(IF('Indicator Data'!R20&gt;AD$40,10,IF('Indicator Data'!R20&lt;AD$39,0,10-(AD$40-'Indicator Data'!R20)/(AD$40-AD$39)*10)),1))</f>
        <v>0</v>
      </c>
      <c r="AE18" s="287">
        <f>IF('Indicator Data'!AU20="No data","x",ROUND(IF('Indicator Data'!AU20&gt;AE$40,0,IF('Indicator Data'!AU20&lt;AE$39,10,(AE$40-'Indicator Data'!AU20)/(AE$40-AE$39)*10)),1))</f>
        <v>0</v>
      </c>
      <c r="AF18" s="287">
        <f>IF('Indicator Data'!BK20="No data","x",ROUND(IF('Indicator Data'!BK20&gt;AF$40,0,IF('Indicator Data'!BK20&lt;AF$39,10,(AF$40-'Indicator Data'!BK20)/(AF$40-AF$39)*10)),1))</f>
        <v>10</v>
      </c>
      <c r="AG18" s="287">
        <f>IF('Indicator Data'!BL20="No data","x",ROUND(IF('Indicator Data'!BL20&gt;AG$40,0,IF('Indicator Data'!BL20&lt;AG$39,10,(AG$40-'Indicator Data'!BL20)/(AG$40-AG$39)*10)),1))</f>
        <v>10</v>
      </c>
      <c r="AH18" s="287">
        <f>IF('Indicator Data'!BM20="No data","x",ROUND(IF('Indicator Data'!BM20&gt;AH$40,0,IF('Indicator Data'!BM20&lt;AH$39,10,(AH$40-'Indicator Data'!BM20)/(AH$40-AH$39)*10)),1))</f>
        <v>5.9</v>
      </c>
      <c r="AI18" s="281">
        <f t="shared" si="11"/>
        <v>5.8</v>
      </c>
      <c r="AJ18" s="278">
        <f t="shared" si="8"/>
        <v>4.5999999999999996</v>
      </c>
    </row>
    <row r="19" spans="1:36" x14ac:dyDescent="0.25">
      <c r="A19" s="299" t="s">
        <v>659</v>
      </c>
      <c r="B19" s="52" t="s">
        <v>603</v>
      </c>
      <c r="C19" s="42" t="s">
        <v>639</v>
      </c>
      <c r="D19" s="301">
        <f>IF('Indicator Data'!AV21="No data","x",ROUND(IF('Indicator Data'!AV21&gt;D$40,0,IF('Indicator Data'!AV21&lt;D$39,10,(D$40-'Indicator Data'!AV21)/(D$40-D$39)*10)),1))</f>
        <v>6.1</v>
      </c>
      <c r="E19" s="281">
        <f t="shared" ref="E19:E36" si="17">D19</f>
        <v>6.1</v>
      </c>
      <c r="F19" s="287">
        <f>IF('Indicator Data'!AW21="No data","x",ROUND(IF('Indicator Data'!AW21&gt;F$40,0,IF('Indicator Data'!AW21&lt;F$39,10,(F$40-'Indicator Data'!AW21)/(F$40-F$39)*10)),1))</f>
        <v>1.7</v>
      </c>
      <c r="G19" s="287">
        <f>IF('Indicator Data'!AX21="No data","x",ROUND(IF('Indicator Data'!AX21&gt;G$40,0,IF('Indicator Data'!AX21&lt;G$39,10,(G$40-'Indicator Data'!AX21)/(G$40-G$39)*10)),1))</f>
        <v>3.3</v>
      </c>
      <c r="H19" s="281">
        <f t="shared" ref="H19:H36" si="18">ROUND(IF(F19="x",G19,IF(G19="x",F19,(10-GEOMEAN(((10-F19)/10*9+1),((10-G19)/10*9+1))))/9*10),1)</f>
        <v>2.5</v>
      </c>
      <c r="I19" s="80">
        <f>IF('Indicator Data'!AY21="No data","x",'Indicator Data'!AY21/'Indicator Data'!BO21)</f>
        <v>2.5159287698088549E-3</v>
      </c>
      <c r="J19" s="287">
        <f t="shared" ref="J19:J36" si="19">IF(I19="x","x",ROUND(IF(I19&gt;J$40,0,IF(I19&lt;J$39,10,(J$40-I19)/(J$40-J$39)*10)),1))</f>
        <v>4.0999999999999996</v>
      </c>
      <c r="K19" s="287">
        <f>IF('Indicator Data'!AZ21="No data","x",ROUND(IF('Indicator Data'!AZ21&gt;K$40,10,IF('Indicator Data'!AZ21&lt;K$39,0,10-(K$40-'Indicator Data'!AZ21)/(K$40-K$39)*10)),1))</f>
        <v>1.9</v>
      </c>
      <c r="L19" s="287">
        <f>IF('Indicator Data'!BA21="No data","x",ROUND(IF('Indicator Data'!BA21&gt;L$40,10,IF('Indicator Data'!BA21&lt;L$39,0,10-(L$40-'Indicator Data'!BA21)/(L$40-L$39)*10)),1))</f>
        <v>5</v>
      </c>
      <c r="M19" s="287">
        <f t="shared" si="9"/>
        <v>3.5</v>
      </c>
      <c r="N19" s="284">
        <f t="shared" ref="N19:N36" si="20">ROUND(IF(J19="x",M19,IF(M19="x",J19,(10-GEOMEAN(((10-J19)/10*9+1),((10-M19)/10*9+1))))/9*10),1)</f>
        <v>3.8</v>
      </c>
      <c r="O19" s="287" t="str">
        <f>IF('Indicator Data'!BB21="No data","x",ROUND(IF('Indicator Data'!BB21&gt;O$40,0,IF('Indicator Data'!BB21&lt;O$39,10,(O$40-'Indicator Data'!BB21)/(O$40-O$39)*10)),1))</f>
        <v>x</v>
      </c>
      <c r="P19" s="58">
        <f>IF('Indicator Data'!BC21="x","x",ROUND(IF('Indicator Data'!BC21&gt;P$40,0,IF('Indicator Data'!BC21&lt;P$39,10,(P$40-'Indicator Data'!BC21)/(P$40-P$39)*10)),1))</f>
        <v>10</v>
      </c>
      <c r="Q19" s="58">
        <f>IF('Indicator Data'!BD21="x","x",ROUND(IF('Indicator Data'!BD21&gt;Q$40,0,IF('Indicator Data'!BD21&lt;Q$39,10,(Q$40-'Indicator Data'!BD21)/(Q$40-Q$39)*10)),1))</f>
        <v>10</v>
      </c>
      <c r="R19" s="58">
        <f>IF('Indicator Data'!BE21="x","x",ROUND(IF('Indicator Data'!BE21&gt;R$40,0,IF('Indicator Data'!BE21&lt;R$39,10,(R$40-'Indicator Data'!BE21)/(R$40-R$39)*10)),1))</f>
        <v>10</v>
      </c>
      <c r="S19" s="287">
        <f t="shared" si="10"/>
        <v>10</v>
      </c>
      <c r="T19" s="284">
        <f t="shared" si="4"/>
        <v>10</v>
      </c>
      <c r="U19" s="278">
        <f t="shared" si="5"/>
        <v>5.6</v>
      </c>
      <c r="V19" s="287">
        <f>IF('Indicator Data'!BF21="No data","x",ROUND(IF('Indicator Data'!BF21&gt;V$40,0,IF('Indicator Data'!BF21&lt;V$39,10,(V$40-'Indicator Data'!BF21)/(V$40-V$39)*10)),1))</f>
        <v>3.4</v>
      </c>
      <c r="W19" s="287">
        <f>IF('Indicator Data'!BG21="No data","x",ROUND(IF('Indicator Data'!BG21&gt;W$40,0,IF('Indicator Data'!BG21&lt;W$39,10,(W$40-'Indicator Data'!BG21)/(W$40-W$39)*10)),1))</f>
        <v>4.0999999999999996</v>
      </c>
      <c r="X19" s="281">
        <f t="shared" ref="X19:X36" si="21">IF(AND(V19="x",W19="x"),"x",ROUND(AVERAGE(V19,W19),1))</f>
        <v>3.8</v>
      </c>
      <c r="Y19" s="58">
        <f>IF('Indicator Data'!BI21="No data","x",'Indicator Data'!BI21/'Indicator Data'!BN21*100)</f>
        <v>50.889348851184977</v>
      </c>
      <c r="Z19" s="287">
        <f t="shared" ref="Z19:Z36" si="22">IF(Y19="x","x",ROUND(IF(Y19&gt;Z$40,0,IF(Y19&lt;Z$39,10,(Z$40-Y19)/(Z$40-Z$39)*10)),1))</f>
        <v>5.0999999999999996</v>
      </c>
      <c r="AA19" s="287">
        <f>IF('Indicator Data'!BH21="No data","x",ROUND(IF('Indicator Data'!BH21&gt;AA$40,0,IF('Indicator Data'!BH21&lt;AA$39,10,(AA$40-'Indicator Data'!BH21)/(AA$40-AA$39)*10)),1))</f>
        <v>1.9</v>
      </c>
      <c r="AB19" s="281">
        <f t="shared" si="12"/>
        <v>3.5</v>
      </c>
      <c r="AC19" s="287">
        <f>IF('Indicator Data'!BJ21="No data","x",ROUND(IF('Indicator Data'!BJ21&gt;AC$40,0,IF('Indicator Data'!BJ21&lt;AC$39,10,(AC$40-'Indicator Data'!BJ21)/(AC$40-AC$39)*10)),1))</f>
        <v>9</v>
      </c>
      <c r="AD19" s="287">
        <f>IF('Indicator Data'!R21="No data","x",ROUND(IF('Indicator Data'!R21&gt;AD$40,10,IF('Indicator Data'!R21&lt;AD$39,0,10-(AD$40-'Indicator Data'!R21)/(AD$40-AD$39)*10)),1))</f>
        <v>6.3</v>
      </c>
      <c r="AE19" s="287">
        <f>IF('Indicator Data'!AU21="No data","x",ROUND(IF('Indicator Data'!AU21&gt;AE$40,0,IF('Indicator Data'!AU21&lt;AE$39,10,(AE$40-'Indicator Data'!AU21)/(AE$40-AE$39)*10)),1))</f>
        <v>0</v>
      </c>
      <c r="AF19" s="287">
        <f>IF('Indicator Data'!BK21="No data","x",ROUND(IF('Indicator Data'!BK21&gt;AF$40,0,IF('Indicator Data'!BK21&lt;AF$39,10,(AF$40-'Indicator Data'!BK21)/(AF$40-AF$39)*10)),1))</f>
        <v>3.9</v>
      </c>
      <c r="AG19" s="287">
        <f>IF('Indicator Data'!BL21="No data","x",ROUND(IF('Indicator Data'!BL21&gt;AG$40,0,IF('Indicator Data'!BL21&lt;AG$39,10,(AG$40-'Indicator Data'!BL21)/(AG$40-AG$39)*10)),1))</f>
        <v>2.5</v>
      </c>
      <c r="AH19" s="287">
        <f>IF('Indicator Data'!BM21="No data","x",ROUND(IF('Indicator Data'!BM21&gt;AH$40,0,IF('Indicator Data'!BM21&lt;AH$39,10,(AH$40-'Indicator Data'!BM21)/(AH$40-AH$39)*10)),1))</f>
        <v>0</v>
      </c>
      <c r="AI19" s="281">
        <f t="shared" si="11"/>
        <v>3.6</v>
      </c>
      <c r="AJ19" s="278">
        <f t="shared" si="8"/>
        <v>3.6</v>
      </c>
    </row>
    <row r="20" spans="1:36" x14ac:dyDescent="0.25">
      <c r="A20" s="299" t="s">
        <v>659</v>
      </c>
      <c r="B20" s="52" t="s">
        <v>604</v>
      </c>
      <c r="C20" s="42" t="s">
        <v>644</v>
      </c>
      <c r="D20" s="301">
        <f>IF('Indicator Data'!AV22="No data","x",ROUND(IF('Indicator Data'!AV22&gt;D$40,0,IF('Indicator Data'!AV22&lt;D$39,10,(D$40-'Indicator Data'!AV22)/(D$40-D$39)*10)),1))</f>
        <v>6.1</v>
      </c>
      <c r="E20" s="281">
        <f t="shared" si="17"/>
        <v>6.1</v>
      </c>
      <c r="F20" s="287">
        <f>IF('Indicator Data'!AW22="No data","x",ROUND(IF('Indicator Data'!AW22&gt;F$40,0,IF('Indicator Data'!AW22&lt;F$39,10,(F$40-'Indicator Data'!AW22)/(F$40-F$39)*10)),1))</f>
        <v>1.7</v>
      </c>
      <c r="G20" s="287">
        <f>IF('Indicator Data'!AX22="No data","x",ROUND(IF('Indicator Data'!AX22&gt;G$40,0,IF('Indicator Data'!AX22&lt;G$39,10,(G$40-'Indicator Data'!AX22)/(G$40-G$39)*10)),1))</f>
        <v>3.3</v>
      </c>
      <c r="H20" s="281">
        <f t="shared" si="18"/>
        <v>2.5</v>
      </c>
      <c r="I20" s="80">
        <f>IF('Indicator Data'!AY22="No data","x",'Indicator Data'!AY22/'Indicator Data'!BO22)</f>
        <v>2.2299449753837245E-3</v>
      </c>
      <c r="J20" s="287">
        <f t="shared" si="19"/>
        <v>4.9000000000000004</v>
      </c>
      <c r="K20" s="287">
        <f>IF('Indicator Data'!AZ22="No data","x",ROUND(IF('Indicator Data'!AZ22&gt;K$40,10,IF('Indicator Data'!AZ22&lt;K$39,0,10-(K$40-'Indicator Data'!AZ22)/(K$40-K$39)*10)),1))</f>
        <v>1.9</v>
      </c>
      <c r="L20" s="287">
        <f>IF('Indicator Data'!BA22="No data","x",ROUND(IF('Indicator Data'!BA22&gt;L$40,10,IF('Indicator Data'!BA22&lt;L$39,0,10-(L$40-'Indicator Data'!BA22)/(L$40-L$39)*10)),1))</f>
        <v>5</v>
      </c>
      <c r="M20" s="287">
        <f t="shared" si="9"/>
        <v>3.5</v>
      </c>
      <c r="N20" s="284">
        <f t="shared" si="20"/>
        <v>4.2</v>
      </c>
      <c r="O20" s="287" t="str">
        <f>IF('Indicator Data'!BB22="No data","x",ROUND(IF('Indicator Data'!BB22&gt;O$40,0,IF('Indicator Data'!BB22&lt;O$39,10,(O$40-'Indicator Data'!BB22)/(O$40-O$39)*10)),1))</f>
        <v>x</v>
      </c>
      <c r="P20" s="58">
        <f>IF('Indicator Data'!BC22="x","x",ROUND(IF('Indicator Data'!BC22&gt;P$40,0,IF('Indicator Data'!BC22&lt;P$39,10,(P$40-'Indicator Data'!BC22)/(P$40-P$39)*10)),1))</f>
        <v>10</v>
      </c>
      <c r="Q20" s="58">
        <f>IF('Indicator Data'!BD22="x","x",ROUND(IF('Indicator Data'!BD22&gt;Q$40,0,IF('Indicator Data'!BD22&lt;Q$39,10,(Q$40-'Indicator Data'!BD22)/(Q$40-Q$39)*10)),1))</f>
        <v>10</v>
      </c>
      <c r="R20" s="58">
        <f>IF('Indicator Data'!BE22="x","x",ROUND(IF('Indicator Data'!BE22&gt;R$40,0,IF('Indicator Data'!BE22&lt;R$39,10,(R$40-'Indicator Data'!BE22)/(R$40-R$39)*10)),1))</f>
        <v>10</v>
      </c>
      <c r="S20" s="287">
        <f t="shared" si="10"/>
        <v>10</v>
      </c>
      <c r="T20" s="284">
        <f t="shared" si="4"/>
        <v>10</v>
      </c>
      <c r="U20" s="278">
        <f t="shared" si="5"/>
        <v>5.7</v>
      </c>
      <c r="V20" s="287">
        <f>IF('Indicator Data'!BF22="No data","x",ROUND(IF('Indicator Data'!BF22&gt;V$40,0,IF('Indicator Data'!BF22&lt;V$39,10,(V$40-'Indicator Data'!BF22)/(V$40-V$39)*10)),1))</f>
        <v>3.5</v>
      </c>
      <c r="W20" s="287">
        <f>IF('Indicator Data'!BG22="No data","x",ROUND(IF('Indicator Data'!BG22&gt;W$40,0,IF('Indicator Data'!BG22&lt;W$39,10,(W$40-'Indicator Data'!BG22)/(W$40-W$39)*10)),1))</f>
        <v>8.5</v>
      </c>
      <c r="X20" s="281">
        <f t="shared" si="21"/>
        <v>6</v>
      </c>
      <c r="Y20" s="58">
        <f>IF('Indicator Data'!BI22="No data","x",'Indicator Data'!BI22/'Indicator Data'!BN22*100)</f>
        <v>37.158856844476354</v>
      </c>
      <c r="Z20" s="287">
        <f t="shared" si="22"/>
        <v>7.5</v>
      </c>
      <c r="AA20" s="287">
        <f>IF('Indicator Data'!BH22="No data","x",ROUND(IF('Indicator Data'!BH22&gt;AA$40,0,IF('Indicator Data'!BH22&lt;AA$39,10,(AA$40-'Indicator Data'!BH22)/(AA$40-AA$39)*10)),1))</f>
        <v>1.9</v>
      </c>
      <c r="AB20" s="281">
        <f t="shared" si="12"/>
        <v>4.7</v>
      </c>
      <c r="AC20" s="287">
        <f>IF('Indicator Data'!BJ22="No data","x",ROUND(IF('Indicator Data'!BJ22&gt;AC$40,0,IF('Indicator Data'!BJ22&lt;AC$39,10,(AC$40-'Indicator Data'!BJ22)/(AC$40-AC$39)*10)),1))</f>
        <v>9</v>
      </c>
      <c r="AD20" s="287">
        <f>IF('Indicator Data'!R22="No data","x",ROUND(IF('Indicator Data'!R22&gt;AD$40,10,IF('Indicator Data'!R22&lt;AD$39,0,10-(AD$40-'Indicator Data'!R22)/(AD$40-AD$39)*10)),1))</f>
        <v>0</v>
      </c>
      <c r="AE20" s="287">
        <f>IF('Indicator Data'!AU22="No data","x",ROUND(IF('Indicator Data'!AU22&gt;AE$40,0,IF('Indicator Data'!AU22&lt;AE$39,10,(AE$40-'Indicator Data'!AU22)/(AE$40-AE$39)*10)),1))</f>
        <v>0</v>
      </c>
      <c r="AF20" s="287">
        <f>IF('Indicator Data'!BK22="No data","x",ROUND(IF('Indicator Data'!BK22&gt;AF$40,0,IF('Indicator Data'!BK22&lt;AF$39,10,(AF$40-'Indicator Data'!BK22)/(AF$40-AF$39)*10)),1))</f>
        <v>7.2</v>
      </c>
      <c r="AG20" s="287">
        <f>IF('Indicator Data'!BL22="No data","x",ROUND(IF('Indicator Data'!BL22&gt;AG$40,0,IF('Indicator Data'!BL22&lt;AG$39,10,(AG$40-'Indicator Data'!BL22)/(AG$40-AG$39)*10)),1))</f>
        <v>4.7</v>
      </c>
      <c r="AH20" s="287">
        <f>IF('Indicator Data'!BM22="No data","x",ROUND(IF('Indicator Data'!BM22&gt;AH$40,0,IF('Indicator Data'!BM22&lt;AH$39,10,(AH$40-'Indicator Data'!BM22)/(AH$40-AH$39)*10)),1))</f>
        <v>10</v>
      </c>
      <c r="AI20" s="281">
        <f t="shared" si="11"/>
        <v>5.2</v>
      </c>
      <c r="AJ20" s="278">
        <f t="shared" si="8"/>
        <v>5.3</v>
      </c>
    </row>
    <row r="21" spans="1:36" x14ac:dyDescent="0.25">
      <c r="A21" s="299" t="s">
        <v>659</v>
      </c>
      <c r="B21" s="52" t="s">
        <v>605</v>
      </c>
      <c r="C21" s="42" t="s">
        <v>641</v>
      </c>
      <c r="D21" s="301">
        <f>IF('Indicator Data'!AV23="No data","x",ROUND(IF('Indicator Data'!AV23&gt;D$40,0,IF('Indicator Data'!AV23&lt;D$39,10,(D$40-'Indicator Data'!AV23)/(D$40-D$39)*10)),1))</f>
        <v>6.1</v>
      </c>
      <c r="E21" s="281">
        <f t="shared" si="17"/>
        <v>6.1</v>
      </c>
      <c r="F21" s="287">
        <f>IF('Indicator Data'!AW23="No data","x",ROUND(IF('Indicator Data'!AW23&gt;F$40,0,IF('Indicator Data'!AW23&lt;F$39,10,(F$40-'Indicator Data'!AW23)/(F$40-F$39)*10)),1))</f>
        <v>1.7</v>
      </c>
      <c r="G21" s="287">
        <f>IF('Indicator Data'!AX23="No data","x",ROUND(IF('Indicator Data'!AX23&gt;G$40,0,IF('Indicator Data'!AX23&lt;G$39,10,(G$40-'Indicator Data'!AX23)/(G$40-G$39)*10)),1))</f>
        <v>3.3</v>
      </c>
      <c r="H21" s="281">
        <f t="shared" si="18"/>
        <v>2.5</v>
      </c>
      <c r="I21" s="80">
        <f>IF('Indicator Data'!AY23="No data","x",'Indicator Data'!AY23/'Indicator Data'!BO23)</f>
        <v>2.2249911000356E-3</v>
      </c>
      <c r="J21" s="287">
        <f t="shared" si="19"/>
        <v>4.9000000000000004</v>
      </c>
      <c r="K21" s="287">
        <f>IF('Indicator Data'!AZ23="No data","x",ROUND(IF('Indicator Data'!AZ23&gt;K$40,10,IF('Indicator Data'!AZ23&lt;K$39,0,10-(K$40-'Indicator Data'!AZ23)/(K$40-K$39)*10)),1))</f>
        <v>1.9</v>
      </c>
      <c r="L21" s="287">
        <f>IF('Indicator Data'!BA23="No data","x",ROUND(IF('Indicator Data'!BA23&gt;L$40,10,IF('Indicator Data'!BA23&lt;L$39,0,10-(L$40-'Indicator Data'!BA23)/(L$40-L$39)*10)),1))</f>
        <v>5</v>
      </c>
      <c r="M21" s="287">
        <f t="shared" si="9"/>
        <v>3.5</v>
      </c>
      <c r="N21" s="284">
        <f t="shared" si="20"/>
        <v>4.2</v>
      </c>
      <c r="O21" s="287" t="str">
        <f>IF('Indicator Data'!BB23="No data","x",ROUND(IF('Indicator Data'!BB23&gt;O$40,0,IF('Indicator Data'!BB23&lt;O$39,10,(O$40-'Indicator Data'!BB23)/(O$40-O$39)*10)),1))</f>
        <v>x</v>
      </c>
      <c r="P21" s="58">
        <f>IF('Indicator Data'!BC23="x","x",ROUND(IF('Indicator Data'!BC23&gt;P$40,0,IF('Indicator Data'!BC23&lt;P$39,10,(P$40-'Indicator Data'!BC23)/(P$40-P$39)*10)),1))</f>
        <v>10</v>
      </c>
      <c r="Q21" s="58">
        <f>IF('Indicator Data'!BD23="x","x",ROUND(IF('Indicator Data'!BD23&gt;Q$40,0,IF('Indicator Data'!BD23&lt;Q$39,10,(Q$40-'Indicator Data'!BD23)/(Q$40-Q$39)*10)),1))</f>
        <v>10</v>
      </c>
      <c r="R21" s="58">
        <f>IF('Indicator Data'!BE23="x","x",ROUND(IF('Indicator Data'!BE23&gt;R$40,0,IF('Indicator Data'!BE23&lt;R$39,10,(R$40-'Indicator Data'!BE23)/(R$40-R$39)*10)),1))</f>
        <v>10</v>
      </c>
      <c r="S21" s="287">
        <f t="shared" si="10"/>
        <v>10</v>
      </c>
      <c r="T21" s="284">
        <f t="shared" si="4"/>
        <v>10</v>
      </c>
      <c r="U21" s="278">
        <f t="shared" si="5"/>
        <v>5.7</v>
      </c>
      <c r="V21" s="287">
        <f>IF('Indicator Data'!BF23="No data","x",ROUND(IF('Indicator Data'!BF23&gt;V$40,0,IF('Indicator Data'!BF23&lt;V$39,10,(V$40-'Indicator Data'!BF23)/(V$40-V$39)*10)),1))</f>
        <v>4.9000000000000004</v>
      </c>
      <c r="W21" s="287">
        <f>IF('Indicator Data'!BG23="No data","x",ROUND(IF('Indicator Data'!BG23&gt;W$40,0,IF('Indicator Data'!BG23&lt;W$39,10,(W$40-'Indicator Data'!BG23)/(W$40-W$39)*10)),1))</f>
        <v>8.6</v>
      </c>
      <c r="X21" s="281">
        <f t="shared" si="21"/>
        <v>6.8</v>
      </c>
      <c r="Y21" s="58">
        <f>IF('Indicator Data'!BI23="No data","x",'Indicator Data'!BI23/'Indicator Data'!BN23*100)</f>
        <v>43.914553383856322</v>
      </c>
      <c r="Z21" s="287">
        <f t="shared" si="22"/>
        <v>6.3</v>
      </c>
      <c r="AA21" s="287">
        <f>IF('Indicator Data'!BH23="No data","x",ROUND(IF('Indicator Data'!BH23&gt;AA$40,0,IF('Indicator Data'!BH23&lt;AA$39,10,(AA$40-'Indicator Data'!BH23)/(AA$40-AA$39)*10)),1))</f>
        <v>1.9</v>
      </c>
      <c r="AB21" s="281">
        <f t="shared" si="12"/>
        <v>4.0999999999999996</v>
      </c>
      <c r="AC21" s="287">
        <f>IF('Indicator Data'!BJ23="No data","x",ROUND(IF('Indicator Data'!BJ23&gt;AC$40,0,IF('Indicator Data'!BJ23&lt;AC$39,10,(AC$40-'Indicator Data'!BJ23)/(AC$40-AC$39)*10)),1))</f>
        <v>9</v>
      </c>
      <c r="AD21" s="287">
        <f>IF('Indicator Data'!R23="No data","x",ROUND(IF('Indicator Data'!R23&gt;AD$40,10,IF('Indicator Data'!R23&lt;AD$39,0,10-(AD$40-'Indicator Data'!R23)/(AD$40-AD$39)*10)),1))</f>
        <v>2.5</v>
      </c>
      <c r="AE21" s="287">
        <f>IF('Indicator Data'!AU23="No data","x",ROUND(IF('Indicator Data'!AU23&gt;AE$40,0,IF('Indicator Data'!AU23&lt;AE$39,10,(AE$40-'Indicator Data'!AU23)/(AE$40-AE$39)*10)),1))</f>
        <v>0</v>
      </c>
      <c r="AF21" s="287">
        <f>IF('Indicator Data'!BK23="No data","x",ROUND(IF('Indicator Data'!BK23&gt;AF$40,0,IF('Indicator Data'!BK23&lt;AF$39,10,(AF$40-'Indicator Data'!BK23)/(AF$40-AF$39)*10)),1))</f>
        <v>7.2</v>
      </c>
      <c r="AG21" s="287">
        <f>IF('Indicator Data'!BL23="No data","x",ROUND(IF('Indicator Data'!BL23&gt;AG$40,0,IF('Indicator Data'!BL23&lt;AG$39,10,(AG$40-'Indicator Data'!BL23)/(AG$40-AG$39)*10)),1))</f>
        <v>7.2</v>
      </c>
      <c r="AH21" s="287">
        <f>IF('Indicator Data'!BM23="No data","x",ROUND(IF('Indicator Data'!BM23&gt;AH$40,0,IF('Indicator Data'!BM23&lt;AH$39,10,(AH$40-'Indicator Data'!BM23)/(AH$40-AH$39)*10)),1))</f>
        <v>8.1999999999999993</v>
      </c>
      <c r="AI21" s="281">
        <f t="shared" si="11"/>
        <v>5.7</v>
      </c>
      <c r="AJ21" s="278">
        <f t="shared" si="8"/>
        <v>5.5</v>
      </c>
    </row>
    <row r="22" spans="1:36" x14ac:dyDescent="0.25">
      <c r="A22" s="299" t="s">
        <v>659</v>
      </c>
      <c r="B22" s="52" t="s">
        <v>606</v>
      </c>
      <c r="C22" s="42" t="s">
        <v>643</v>
      </c>
      <c r="D22" s="301">
        <f>IF('Indicator Data'!AV24="No data","x",ROUND(IF('Indicator Data'!AV24&gt;D$40,0,IF('Indicator Data'!AV24&lt;D$39,10,(D$40-'Indicator Data'!AV24)/(D$40-D$39)*10)),1))</f>
        <v>6.1</v>
      </c>
      <c r="E22" s="281">
        <f t="shared" si="17"/>
        <v>6.1</v>
      </c>
      <c r="F22" s="287">
        <f>IF('Indicator Data'!AW24="No data","x",ROUND(IF('Indicator Data'!AW24&gt;F$40,0,IF('Indicator Data'!AW24&lt;F$39,10,(F$40-'Indicator Data'!AW24)/(F$40-F$39)*10)),1))</f>
        <v>1.7</v>
      </c>
      <c r="G22" s="287">
        <f>IF('Indicator Data'!AX24="No data","x",ROUND(IF('Indicator Data'!AX24&gt;G$40,0,IF('Indicator Data'!AX24&lt;G$39,10,(G$40-'Indicator Data'!AX24)/(G$40-G$39)*10)),1))</f>
        <v>3.3</v>
      </c>
      <c r="H22" s="281">
        <f t="shared" si="18"/>
        <v>2.5</v>
      </c>
      <c r="I22" s="80">
        <f>IF('Indicator Data'!AY24="No data","x",'Indicator Data'!AY24/'Indicator Data'!BO24)</f>
        <v>1.6885119506553584E-3</v>
      </c>
      <c r="J22" s="287">
        <f t="shared" si="19"/>
        <v>6.4</v>
      </c>
      <c r="K22" s="287">
        <f>IF('Indicator Data'!AZ24="No data","x",ROUND(IF('Indicator Data'!AZ24&gt;K$40,10,IF('Indicator Data'!AZ24&lt;K$39,0,10-(K$40-'Indicator Data'!AZ24)/(K$40-K$39)*10)),1))</f>
        <v>1.9</v>
      </c>
      <c r="L22" s="287">
        <f>IF('Indicator Data'!BA24="No data","x",ROUND(IF('Indicator Data'!BA24&gt;L$40,10,IF('Indicator Data'!BA24&lt;L$39,0,10-(L$40-'Indicator Data'!BA24)/(L$40-L$39)*10)),1))</f>
        <v>5</v>
      </c>
      <c r="M22" s="287">
        <f t="shared" si="9"/>
        <v>3.5</v>
      </c>
      <c r="N22" s="284">
        <f t="shared" si="20"/>
        <v>5.0999999999999996</v>
      </c>
      <c r="O22" s="287" t="str">
        <f>IF('Indicator Data'!BB24="No data","x",ROUND(IF('Indicator Data'!BB24&gt;O$40,0,IF('Indicator Data'!BB24&lt;O$39,10,(O$40-'Indicator Data'!BB24)/(O$40-O$39)*10)),1))</f>
        <v>x</v>
      </c>
      <c r="P22" s="58">
        <f>IF('Indicator Data'!BC24="x","x",ROUND(IF('Indicator Data'!BC24&gt;P$40,0,IF('Indicator Data'!BC24&lt;P$39,10,(P$40-'Indicator Data'!BC24)/(P$40-P$39)*10)),1))</f>
        <v>10</v>
      </c>
      <c r="Q22" s="58">
        <f>IF('Indicator Data'!BD24="x","x",ROUND(IF('Indicator Data'!BD24&gt;Q$40,0,IF('Indicator Data'!BD24&lt;Q$39,10,(Q$40-'Indicator Data'!BD24)/(Q$40-Q$39)*10)),1))</f>
        <v>10</v>
      </c>
      <c r="R22" s="58">
        <f>IF('Indicator Data'!BE24="x","x",ROUND(IF('Indicator Data'!BE24&gt;R$40,0,IF('Indicator Data'!BE24&lt;R$39,10,(R$40-'Indicator Data'!BE24)/(R$40-R$39)*10)),1))</f>
        <v>10</v>
      </c>
      <c r="S22" s="287">
        <f t="shared" si="10"/>
        <v>10</v>
      </c>
      <c r="T22" s="284">
        <f t="shared" si="4"/>
        <v>10</v>
      </c>
      <c r="U22" s="278">
        <f t="shared" si="5"/>
        <v>5.9</v>
      </c>
      <c r="V22" s="287">
        <f>IF('Indicator Data'!BF24="No data","x",ROUND(IF('Indicator Data'!BF24&gt;V$40,0,IF('Indicator Data'!BF24&lt;V$39,10,(V$40-'Indicator Data'!BF24)/(V$40-V$39)*10)),1))</f>
        <v>5.6</v>
      </c>
      <c r="W22" s="287">
        <f>IF('Indicator Data'!BG24="No data","x",ROUND(IF('Indicator Data'!BG24&gt;W$40,0,IF('Indicator Data'!BG24&lt;W$39,10,(W$40-'Indicator Data'!BG24)/(W$40-W$39)*10)),1))</f>
        <v>9.4</v>
      </c>
      <c r="X22" s="281">
        <f t="shared" si="21"/>
        <v>7.5</v>
      </c>
      <c r="Y22" s="58">
        <f>IF('Indicator Data'!BI24="No data","x",'Indicator Data'!BI24/'Indicator Data'!BN24*100)</f>
        <v>59.716508594893114</v>
      </c>
      <c r="Z22" s="287">
        <f t="shared" si="22"/>
        <v>3.6</v>
      </c>
      <c r="AA22" s="287">
        <f>IF('Indicator Data'!BH24="No data","x",ROUND(IF('Indicator Data'!BH24&gt;AA$40,0,IF('Indicator Data'!BH24&lt;AA$39,10,(AA$40-'Indicator Data'!BH24)/(AA$40-AA$39)*10)),1))</f>
        <v>1.9</v>
      </c>
      <c r="AB22" s="281">
        <f t="shared" si="12"/>
        <v>2.8</v>
      </c>
      <c r="AC22" s="287">
        <f>IF('Indicator Data'!BJ24="No data","x",ROUND(IF('Indicator Data'!BJ24&gt;AC$40,0,IF('Indicator Data'!BJ24&lt;AC$39,10,(AC$40-'Indicator Data'!BJ24)/(AC$40-AC$39)*10)),1))</f>
        <v>9</v>
      </c>
      <c r="AD22" s="287">
        <f>IF('Indicator Data'!R24="No data","x",ROUND(IF('Indicator Data'!R24&gt;AD$40,10,IF('Indicator Data'!R24&lt;AD$39,0,10-(AD$40-'Indicator Data'!R24)/(AD$40-AD$39)*10)),1))</f>
        <v>0</v>
      </c>
      <c r="AE22" s="287">
        <f>IF('Indicator Data'!AU24="No data","x",ROUND(IF('Indicator Data'!AU24&gt;AE$40,0,IF('Indicator Data'!AU24&lt;AE$39,10,(AE$40-'Indicator Data'!AU24)/(AE$40-AE$39)*10)),1))</f>
        <v>0</v>
      </c>
      <c r="AF22" s="287">
        <f>IF('Indicator Data'!BK24="No data","x",ROUND(IF('Indicator Data'!BK24&gt;AF$40,0,IF('Indicator Data'!BK24&lt;AF$39,10,(AF$40-'Indicator Data'!BK24)/(AF$40-AF$39)*10)),1))</f>
        <v>9.3000000000000007</v>
      </c>
      <c r="AG22" s="287">
        <f>IF('Indicator Data'!BL24="No data","x",ROUND(IF('Indicator Data'!BL24&gt;AG$40,0,IF('Indicator Data'!BL24&lt;AG$39,10,(AG$40-'Indicator Data'!BL24)/(AG$40-AG$39)*10)),1))</f>
        <v>8.3000000000000007</v>
      </c>
      <c r="AH22" s="287">
        <f>IF('Indicator Data'!BM24="No data","x",ROUND(IF('Indicator Data'!BM24&gt;AH$40,0,IF('Indicator Data'!BM24&lt;AH$39,10,(AH$40-'Indicator Data'!BM24)/(AH$40-AH$39)*10)),1))</f>
        <v>7.6</v>
      </c>
      <c r="AI22" s="281">
        <f t="shared" si="11"/>
        <v>5.7</v>
      </c>
      <c r="AJ22" s="278">
        <f t="shared" si="8"/>
        <v>5.3</v>
      </c>
    </row>
    <row r="23" spans="1:36" x14ac:dyDescent="0.25">
      <c r="A23" s="299" t="s">
        <v>659</v>
      </c>
      <c r="B23" s="52" t="s">
        <v>607</v>
      </c>
      <c r="C23" s="42" t="s">
        <v>636</v>
      </c>
      <c r="D23" s="301">
        <f>IF('Indicator Data'!AV25="No data","x",ROUND(IF('Indicator Data'!AV25&gt;D$40,0,IF('Indicator Data'!AV25&lt;D$39,10,(D$40-'Indicator Data'!AV25)/(D$40-D$39)*10)),1))</f>
        <v>6.1</v>
      </c>
      <c r="E23" s="281">
        <f t="shared" si="17"/>
        <v>6.1</v>
      </c>
      <c r="F23" s="287">
        <f>IF('Indicator Data'!AW25="No data","x",ROUND(IF('Indicator Data'!AW25&gt;F$40,0,IF('Indicator Data'!AW25&lt;F$39,10,(F$40-'Indicator Data'!AW25)/(F$40-F$39)*10)),1))</f>
        <v>1.7</v>
      </c>
      <c r="G23" s="287">
        <f>IF('Indicator Data'!AX25="No data","x",ROUND(IF('Indicator Data'!AX25&gt;G$40,0,IF('Indicator Data'!AX25&lt;G$39,10,(G$40-'Indicator Data'!AX25)/(G$40-G$39)*10)),1))</f>
        <v>3.3</v>
      </c>
      <c r="H23" s="281">
        <f t="shared" si="18"/>
        <v>2.5</v>
      </c>
      <c r="I23" s="80">
        <f>IF('Indicator Data'!AY25="No data","x",'Indicator Data'!AY25/'Indicator Data'!BO25)</f>
        <v>2.0012507817385866E-3</v>
      </c>
      <c r="J23" s="287">
        <f t="shared" si="19"/>
        <v>5.6</v>
      </c>
      <c r="K23" s="287">
        <f>IF('Indicator Data'!AZ25="No data","x",ROUND(IF('Indicator Data'!AZ25&gt;K$40,10,IF('Indicator Data'!AZ25&lt;K$39,0,10-(K$40-'Indicator Data'!AZ25)/(K$40-K$39)*10)),1))</f>
        <v>1.9</v>
      </c>
      <c r="L23" s="287">
        <f>IF('Indicator Data'!BA25="No data","x",ROUND(IF('Indicator Data'!BA25&gt;L$40,10,IF('Indicator Data'!BA25&lt;L$39,0,10-(L$40-'Indicator Data'!BA25)/(L$40-L$39)*10)),1))</f>
        <v>5</v>
      </c>
      <c r="M23" s="287">
        <f t="shared" si="9"/>
        <v>3.5</v>
      </c>
      <c r="N23" s="284">
        <f t="shared" si="20"/>
        <v>4.5999999999999996</v>
      </c>
      <c r="O23" s="287" t="str">
        <f>IF('Indicator Data'!BB25="No data","x",ROUND(IF('Indicator Data'!BB25&gt;O$40,0,IF('Indicator Data'!BB25&lt;O$39,10,(O$40-'Indicator Data'!BB25)/(O$40-O$39)*10)),1))</f>
        <v>x</v>
      </c>
      <c r="P23" s="58">
        <f>IF('Indicator Data'!BC25="x","x",ROUND(IF('Indicator Data'!BC25&gt;P$40,0,IF('Indicator Data'!BC25&lt;P$39,10,(P$40-'Indicator Data'!BC25)/(P$40-P$39)*10)),1))</f>
        <v>10</v>
      </c>
      <c r="Q23" s="58">
        <f>IF('Indicator Data'!BD25="x","x",ROUND(IF('Indicator Data'!BD25&gt;Q$40,0,IF('Indicator Data'!BD25&lt;Q$39,10,(Q$40-'Indicator Data'!BD25)/(Q$40-Q$39)*10)),1))</f>
        <v>10</v>
      </c>
      <c r="R23" s="58">
        <f>IF('Indicator Data'!BE25="x","x",ROUND(IF('Indicator Data'!BE25&gt;R$40,0,IF('Indicator Data'!BE25&lt;R$39,10,(R$40-'Indicator Data'!BE25)/(R$40-R$39)*10)),1))</f>
        <v>10</v>
      </c>
      <c r="S23" s="287">
        <f t="shared" si="10"/>
        <v>10</v>
      </c>
      <c r="T23" s="284">
        <f t="shared" si="4"/>
        <v>10</v>
      </c>
      <c r="U23" s="278">
        <f t="shared" si="5"/>
        <v>5.8</v>
      </c>
      <c r="V23" s="287">
        <f>IF('Indicator Data'!BF25="No data","x",ROUND(IF('Indicator Data'!BF25&gt;V$40,0,IF('Indicator Data'!BF25&lt;V$39,10,(V$40-'Indicator Data'!BF25)/(V$40-V$39)*10)),1))</f>
        <v>5</v>
      </c>
      <c r="W23" s="287">
        <f>IF('Indicator Data'!BG25="No data","x",ROUND(IF('Indicator Data'!BG25&gt;W$40,0,IF('Indicator Data'!BG25&lt;W$39,10,(W$40-'Indicator Data'!BG25)/(W$40-W$39)*10)),1))</f>
        <v>9.1999999999999993</v>
      </c>
      <c r="X23" s="281">
        <f t="shared" si="21"/>
        <v>7.1</v>
      </c>
      <c r="Y23" s="58">
        <f>IF('Indicator Data'!BI25="No data","x",'Indicator Data'!BI25/'Indicator Data'!BN25*100)</f>
        <v>48.424202931401958</v>
      </c>
      <c r="Z23" s="287">
        <f t="shared" si="22"/>
        <v>5.5</v>
      </c>
      <c r="AA23" s="287">
        <f>IF('Indicator Data'!BH25="No data","x",ROUND(IF('Indicator Data'!BH25&gt;AA$40,0,IF('Indicator Data'!BH25&lt;AA$39,10,(AA$40-'Indicator Data'!BH25)/(AA$40-AA$39)*10)),1))</f>
        <v>1.9</v>
      </c>
      <c r="AB23" s="281">
        <f t="shared" si="12"/>
        <v>3.7</v>
      </c>
      <c r="AC23" s="287">
        <f>IF('Indicator Data'!BJ25="No data","x",ROUND(IF('Indicator Data'!BJ25&gt;AC$40,0,IF('Indicator Data'!BJ25&lt;AC$39,10,(AC$40-'Indicator Data'!BJ25)/(AC$40-AC$39)*10)),1))</f>
        <v>9</v>
      </c>
      <c r="AD23" s="287">
        <f>IF('Indicator Data'!R25="No data","x",ROUND(IF('Indicator Data'!R25&gt;AD$40,10,IF('Indicator Data'!R25&lt;AD$39,0,10-(AD$40-'Indicator Data'!R25)/(AD$40-AD$39)*10)),1))</f>
        <v>6</v>
      </c>
      <c r="AE23" s="287">
        <f>IF('Indicator Data'!AU25="No data","x",ROUND(IF('Indicator Data'!AU25&gt;AE$40,0,IF('Indicator Data'!AU25&lt;AE$39,10,(AE$40-'Indicator Data'!AU25)/(AE$40-AE$39)*10)),1))</f>
        <v>0</v>
      </c>
      <c r="AF23" s="287">
        <f>IF('Indicator Data'!BK25="No data","x",ROUND(IF('Indicator Data'!BK25&gt;AF$40,0,IF('Indicator Data'!BK25&lt;AF$39,10,(AF$40-'Indicator Data'!BK25)/(AF$40-AF$39)*10)),1))</f>
        <v>9.1999999999999993</v>
      </c>
      <c r="AG23" s="287">
        <f>IF('Indicator Data'!BL25="No data","x",ROUND(IF('Indicator Data'!BL25&gt;AG$40,0,IF('Indicator Data'!BL25&lt;AG$39,10,(AG$40-'Indicator Data'!BL25)/(AG$40-AG$39)*10)),1))</f>
        <v>8.8000000000000007</v>
      </c>
      <c r="AH23" s="287">
        <f>IF('Indicator Data'!BM25="No data","x",ROUND(IF('Indicator Data'!BM25&gt;AH$40,0,IF('Indicator Data'!BM25&lt;AH$39,10,(AH$40-'Indicator Data'!BM25)/(AH$40-AH$39)*10)),1))</f>
        <v>9.6</v>
      </c>
      <c r="AI23" s="281">
        <f t="shared" si="11"/>
        <v>7.1</v>
      </c>
      <c r="AJ23" s="278">
        <f t="shared" si="8"/>
        <v>6</v>
      </c>
    </row>
    <row r="24" spans="1:36" x14ac:dyDescent="0.25">
      <c r="A24" s="299" t="s">
        <v>659</v>
      </c>
      <c r="B24" s="52" t="s">
        <v>608</v>
      </c>
      <c r="C24" s="42" t="s">
        <v>642</v>
      </c>
      <c r="D24" s="301">
        <f>IF('Indicator Data'!AV26="No data","x",ROUND(IF('Indicator Data'!AV26&gt;D$40,0,IF('Indicator Data'!AV26&lt;D$39,10,(D$40-'Indicator Data'!AV26)/(D$40-D$39)*10)),1))</f>
        <v>6.1</v>
      </c>
      <c r="E24" s="281">
        <f t="shared" si="17"/>
        <v>6.1</v>
      </c>
      <c r="F24" s="287">
        <f>IF('Indicator Data'!AW26="No data","x",ROUND(IF('Indicator Data'!AW26&gt;F$40,0,IF('Indicator Data'!AW26&lt;F$39,10,(F$40-'Indicator Data'!AW26)/(F$40-F$39)*10)),1))</f>
        <v>1.7</v>
      </c>
      <c r="G24" s="287">
        <f>IF('Indicator Data'!AX26="No data","x",ROUND(IF('Indicator Data'!AX26&gt;G$40,0,IF('Indicator Data'!AX26&lt;G$39,10,(G$40-'Indicator Data'!AX26)/(G$40-G$39)*10)),1))</f>
        <v>3.3</v>
      </c>
      <c r="H24" s="281">
        <f t="shared" si="18"/>
        <v>2.5</v>
      </c>
      <c r="I24" s="80">
        <f>IF('Indicator Data'!AY26="No data","x",'Indicator Data'!AY26/'Indicator Data'!BO26)</f>
        <v>2.5962512664640326E-3</v>
      </c>
      <c r="J24" s="287">
        <f t="shared" si="19"/>
        <v>3.9</v>
      </c>
      <c r="K24" s="287">
        <f>IF('Indicator Data'!AZ26="No data","x",ROUND(IF('Indicator Data'!AZ26&gt;K$40,10,IF('Indicator Data'!AZ26&lt;K$39,0,10-(K$40-'Indicator Data'!AZ26)/(K$40-K$39)*10)),1))</f>
        <v>1.9</v>
      </c>
      <c r="L24" s="287">
        <f>IF('Indicator Data'!BA26="No data","x",ROUND(IF('Indicator Data'!BA26&gt;L$40,10,IF('Indicator Data'!BA26&lt;L$39,0,10-(L$40-'Indicator Data'!BA26)/(L$40-L$39)*10)),1))</f>
        <v>5</v>
      </c>
      <c r="M24" s="287">
        <f t="shared" si="9"/>
        <v>3.5</v>
      </c>
      <c r="N24" s="284">
        <f t="shared" si="20"/>
        <v>3.7</v>
      </c>
      <c r="O24" s="287" t="str">
        <f>IF('Indicator Data'!BB26="No data","x",ROUND(IF('Indicator Data'!BB26&gt;O$40,0,IF('Indicator Data'!BB26&lt;O$39,10,(O$40-'Indicator Data'!BB26)/(O$40-O$39)*10)),1))</f>
        <v>x</v>
      </c>
      <c r="P24" s="58">
        <f>IF('Indicator Data'!BC26="x","x",ROUND(IF('Indicator Data'!BC26&gt;P$40,0,IF('Indicator Data'!BC26&lt;P$39,10,(P$40-'Indicator Data'!BC26)/(P$40-P$39)*10)),1))</f>
        <v>10</v>
      </c>
      <c r="Q24" s="58">
        <f>IF('Indicator Data'!BD26="x","x",ROUND(IF('Indicator Data'!BD26&gt;Q$40,0,IF('Indicator Data'!BD26&lt;Q$39,10,(Q$40-'Indicator Data'!BD26)/(Q$40-Q$39)*10)),1))</f>
        <v>10</v>
      </c>
      <c r="R24" s="58">
        <f>IF('Indicator Data'!BE26="x","x",ROUND(IF('Indicator Data'!BE26&gt;R$40,0,IF('Indicator Data'!BE26&lt;R$39,10,(R$40-'Indicator Data'!BE26)/(R$40-R$39)*10)),1))</f>
        <v>10</v>
      </c>
      <c r="S24" s="287">
        <f t="shared" si="10"/>
        <v>10</v>
      </c>
      <c r="T24" s="284">
        <f t="shared" si="4"/>
        <v>10</v>
      </c>
      <c r="U24" s="278">
        <f t="shared" si="5"/>
        <v>5.6</v>
      </c>
      <c r="V24" s="287">
        <f>IF('Indicator Data'!BF26="No data","x",ROUND(IF('Indicator Data'!BF26&gt;V$40,0,IF('Indicator Data'!BF26&lt;V$39,10,(V$40-'Indicator Data'!BF26)/(V$40-V$39)*10)),1))</f>
        <v>5.0999999999999996</v>
      </c>
      <c r="W24" s="287">
        <f>IF('Indicator Data'!BG26="No data","x",ROUND(IF('Indicator Data'!BG26&gt;W$40,0,IF('Indicator Data'!BG26&lt;W$39,10,(W$40-'Indicator Data'!BG26)/(W$40-W$39)*10)),1))</f>
        <v>7.8</v>
      </c>
      <c r="X24" s="281">
        <f t="shared" si="21"/>
        <v>6.5</v>
      </c>
      <c r="Y24" s="58">
        <f>IF('Indicator Data'!BI26="No data","x",'Indicator Data'!BI26/'Indicator Data'!BN26*100)</f>
        <v>38.626298190826262</v>
      </c>
      <c r="Z24" s="287">
        <f t="shared" si="22"/>
        <v>7.3</v>
      </c>
      <c r="AA24" s="287">
        <f>IF('Indicator Data'!BH26="No data","x",ROUND(IF('Indicator Data'!BH26&gt;AA$40,0,IF('Indicator Data'!BH26&lt;AA$39,10,(AA$40-'Indicator Data'!BH26)/(AA$40-AA$39)*10)),1))</f>
        <v>1.9</v>
      </c>
      <c r="AB24" s="281">
        <f t="shared" si="12"/>
        <v>4.5999999999999996</v>
      </c>
      <c r="AC24" s="287">
        <f>IF('Indicator Data'!BJ26="No data","x",ROUND(IF('Indicator Data'!BJ26&gt;AC$40,0,IF('Indicator Data'!BJ26&lt;AC$39,10,(AC$40-'Indicator Data'!BJ26)/(AC$40-AC$39)*10)),1))</f>
        <v>9</v>
      </c>
      <c r="AD24" s="287">
        <f>IF('Indicator Data'!R26="No data","x",ROUND(IF('Indicator Data'!R26&gt;AD$40,10,IF('Indicator Data'!R26&lt;AD$39,0,10-(AD$40-'Indicator Data'!R26)/(AD$40-AD$39)*10)),1))</f>
        <v>8</v>
      </c>
      <c r="AE24" s="287">
        <f>IF('Indicator Data'!AU26="No data","x",ROUND(IF('Indicator Data'!AU26&gt;AE$40,0,IF('Indicator Data'!AU26&lt;AE$39,10,(AE$40-'Indicator Data'!AU26)/(AE$40-AE$39)*10)),1))</f>
        <v>0</v>
      </c>
      <c r="AF24" s="287">
        <f>IF('Indicator Data'!BK26="No data","x",ROUND(IF('Indicator Data'!BK26&gt;AF$40,0,IF('Indicator Data'!BK26&lt;AF$39,10,(AF$40-'Indicator Data'!BK26)/(AF$40-AF$39)*10)),1))</f>
        <v>9.6999999999999993</v>
      </c>
      <c r="AG24" s="287">
        <f>IF('Indicator Data'!BL26="No data","x",ROUND(IF('Indicator Data'!BL26&gt;AG$40,0,IF('Indicator Data'!BL26&lt;AG$39,10,(AG$40-'Indicator Data'!BL26)/(AG$40-AG$39)*10)),1))</f>
        <v>9.1999999999999993</v>
      </c>
      <c r="AH24" s="287">
        <f>IF('Indicator Data'!BM26="No data","x",ROUND(IF('Indicator Data'!BM26&gt;AH$40,0,IF('Indicator Data'!BM26&lt;AH$39,10,(AH$40-'Indicator Data'!BM26)/(AH$40-AH$39)*10)),1))</f>
        <v>9.9</v>
      </c>
      <c r="AI24" s="281">
        <f t="shared" si="11"/>
        <v>7.6</v>
      </c>
      <c r="AJ24" s="278">
        <f t="shared" si="8"/>
        <v>6.2</v>
      </c>
    </row>
    <row r="25" spans="1:36" x14ac:dyDescent="0.25">
      <c r="A25" s="299" t="s">
        <v>659</v>
      </c>
      <c r="B25" s="52" t="s">
        <v>609</v>
      </c>
      <c r="C25" s="42" t="s">
        <v>645</v>
      </c>
      <c r="D25" s="301">
        <f>IF('Indicator Data'!AV27="No data","x",ROUND(IF('Indicator Data'!AV27&gt;D$40,0,IF('Indicator Data'!AV27&lt;D$39,10,(D$40-'Indicator Data'!AV27)/(D$40-D$39)*10)),1))</f>
        <v>6.1</v>
      </c>
      <c r="E25" s="281">
        <f t="shared" si="17"/>
        <v>6.1</v>
      </c>
      <c r="F25" s="287">
        <f>IF('Indicator Data'!AW27="No data","x",ROUND(IF('Indicator Data'!AW27&gt;F$40,0,IF('Indicator Data'!AW27&lt;F$39,10,(F$40-'Indicator Data'!AW27)/(F$40-F$39)*10)),1))</f>
        <v>6.2</v>
      </c>
      <c r="G25" s="287">
        <f>IF('Indicator Data'!AX27="No data","x",ROUND(IF('Indicator Data'!AX27&gt;G$40,0,IF('Indicator Data'!AX27&lt;G$39,10,(G$40-'Indicator Data'!AX27)/(G$40-G$39)*10)),1))</f>
        <v>3.3</v>
      </c>
      <c r="H25" s="281">
        <f t="shared" si="18"/>
        <v>4.9000000000000004</v>
      </c>
      <c r="I25" s="80">
        <f>IF('Indicator Data'!AY27="No data","x",'Indicator Data'!AY27/'Indicator Data'!BO27)</f>
        <v>2.6349892008639309E-3</v>
      </c>
      <c r="J25" s="287">
        <f t="shared" si="19"/>
        <v>3.8</v>
      </c>
      <c r="K25" s="287">
        <f>IF('Indicator Data'!AZ27="No data","x",ROUND(IF('Indicator Data'!AZ27&gt;K$40,10,IF('Indicator Data'!AZ27&lt;K$39,0,10-(K$40-'Indicator Data'!AZ27)/(K$40-K$39)*10)),1))</f>
        <v>1.9</v>
      </c>
      <c r="L25" s="287">
        <f>IF('Indicator Data'!BA27="No data","x",ROUND(IF('Indicator Data'!BA27&gt;L$40,10,IF('Indicator Data'!BA27&lt;L$39,0,10-(L$40-'Indicator Data'!BA27)/(L$40-L$39)*10)),1))</f>
        <v>5</v>
      </c>
      <c r="M25" s="287">
        <f t="shared" si="9"/>
        <v>3.5</v>
      </c>
      <c r="N25" s="284">
        <f t="shared" si="20"/>
        <v>3.7</v>
      </c>
      <c r="O25" s="287" t="str">
        <f>IF('Indicator Data'!BB27="No data","x",ROUND(IF('Indicator Data'!BB27&gt;O$40,0,IF('Indicator Data'!BB27&lt;O$39,10,(O$40-'Indicator Data'!BB27)/(O$40-O$39)*10)),1))</f>
        <v>x</v>
      </c>
      <c r="P25" s="58">
        <f>IF('Indicator Data'!BC27="x","x",ROUND(IF('Indicator Data'!BC27&gt;P$40,0,IF('Indicator Data'!BC27&lt;P$39,10,(P$40-'Indicator Data'!BC27)/(P$40-P$39)*10)),1))</f>
        <v>10</v>
      </c>
      <c r="Q25" s="58">
        <f>IF('Indicator Data'!BD27="x","x",ROUND(IF('Indicator Data'!BD27&gt;Q$40,0,IF('Indicator Data'!BD27&lt;Q$39,10,(Q$40-'Indicator Data'!BD27)/(Q$40-Q$39)*10)),1))</f>
        <v>10</v>
      </c>
      <c r="R25" s="58">
        <f>IF('Indicator Data'!BE27="x","x",ROUND(IF('Indicator Data'!BE27&gt;R$40,0,IF('Indicator Data'!BE27&lt;R$39,10,(R$40-'Indicator Data'!BE27)/(R$40-R$39)*10)),1))</f>
        <v>10</v>
      </c>
      <c r="S25" s="287">
        <f t="shared" si="10"/>
        <v>10</v>
      </c>
      <c r="T25" s="284">
        <f t="shared" si="4"/>
        <v>10</v>
      </c>
      <c r="U25" s="278">
        <f t="shared" si="5"/>
        <v>6.2</v>
      </c>
      <c r="V25" s="287">
        <f>IF('Indicator Data'!BF27="No data","x",ROUND(IF('Indicator Data'!BF27&gt;V$40,0,IF('Indicator Data'!BF27&lt;V$39,10,(V$40-'Indicator Data'!BF27)/(V$40-V$39)*10)),1))</f>
        <v>3.6</v>
      </c>
      <c r="W25" s="287">
        <f>IF('Indicator Data'!BG27="No data","x",ROUND(IF('Indicator Data'!BG27&gt;W$40,0,IF('Indicator Data'!BG27&lt;W$39,10,(W$40-'Indicator Data'!BG27)/(W$40-W$39)*10)),1))</f>
        <v>2.9</v>
      </c>
      <c r="X25" s="281">
        <f t="shared" si="21"/>
        <v>3.3</v>
      </c>
      <c r="Y25" s="58">
        <f>IF('Indicator Data'!BI27="No data","x",'Indicator Data'!BI27/'Indicator Data'!BN27*100)</f>
        <v>37.509032681177679</v>
      </c>
      <c r="Z25" s="287">
        <f t="shared" si="22"/>
        <v>7.5</v>
      </c>
      <c r="AA25" s="287">
        <f>IF('Indicator Data'!BH27="No data","x",ROUND(IF('Indicator Data'!BH27&gt;AA$40,0,IF('Indicator Data'!BH27&lt;AA$39,10,(AA$40-'Indicator Data'!BH27)/(AA$40-AA$39)*10)),1))</f>
        <v>1.9</v>
      </c>
      <c r="AB25" s="281">
        <f t="shared" si="12"/>
        <v>4.7</v>
      </c>
      <c r="AC25" s="287">
        <f>IF('Indicator Data'!BJ27="No data","x",ROUND(IF('Indicator Data'!BJ27&gt;AC$40,0,IF('Indicator Data'!BJ27&lt;AC$39,10,(AC$40-'Indicator Data'!BJ27)/(AC$40-AC$39)*10)),1))</f>
        <v>9</v>
      </c>
      <c r="AD25" s="287">
        <f>IF('Indicator Data'!R27="No data","x",ROUND(IF('Indicator Data'!R27&gt;AD$40,10,IF('Indicator Data'!R27&lt;AD$39,0,10-(AD$40-'Indicator Data'!R27)/(AD$40-AD$39)*10)),1))</f>
        <v>0</v>
      </c>
      <c r="AE25" s="287">
        <f>IF('Indicator Data'!AU27="No data","x",ROUND(IF('Indicator Data'!AU27&gt;AE$40,0,IF('Indicator Data'!AU27&lt;AE$39,10,(AE$40-'Indicator Data'!AU27)/(AE$40-AE$39)*10)),1))</f>
        <v>0</v>
      </c>
      <c r="AF25" s="287">
        <f>IF('Indicator Data'!BK27="No data","x",ROUND(IF('Indicator Data'!BK27&gt;AF$40,0,IF('Indicator Data'!BK27&lt;AF$39,10,(AF$40-'Indicator Data'!BK27)/(AF$40-AF$39)*10)),1))</f>
        <v>5.8</v>
      </c>
      <c r="AG25" s="287">
        <f>IF('Indicator Data'!BL27="No data","x",ROUND(IF('Indicator Data'!BL27&gt;AG$40,0,IF('Indicator Data'!BL27&lt;AG$39,10,(AG$40-'Indicator Data'!BL27)/(AG$40-AG$39)*10)),1))</f>
        <v>3</v>
      </c>
      <c r="AH25" s="287">
        <f>IF('Indicator Data'!BM27="No data","x",ROUND(IF('Indicator Data'!BM27&gt;AH$40,0,IF('Indicator Data'!BM27&lt;AH$39,10,(AH$40-'Indicator Data'!BM27)/(AH$40-AH$39)*10)),1))</f>
        <v>2.4</v>
      </c>
      <c r="AI25" s="281">
        <f t="shared" si="11"/>
        <v>3.4</v>
      </c>
      <c r="AJ25" s="278">
        <f t="shared" si="8"/>
        <v>3.8</v>
      </c>
    </row>
    <row r="26" spans="1:36" x14ac:dyDescent="0.25">
      <c r="A26" s="299" t="s">
        <v>659</v>
      </c>
      <c r="B26" s="52" t="s">
        <v>610</v>
      </c>
      <c r="C26" s="42" t="s">
        <v>640</v>
      </c>
      <c r="D26" s="301">
        <f>IF('Indicator Data'!AV28="No data","x",ROUND(IF('Indicator Data'!AV28&gt;D$40,0,IF('Indicator Data'!AV28&lt;D$39,10,(D$40-'Indicator Data'!AV28)/(D$40-D$39)*10)),1))</f>
        <v>6.1</v>
      </c>
      <c r="E26" s="281">
        <f t="shared" si="17"/>
        <v>6.1</v>
      </c>
      <c r="F26" s="287">
        <f>IF('Indicator Data'!AW28="No data","x",ROUND(IF('Indicator Data'!AW28&gt;F$40,0,IF('Indicator Data'!AW28&lt;F$39,10,(F$40-'Indicator Data'!AW28)/(F$40-F$39)*10)),1))</f>
        <v>1.7</v>
      </c>
      <c r="G26" s="287">
        <f>IF('Indicator Data'!AX28="No data","x",ROUND(IF('Indicator Data'!AX28&gt;G$40,0,IF('Indicator Data'!AX28&lt;G$39,10,(G$40-'Indicator Data'!AX28)/(G$40-G$39)*10)),1))</f>
        <v>3.3</v>
      </c>
      <c r="H26" s="281">
        <f t="shared" si="18"/>
        <v>2.5</v>
      </c>
      <c r="I26" s="80">
        <f>IF('Indicator Data'!AY28="No data","x",'Indicator Data'!AY28/'Indicator Data'!BO28)</f>
        <v>2.5596460736293253E-3</v>
      </c>
      <c r="J26" s="287">
        <f t="shared" si="19"/>
        <v>4</v>
      </c>
      <c r="K26" s="287">
        <f>IF('Indicator Data'!AZ28="No data","x",ROUND(IF('Indicator Data'!AZ28&gt;K$40,10,IF('Indicator Data'!AZ28&lt;K$39,0,10-(K$40-'Indicator Data'!AZ28)/(K$40-K$39)*10)),1))</f>
        <v>1.9</v>
      </c>
      <c r="L26" s="287">
        <f>IF('Indicator Data'!BA28="No data","x",ROUND(IF('Indicator Data'!BA28&gt;L$40,10,IF('Indicator Data'!BA28&lt;L$39,0,10-(L$40-'Indicator Data'!BA28)/(L$40-L$39)*10)),1))</f>
        <v>5</v>
      </c>
      <c r="M26" s="287">
        <f t="shared" si="9"/>
        <v>3.5</v>
      </c>
      <c r="N26" s="284">
        <f t="shared" si="20"/>
        <v>3.8</v>
      </c>
      <c r="O26" s="287" t="str">
        <f>IF('Indicator Data'!BB28="No data","x",ROUND(IF('Indicator Data'!BB28&gt;O$40,0,IF('Indicator Data'!BB28&lt;O$39,10,(O$40-'Indicator Data'!BB28)/(O$40-O$39)*10)),1))</f>
        <v>x</v>
      </c>
      <c r="P26" s="58">
        <f>IF('Indicator Data'!BC28="x","x",ROUND(IF('Indicator Data'!BC28&gt;P$40,0,IF('Indicator Data'!BC28&lt;P$39,10,(P$40-'Indicator Data'!BC28)/(P$40-P$39)*10)),1))</f>
        <v>10</v>
      </c>
      <c r="Q26" s="58">
        <f>IF('Indicator Data'!BD28="x","x",ROUND(IF('Indicator Data'!BD28&gt;Q$40,0,IF('Indicator Data'!BD28&lt;Q$39,10,(Q$40-'Indicator Data'!BD28)/(Q$40-Q$39)*10)),1))</f>
        <v>10</v>
      </c>
      <c r="R26" s="58">
        <f>IF('Indicator Data'!BE28="x","x",ROUND(IF('Indicator Data'!BE28&gt;R$40,0,IF('Indicator Data'!BE28&lt;R$39,10,(R$40-'Indicator Data'!BE28)/(R$40-R$39)*10)),1))</f>
        <v>10</v>
      </c>
      <c r="S26" s="287">
        <f t="shared" si="10"/>
        <v>10</v>
      </c>
      <c r="T26" s="284">
        <f t="shared" si="4"/>
        <v>10</v>
      </c>
      <c r="U26" s="278">
        <f t="shared" si="5"/>
        <v>5.6</v>
      </c>
      <c r="V26" s="287">
        <f>IF('Indicator Data'!BF28="No data","x",ROUND(IF('Indicator Data'!BF28&gt;V$40,0,IF('Indicator Data'!BF28&lt;V$39,10,(V$40-'Indicator Data'!BF28)/(V$40-V$39)*10)),1))</f>
        <v>4.8</v>
      </c>
      <c r="W26" s="287">
        <f>IF('Indicator Data'!BG28="No data","x",ROUND(IF('Indicator Data'!BG28&gt;W$40,0,IF('Indicator Data'!BG28&lt;W$39,10,(W$40-'Indicator Data'!BG28)/(W$40-W$39)*10)),1))</f>
        <v>8.5</v>
      </c>
      <c r="X26" s="281">
        <f t="shared" si="21"/>
        <v>6.7</v>
      </c>
      <c r="Y26" s="58">
        <f>IF('Indicator Data'!BI28="No data","x",'Indicator Data'!BI28/'Indicator Data'!BN28*100)</f>
        <v>28.619082103138332</v>
      </c>
      <c r="Z26" s="287">
        <f t="shared" si="22"/>
        <v>9</v>
      </c>
      <c r="AA26" s="287">
        <f>IF('Indicator Data'!BH28="No data","x",ROUND(IF('Indicator Data'!BH28&gt;AA$40,0,IF('Indicator Data'!BH28&lt;AA$39,10,(AA$40-'Indicator Data'!BH28)/(AA$40-AA$39)*10)),1))</f>
        <v>1.9</v>
      </c>
      <c r="AB26" s="281">
        <f t="shared" si="12"/>
        <v>5.5</v>
      </c>
      <c r="AC26" s="287">
        <f>IF('Indicator Data'!BJ28="No data","x",ROUND(IF('Indicator Data'!BJ28&gt;AC$40,0,IF('Indicator Data'!BJ28&lt;AC$39,10,(AC$40-'Indicator Data'!BJ28)/(AC$40-AC$39)*10)),1))</f>
        <v>9</v>
      </c>
      <c r="AD26" s="287">
        <f>IF('Indicator Data'!R28="No data","x",ROUND(IF('Indicator Data'!R28&gt;AD$40,10,IF('Indicator Data'!R28&lt;AD$39,0,10-(AD$40-'Indicator Data'!R28)/(AD$40-AD$39)*10)),1))</f>
        <v>2.4</v>
      </c>
      <c r="AE26" s="287">
        <f>IF('Indicator Data'!AU28="No data","x",ROUND(IF('Indicator Data'!AU28&gt;AE$40,0,IF('Indicator Data'!AU28&lt;AE$39,10,(AE$40-'Indicator Data'!AU28)/(AE$40-AE$39)*10)),1))</f>
        <v>0</v>
      </c>
      <c r="AF26" s="287">
        <f>IF('Indicator Data'!BK28="No data","x",ROUND(IF('Indicator Data'!BK28&gt;AF$40,0,IF('Indicator Data'!BK28&lt;AF$39,10,(AF$40-'Indicator Data'!BK28)/(AF$40-AF$39)*10)),1))</f>
        <v>6.3</v>
      </c>
      <c r="AG26" s="287">
        <f>IF('Indicator Data'!BL28="No data","x",ROUND(IF('Indicator Data'!BL28&gt;AG$40,0,IF('Indicator Data'!BL28&lt;AG$39,10,(AG$40-'Indicator Data'!BL28)/(AG$40-AG$39)*10)),1))</f>
        <v>2.6</v>
      </c>
      <c r="AH26" s="287">
        <f>IF('Indicator Data'!BM28="No data","x",ROUND(IF('Indicator Data'!BM28&gt;AH$40,0,IF('Indicator Data'!BM28&lt;AH$39,10,(AH$40-'Indicator Data'!BM28)/(AH$40-AH$39)*10)),1))</f>
        <v>7.1</v>
      </c>
      <c r="AI26" s="281">
        <f t="shared" si="11"/>
        <v>4.5999999999999996</v>
      </c>
      <c r="AJ26" s="278">
        <f t="shared" si="8"/>
        <v>5.6</v>
      </c>
    </row>
    <row r="27" spans="1:36" x14ac:dyDescent="0.25">
      <c r="A27" s="310" t="s">
        <v>659</v>
      </c>
      <c r="B27" s="111" t="s">
        <v>611</v>
      </c>
      <c r="C27" s="112" t="s">
        <v>637</v>
      </c>
      <c r="D27" s="343">
        <f>IF('Indicator Data'!AV29="No data","x",ROUND(IF('Indicator Data'!AV29&gt;D$40,0,IF('Indicator Data'!AV29&lt;D$39,10,(D$40-'Indicator Data'!AV29)/(D$40-D$39)*10)),1))</f>
        <v>6.1</v>
      </c>
      <c r="E27" s="344">
        <f t="shared" si="17"/>
        <v>6.1</v>
      </c>
      <c r="F27" s="345">
        <f>IF('Indicator Data'!AW29="No data","x",ROUND(IF('Indicator Data'!AW29&gt;F$40,0,IF('Indicator Data'!AW29&lt;F$39,10,(F$40-'Indicator Data'!AW29)/(F$40-F$39)*10)),1))</f>
        <v>1.7</v>
      </c>
      <c r="G27" s="345">
        <f>IF('Indicator Data'!AX29="No data","x",ROUND(IF('Indicator Data'!AX29&gt;G$40,0,IF('Indicator Data'!AX29&lt;G$39,10,(G$40-'Indicator Data'!AX29)/(G$40-G$39)*10)),1))</f>
        <v>3.3</v>
      </c>
      <c r="H27" s="344">
        <f t="shared" si="18"/>
        <v>2.5</v>
      </c>
      <c r="I27" s="346">
        <f>IF('Indicator Data'!AY29="No data","x",'Indicator Data'!AY29/'Indicator Data'!BO29)</f>
        <v>3.9613526570048312E-3</v>
      </c>
      <c r="J27" s="345">
        <f t="shared" si="19"/>
        <v>0.1</v>
      </c>
      <c r="K27" s="345">
        <f>IF('Indicator Data'!AZ29="No data","x",ROUND(IF('Indicator Data'!AZ29&gt;K$40,10,IF('Indicator Data'!AZ29&lt;K$39,0,10-(K$40-'Indicator Data'!AZ29)/(K$40-K$39)*10)),1))</f>
        <v>1.9</v>
      </c>
      <c r="L27" s="345">
        <f>IF('Indicator Data'!BA29="No data","x",ROUND(IF('Indicator Data'!BA29&gt;L$40,10,IF('Indicator Data'!BA29&lt;L$39,0,10-(L$40-'Indicator Data'!BA29)/(L$40-L$39)*10)),1))</f>
        <v>5</v>
      </c>
      <c r="M27" s="345">
        <f t="shared" si="9"/>
        <v>3.5</v>
      </c>
      <c r="N27" s="347">
        <f t="shared" si="20"/>
        <v>2</v>
      </c>
      <c r="O27" s="345" t="str">
        <f>IF('Indicator Data'!BB29="No data","x",ROUND(IF('Indicator Data'!BB29&gt;O$40,0,IF('Indicator Data'!BB29&lt;O$39,10,(O$40-'Indicator Data'!BB29)/(O$40-O$39)*10)),1))</f>
        <v>x</v>
      </c>
      <c r="P27" s="348">
        <f>IF('Indicator Data'!BC29="x","x",ROUND(IF('Indicator Data'!BC29&gt;P$40,0,IF('Indicator Data'!BC29&lt;P$39,10,(P$40-'Indicator Data'!BC29)/(P$40-P$39)*10)),1))</f>
        <v>10</v>
      </c>
      <c r="Q27" s="348">
        <f>IF('Indicator Data'!BD29="x","x",ROUND(IF('Indicator Data'!BD29&gt;Q$40,0,IF('Indicator Data'!BD29&lt;Q$39,10,(Q$40-'Indicator Data'!BD29)/(Q$40-Q$39)*10)),1))</f>
        <v>10</v>
      </c>
      <c r="R27" s="348">
        <f>IF('Indicator Data'!BE29="x","x",ROUND(IF('Indicator Data'!BE29&gt;R$40,0,IF('Indicator Data'!BE29&lt;R$39,10,(R$40-'Indicator Data'!BE29)/(R$40-R$39)*10)),1))</f>
        <v>10</v>
      </c>
      <c r="S27" s="345">
        <f t="shared" si="10"/>
        <v>10</v>
      </c>
      <c r="T27" s="347">
        <f t="shared" si="4"/>
        <v>10</v>
      </c>
      <c r="U27" s="349">
        <f t="shared" si="5"/>
        <v>5.2</v>
      </c>
      <c r="V27" s="345">
        <f>IF('Indicator Data'!BF29="No data","x",ROUND(IF('Indicator Data'!BF29&gt;V$40,0,IF('Indicator Data'!BF29&lt;V$39,10,(V$40-'Indicator Data'!BF29)/(V$40-V$39)*10)),1))</f>
        <v>4.5999999999999996</v>
      </c>
      <c r="W27" s="345">
        <f>IF('Indicator Data'!BG29="No data","x",ROUND(IF('Indicator Data'!BG29&gt;W$40,0,IF('Indicator Data'!BG29&lt;W$39,10,(W$40-'Indicator Data'!BG29)/(W$40-W$39)*10)),1))</f>
        <v>6</v>
      </c>
      <c r="X27" s="344">
        <f t="shared" si="21"/>
        <v>5.3</v>
      </c>
      <c r="Y27" s="348">
        <f>IF('Indicator Data'!BI29="No data","x",'Indicator Data'!BI29/'Indicator Data'!BN29*100)</f>
        <v>29.075423953161916</v>
      </c>
      <c r="Z27" s="345">
        <f t="shared" si="22"/>
        <v>8.9</v>
      </c>
      <c r="AA27" s="345">
        <f>IF('Indicator Data'!BH29="No data","x",ROUND(IF('Indicator Data'!BH29&gt;AA$40,0,IF('Indicator Data'!BH29&lt;AA$39,10,(AA$40-'Indicator Data'!BH29)/(AA$40-AA$39)*10)),1))</f>
        <v>1.9</v>
      </c>
      <c r="AB27" s="344">
        <f t="shared" si="12"/>
        <v>5.4</v>
      </c>
      <c r="AC27" s="345">
        <f>IF('Indicator Data'!BJ29="No data","x",ROUND(IF('Indicator Data'!BJ29&gt;AC$40,0,IF('Indicator Data'!BJ29&lt;AC$39,10,(AC$40-'Indicator Data'!BJ29)/(AC$40-AC$39)*10)),1))</f>
        <v>9</v>
      </c>
      <c r="AD27" s="345">
        <f>IF('Indicator Data'!R29="No data","x",ROUND(IF('Indicator Data'!R29&gt;AD$40,10,IF('Indicator Data'!R29&lt;AD$39,0,10-(AD$40-'Indicator Data'!R29)/(AD$40-AD$39)*10)),1))</f>
        <v>10</v>
      </c>
      <c r="AE27" s="345">
        <f>IF('Indicator Data'!AU29="No data","x",ROUND(IF('Indicator Data'!AU29&gt;AE$40,0,IF('Indicator Data'!AU29&lt;AE$39,10,(AE$40-'Indicator Data'!AU29)/(AE$40-AE$39)*10)),1))</f>
        <v>0</v>
      </c>
      <c r="AF27" s="345">
        <f>IF('Indicator Data'!BK29="No data","x",ROUND(IF('Indicator Data'!BK29&gt;AF$40,0,IF('Indicator Data'!BK29&lt;AF$39,10,(AF$40-'Indicator Data'!BK29)/(AF$40-AF$39)*10)),1))</f>
        <v>4.5999999999999996</v>
      </c>
      <c r="AG27" s="345">
        <f>IF('Indicator Data'!BL29="No data","x",ROUND(IF('Indicator Data'!BL29&gt;AG$40,0,IF('Indicator Data'!BL29&lt;AG$39,10,(AG$40-'Indicator Data'!BL29)/(AG$40-AG$39)*10)),1))</f>
        <v>0</v>
      </c>
      <c r="AH27" s="345">
        <f>IF('Indicator Data'!BM29="No data","x",ROUND(IF('Indicator Data'!BM29&gt;AH$40,0,IF('Indicator Data'!BM29&lt;AH$39,10,(AH$40-'Indicator Data'!BM29)/(AH$40-AH$39)*10)),1))</f>
        <v>3.3</v>
      </c>
      <c r="AI27" s="344">
        <f t="shared" si="11"/>
        <v>4.5</v>
      </c>
      <c r="AJ27" s="349">
        <f t="shared" si="8"/>
        <v>5.0999999999999996</v>
      </c>
    </row>
    <row r="28" spans="1:36" x14ac:dyDescent="0.25">
      <c r="A28" s="299" t="s">
        <v>660</v>
      </c>
      <c r="B28" s="52" t="s">
        <v>612</v>
      </c>
      <c r="C28" s="42" t="s">
        <v>647</v>
      </c>
      <c r="D28" s="301">
        <f>IF('Indicator Data'!AV30="No data","x",ROUND(IF('Indicator Data'!AV30&gt;D$40,0,IF('Indicator Data'!AV30&lt;D$39,10,(D$40-'Indicator Data'!AV30)/(D$40-D$39)*10)),1))</f>
        <v>2.7</v>
      </c>
      <c r="E28" s="281">
        <f t="shared" si="17"/>
        <v>2.7</v>
      </c>
      <c r="F28" s="287">
        <f>IF('Indicator Data'!AW30="No data","x",ROUND(IF('Indicator Data'!AW30&gt;F$40,0,IF('Indicator Data'!AW30&lt;F$39,10,(F$40-'Indicator Data'!AW30)/(F$40-F$39)*10)),1))</f>
        <v>5.5</v>
      </c>
      <c r="G28" s="287">
        <f>IF('Indicator Data'!AX30="No data","x",ROUND(IF('Indicator Data'!AX30&gt;G$40,0,IF('Indicator Data'!AX30&lt;G$39,10,(G$40-'Indicator Data'!AX30)/(G$40-G$39)*10)),1))</f>
        <v>6</v>
      </c>
      <c r="H28" s="281">
        <f t="shared" si="18"/>
        <v>5.8</v>
      </c>
      <c r="I28" s="80">
        <f>IF('Indicator Data'!AY30="No data","x",'Indicator Data'!AY30/'Indicator Data'!BO30)</f>
        <v>2.1661949800541269E-4</v>
      </c>
      <c r="J28" s="287">
        <f t="shared" si="19"/>
        <v>10</v>
      </c>
      <c r="K28" s="287">
        <f>IF('Indicator Data'!AZ30="No data","x",ROUND(IF('Indicator Data'!AZ30&gt;K$40,10,IF('Indicator Data'!AZ30&lt;K$39,0,10-(K$40-'Indicator Data'!AZ30)/(K$40-K$39)*10)),1))</f>
        <v>9.5</v>
      </c>
      <c r="L28" s="287">
        <f>IF('Indicator Data'!BA30="No data","x",ROUND(IF('Indicator Data'!BA30&gt;L$40,10,IF('Indicator Data'!BA30&lt;L$39,0,10-(L$40-'Indicator Data'!BA30)/(L$40-L$39)*10)),1))</f>
        <v>3.3</v>
      </c>
      <c r="M28" s="287">
        <f t="shared" si="9"/>
        <v>6.4</v>
      </c>
      <c r="N28" s="284">
        <f t="shared" si="20"/>
        <v>8.8000000000000007</v>
      </c>
      <c r="O28" s="287">
        <f>IF('Indicator Data'!BB30="No data","x",ROUND(IF('Indicator Data'!BB30&gt;O$40,0,IF('Indicator Data'!BB30&lt;O$39,10,(O$40-'Indicator Data'!BB30)/(O$40-O$39)*10)),1))</f>
        <v>8.9</v>
      </c>
      <c r="P28" s="58">
        <f>IF('Indicator Data'!BC30="x","x",ROUND(IF('Indicator Data'!BC30&gt;P$40,0,IF('Indicator Data'!BC30&lt;P$39,10,(P$40-'Indicator Data'!BC30)/(P$40-P$39)*10)),1))</f>
        <v>10</v>
      </c>
      <c r="Q28" s="58">
        <f>IF('Indicator Data'!BD30="x","x",ROUND(IF('Indicator Data'!BD30&gt;Q$40,0,IF('Indicator Data'!BD30&lt;Q$39,10,(Q$40-'Indicator Data'!BD30)/(Q$40-Q$39)*10)),1))</f>
        <v>10</v>
      </c>
      <c r="R28" s="58">
        <f>IF('Indicator Data'!BE30="x","x",ROUND(IF('Indicator Data'!BE30&gt;R$40,0,IF('Indicator Data'!BE30&lt;R$39,10,(R$40-'Indicator Data'!BE30)/(R$40-R$39)*10)),1))</f>
        <v>10</v>
      </c>
      <c r="S28" s="287">
        <f t="shared" si="10"/>
        <v>10</v>
      </c>
      <c r="T28" s="284">
        <f t="shared" si="4"/>
        <v>9.5</v>
      </c>
      <c r="U28" s="278">
        <f t="shared" si="5"/>
        <v>6.7</v>
      </c>
      <c r="V28" s="287">
        <f>IF('Indicator Data'!BF30="No data","x",ROUND(IF('Indicator Data'!BF30&gt;V$40,0,IF('Indicator Data'!BF30&lt;V$39,10,(V$40-'Indicator Data'!BF30)/(V$40-V$39)*10)),1))</f>
        <v>1.3</v>
      </c>
      <c r="W28" s="287">
        <f>IF('Indicator Data'!BG30="No data","x",ROUND(IF('Indicator Data'!BG30&gt;W$40,0,IF('Indicator Data'!BG30&lt;W$39,10,(W$40-'Indicator Data'!BG30)/(W$40-W$39)*10)),1))</f>
        <v>4.0999999999999996</v>
      </c>
      <c r="X28" s="281">
        <f t="shared" si="21"/>
        <v>2.7</v>
      </c>
      <c r="Y28" s="58">
        <f>IF('Indicator Data'!BI30="No data","x",'Indicator Data'!BI30/'Indicator Data'!BN30*100)</f>
        <v>53.114691194086269</v>
      </c>
      <c r="Z28" s="287">
        <f t="shared" si="22"/>
        <v>4.7</v>
      </c>
      <c r="AA28" s="287">
        <f>IF('Indicator Data'!BH30="No data","x",ROUND(IF('Indicator Data'!BH30&gt;AA$40,0,IF('Indicator Data'!BH30&lt;AA$39,10,(AA$40-'Indicator Data'!BH30)/(AA$40-AA$39)*10)),1))</f>
        <v>7.1</v>
      </c>
      <c r="AB28" s="281">
        <f t="shared" si="12"/>
        <v>5.9</v>
      </c>
      <c r="AC28" s="287">
        <f>IF('Indicator Data'!BJ30="No data","x",ROUND(IF('Indicator Data'!BJ30&gt;AC$40,0,IF('Indicator Data'!BJ30&lt;AC$39,10,(AC$40-'Indicator Data'!BJ30)/(AC$40-AC$39)*10)),1))</f>
        <v>5.7</v>
      </c>
      <c r="AD28" s="287">
        <f>IF('Indicator Data'!R30="No data","x",ROUND(IF('Indicator Data'!R30&gt;AD$40,10,IF('Indicator Data'!R30&lt;AD$39,0,10-(AD$40-'Indicator Data'!R30)/(AD$40-AD$39)*10)),1))</f>
        <v>6</v>
      </c>
      <c r="AE28" s="287">
        <f>IF('Indicator Data'!AU30="No data","x",ROUND(IF('Indicator Data'!AU30&gt;AE$40,0,IF('Indicator Data'!AU30&lt;AE$39,10,(AE$40-'Indicator Data'!AU30)/(AE$40-AE$39)*10)),1))</f>
        <v>5.0999999999999996</v>
      </c>
      <c r="AF28" s="287">
        <f>IF('Indicator Data'!BK30="No data","x",ROUND(IF('Indicator Data'!BK30&gt;AF$40,0,IF('Indicator Data'!BK30&lt;AF$39,10,(AF$40-'Indicator Data'!BK30)/(AF$40-AF$39)*10)),1))</f>
        <v>0</v>
      </c>
      <c r="AG28" s="287">
        <f>IF('Indicator Data'!BL30="No data","x",ROUND(IF('Indicator Data'!BL30&gt;AG$40,0,IF('Indicator Data'!BL30&lt;AG$39,10,(AG$40-'Indicator Data'!BL30)/(AG$40-AG$39)*10)),1))</f>
        <v>1.5</v>
      </c>
      <c r="AH28" s="287">
        <f>IF('Indicator Data'!BM30="No data","x",ROUND(IF('Indicator Data'!BM30&gt;AH$40,0,IF('Indicator Data'!BM30&lt;AH$39,10,(AH$40-'Indicator Data'!BM30)/(AH$40-AH$39)*10)),1))</f>
        <v>0</v>
      </c>
      <c r="AI28" s="281">
        <f t="shared" si="11"/>
        <v>3.1</v>
      </c>
      <c r="AJ28" s="278">
        <f t="shared" si="8"/>
        <v>3.9</v>
      </c>
    </row>
    <row r="29" spans="1:36" x14ac:dyDescent="0.25">
      <c r="A29" s="299" t="s">
        <v>660</v>
      </c>
      <c r="B29" s="51" t="s">
        <v>613</v>
      </c>
      <c r="C29" s="108" t="s">
        <v>648</v>
      </c>
      <c r="D29" s="301">
        <f>IF('Indicator Data'!AV31="No data","x",ROUND(IF('Indicator Data'!AV31&gt;D$40,0,IF('Indicator Data'!AV31&lt;D$39,10,(D$40-'Indicator Data'!AV31)/(D$40-D$39)*10)),1))</f>
        <v>2.7</v>
      </c>
      <c r="E29" s="281">
        <f t="shared" si="17"/>
        <v>2.7</v>
      </c>
      <c r="F29" s="287">
        <f>IF('Indicator Data'!AW31="No data","x",ROUND(IF('Indicator Data'!AW31&gt;F$40,0,IF('Indicator Data'!AW31&lt;F$39,10,(F$40-'Indicator Data'!AW31)/(F$40-F$39)*10)),1))</f>
        <v>9.9</v>
      </c>
      <c r="G29" s="287">
        <f>IF('Indicator Data'!AX31="No data","x",ROUND(IF('Indicator Data'!AX31&gt;G$40,0,IF('Indicator Data'!AX31&lt;G$39,10,(G$40-'Indicator Data'!AX31)/(G$40-G$39)*10)),1))</f>
        <v>6</v>
      </c>
      <c r="H29" s="281">
        <f t="shared" si="18"/>
        <v>8.6</v>
      </c>
      <c r="I29" s="80">
        <f>IF('Indicator Data'!AY31="No data","x",'Indicator Data'!AY31/'Indicator Data'!BO31)</f>
        <v>6.3599343123202368E-4</v>
      </c>
      <c r="J29" s="287">
        <f t="shared" si="19"/>
        <v>9.3000000000000007</v>
      </c>
      <c r="K29" s="287">
        <f>IF('Indicator Data'!AZ31="No data","x",ROUND(IF('Indicator Data'!AZ31&gt;K$40,10,IF('Indicator Data'!AZ31&lt;K$39,0,10-(K$40-'Indicator Data'!AZ31)/(K$40-K$39)*10)),1))</f>
        <v>9.5</v>
      </c>
      <c r="L29" s="287">
        <f>IF('Indicator Data'!BA31="No data","x",ROUND(IF('Indicator Data'!BA31&gt;L$40,10,IF('Indicator Data'!BA31&lt;L$39,0,10-(L$40-'Indicator Data'!BA31)/(L$40-L$39)*10)),1))</f>
        <v>3.3</v>
      </c>
      <c r="M29" s="287">
        <f t="shared" si="9"/>
        <v>6.4</v>
      </c>
      <c r="N29" s="284">
        <f t="shared" si="20"/>
        <v>8.1999999999999993</v>
      </c>
      <c r="O29" s="287">
        <f>IF('Indicator Data'!BB31="No data","x",ROUND(IF('Indicator Data'!BB31&gt;O$40,0,IF('Indicator Data'!BB31&lt;O$39,10,(O$40-'Indicator Data'!BB31)/(O$40-O$39)*10)),1))</f>
        <v>8.9</v>
      </c>
      <c r="P29" s="58">
        <f>IF('Indicator Data'!BC31="x","x",ROUND(IF('Indicator Data'!BC31&gt;P$40,0,IF('Indicator Data'!BC31&lt;P$39,10,(P$40-'Indicator Data'!BC31)/(P$40-P$39)*10)),1))</f>
        <v>10</v>
      </c>
      <c r="Q29" s="58">
        <f>IF('Indicator Data'!BD31="x","x",ROUND(IF('Indicator Data'!BD31&gt;Q$40,0,IF('Indicator Data'!BD31&lt;Q$39,10,(Q$40-'Indicator Data'!BD31)/(Q$40-Q$39)*10)),1))</f>
        <v>10</v>
      </c>
      <c r="R29" s="58">
        <f>IF('Indicator Data'!BE31="x","x",ROUND(IF('Indicator Data'!BE31&gt;R$40,0,IF('Indicator Data'!BE31&lt;R$39,10,(R$40-'Indicator Data'!BE31)/(R$40-R$39)*10)),1))</f>
        <v>10</v>
      </c>
      <c r="S29" s="287">
        <f t="shared" si="10"/>
        <v>10</v>
      </c>
      <c r="T29" s="284">
        <f t="shared" si="4"/>
        <v>9.5</v>
      </c>
      <c r="U29" s="278">
        <f t="shared" si="5"/>
        <v>7.3</v>
      </c>
      <c r="V29" s="287">
        <f>IF('Indicator Data'!BF31="No data","x",ROUND(IF('Indicator Data'!BF31&gt;V$40,0,IF('Indicator Data'!BF31&lt;V$39,10,(V$40-'Indicator Data'!BF31)/(V$40-V$39)*10)),1))</f>
        <v>5.0999999999999996</v>
      </c>
      <c r="W29" s="287">
        <f>IF('Indicator Data'!BG31="No data","x",ROUND(IF('Indicator Data'!BG31&gt;W$40,0,IF('Indicator Data'!BG31&lt;W$39,10,(W$40-'Indicator Data'!BG31)/(W$40-W$39)*10)),1))</f>
        <v>4.0999999999999996</v>
      </c>
      <c r="X29" s="281">
        <f t="shared" si="21"/>
        <v>4.5999999999999996</v>
      </c>
      <c r="Y29" s="58">
        <f>IF('Indicator Data'!BI31="No data","x",'Indicator Data'!BI31/'Indicator Data'!BN31*100)</f>
        <v>76.339460113668963</v>
      </c>
      <c r="Z29" s="287">
        <f t="shared" si="22"/>
        <v>0.6</v>
      </c>
      <c r="AA29" s="287">
        <f>IF('Indicator Data'!BH31="No data","x",ROUND(IF('Indicator Data'!BH31&gt;AA$40,0,IF('Indicator Data'!BH31&lt;AA$39,10,(AA$40-'Indicator Data'!BH31)/(AA$40-AA$39)*10)),1))</f>
        <v>7.1</v>
      </c>
      <c r="AB29" s="281">
        <f t="shared" si="12"/>
        <v>3.9</v>
      </c>
      <c r="AC29" s="287">
        <f>IF('Indicator Data'!BJ31="No data","x",ROUND(IF('Indicator Data'!BJ31&gt;AC$40,0,IF('Indicator Data'!BJ31&lt;AC$39,10,(AC$40-'Indicator Data'!BJ31)/(AC$40-AC$39)*10)),1))</f>
        <v>5.7</v>
      </c>
      <c r="AD29" s="287">
        <f>IF('Indicator Data'!R31="No data","x",ROUND(IF('Indicator Data'!R31&gt;AD$40,10,IF('Indicator Data'!R31&lt;AD$39,0,10-(AD$40-'Indicator Data'!R31)/(AD$40-AD$39)*10)),1))</f>
        <v>6</v>
      </c>
      <c r="AE29" s="287">
        <f>IF('Indicator Data'!AU31="No data","x",ROUND(IF('Indicator Data'!AU31&gt;AE$40,0,IF('Indicator Data'!AU31&lt;AE$39,10,(AE$40-'Indicator Data'!AU31)/(AE$40-AE$39)*10)),1))</f>
        <v>5.0999999999999996</v>
      </c>
      <c r="AF29" s="287">
        <f>IF('Indicator Data'!BK31="No data","x",ROUND(IF('Indicator Data'!BK31&gt;AF$40,0,IF('Indicator Data'!BK31&lt;AF$39,10,(AF$40-'Indicator Data'!BK31)/(AF$40-AF$39)*10)),1))</f>
        <v>4.7</v>
      </c>
      <c r="AG29" s="287">
        <f>IF('Indicator Data'!BL31="No data","x",ROUND(IF('Indicator Data'!BL31&gt;AG$40,0,IF('Indicator Data'!BL31&lt;AG$39,10,(AG$40-'Indicator Data'!BL31)/(AG$40-AG$39)*10)),1))</f>
        <v>9.8000000000000007</v>
      </c>
      <c r="AH29" s="287">
        <f>IF('Indicator Data'!BM31="No data","x",ROUND(IF('Indicator Data'!BM31&gt;AH$40,0,IF('Indicator Data'!BM31&lt;AH$39,10,(AH$40-'Indicator Data'!BM31)/(AH$40-AH$39)*10)),1))</f>
        <v>8.1999999999999993</v>
      </c>
      <c r="AI29" s="281">
        <f t="shared" si="11"/>
        <v>6.6</v>
      </c>
      <c r="AJ29" s="278">
        <f t="shared" si="8"/>
        <v>5</v>
      </c>
    </row>
    <row r="30" spans="1:36" x14ac:dyDescent="0.25">
      <c r="A30" s="299" t="s">
        <v>660</v>
      </c>
      <c r="B30" s="51" t="s">
        <v>614</v>
      </c>
      <c r="C30" s="108" t="s">
        <v>649</v>
      </c>
      <c r="D30" s="301">
        <f>IF('Indicator Data'!AV32="No data","x",ROUND(IF('Indicator Data'!AV32&gt;D$40,0,IF('Indicator Data'!AV32&lt;D$39,10,(D$40-'Indicator Data'!AV32)/(D$40-D$39)*10)),1))</f>
        <v>2.7</v>
      </c>
      <c r="E30" s="281">
        <f t="shared" si="17"/>
        <v>2.7</v>
      </c>
      <c r="F30" s="287">
        <f>IF('Indicator Data'!AW32="No data","x",ROUND(IF('Indicator Data'!AW32&gt;F$40,0,IF('Indicator Data'!AW32&lt;F$39,10,(F$40-'Indicator Data'!AW32)/(F$40-F$39)*10)),1))</f>
        <v>8.8000000000000007</v>
      </c>
      <c r="G30" s="287">
        <f>IF('Indicator Data'!AX32="No data","x",ROUND(IF('Indicator Data'!AX32&gt;G$40,0,IF('Indicator Data'!AX32&lt;G$39,10,(G$40-'Indicator Data'!AX32)/(G$40-G$39)*10)),1))</f>
        <v>6</v>
      </c>
      <c r="H30" s="281">
        <f t="shared" si="18"/>
        <v>7.7</v>
      </c>
      <c r="I30" s="80">
        <f>IF('Indicator Data'!AY32="No data","x",'Indicator Data'!AY32/'Indicator Data'!BO32)</f>
        <v>4.6930448646517292E-4</v>
      </c>
      <c r="J30" s="287">
        <f t="shared" si="19"/>
        <v>9.8000000000000007</v>
      </c>
      <c r="K30" s="287">
        <f>IF('Indicator Data'!AZ32="No data","x",ROUND(IF('Indicator Data'!AZ32&gt;K$40,10,IF('Indicator Data'!AZ32&lt;K$39,0,10-(K$40-'Indicator Data'!AZ32)/(K$40-K$39)*10)),1))</f>
        <v>9.5</v>
      </c>
      <c r="L30" s="287">
        <f>IF('Indicator Data'!BA32="No data","x",ROUND(IF('Indicator Data'!BA32&gt;L$40,10,IF('Indicator Data'!BA32&lt;L$39,0,10-(L$40-'Indicator Data'!BA32)/(L$40-L$39)*10)),1))</f>
        <v>3.3</v>
      </c>
      <c r="M30" s="287">
        <f t="shared" si="9"/>
        <v>6.4</v>
      </c>
      <c r="N30" s="284">
        <f t="shared" si="20"/>
        <v>8.6</v>
      </c>
      <c r="O30" s="287">
        <f>IF('Indicator Data'!BB32="No data","x",ROUND(IF('Indicator Data'!BB32&gt;O$40,0,IF('Indicator Data'!BB32&lt;O$39,10,(O$40-'Indicator Data'!BB32)/(O$40-O$39)*10)),1))</f>
        <v>8.9</v>
      </c>
      <c r="P30" s="58">
        <f>IF('Indicator Data'!BC32="x","x",ROUND(IF('Indicator Data'!BC32&gt;P$40,0,IF('Indicator Data'!BC32&lt;P$39,10,(P$40-'Indicator Data'!BC32)/(P$40-P$39)*10)),1))</f>
        <v>10</v>
      </c>
      <c r="Q30" s="58">
        <f>IF('Indicator Data'!BD32="x","x",ROUND(IF('Indicator Data'!BD32&gt;Q$40,0,IF('Indicator Data'!BD32&lt;Q$39,10,(Q$40-'Indicator Data'!BD32)/(Q$40-Q$39)*10)),1))</f>
        <v>10</v>
      </c>
      <c r="R30" s="58">
        <f>IF('Indicator Data'!BE32="x","x",ROUND(IF('Indicator Data'!BE32&gt;R$40,0,IF('Indicator Data'!BE32&lt;R$39,10,(R$40-'Indicator Data'!BE32)/(R$40-R$39)*10)),1))</f>
        <v>10</v>
      </c>
      <c r="S30" s="287">
        <f t="shared" si="10"/>
        <v>10</v>
      </c>
      <c r="T30" s="284">
        <f t="shared" si="4"/>
        <v>9.5</v>
      </c>
      <c r="U30" s="278">
        <f t="shared" si="5"/>
        <v>7.1</v>
      </c>
      <c r="V30" s="287">
        <f>IF('Indicator Data'!BF32="No data","x",ROUND(IF('Indicator Data'!BF32&gt;V$40,0,IF('Indicator Data'!BF32&lt;V$39,10,(V$40-'Indicator Data'!BF32)/(V$40-V$39)*10)),1))</f>
        <v>4.9000000000000004</v>
      </c>
      <c r="W30" s="287">
        <f>IF('Indicator Data'!BG32="No data","x",ROUND(IF('Indicator Data'!BG32&gt;W$40,0,IF('Indicator Data'!BG32&lt;W$39,10,(W$40-'Indicator Data'!BG32)/(W$40-W$39)*10)),1))</f>
        <v>4.0999999999999996</v>
      </c>
      <c r="X30" s="281">
        <f t="shared" si="21"/>
        <v>4.5</v>
      </c>
      <c r="Y30" s="58">
        <f>IF('Indicator Data'!BI32="No data","x",'Indicator Data'!BI32/'Indicator Data'!BN32*100)</f>
        <v>79.818305490960697</v>
      </c>
      <c r="Z30" s="287">
        <f t="shared" si="22"/>
        <v>0</v>
      </c>
      <c r="AA30" s="287">
        <f>IF('Indicator Data'!BH32="No data","x",ROUND(IF('Indicator Data'!BH32&gt;AA$40,0,IF('Indicator Data'!BH32&lt;AA$39,10,(AA$40-'Indicator Data'!BH32)/(AA$40-AA$39)*10)),1))</f>
        <v>7.1</v>
      </c>
      <c r="AB30" s="281">
        <f t="shared" si="12"/>
        <v>3.6</v>
      </c>
      <c r="AC30" s="287">
        <f>IF('Indicator Data'!BJ32="No data","x",ROUND(IF('Indicator Data'!BJ32&gt;AC$40,0,IF('Indicator Data'!BJ32&lt;AC$39,10,(AC$40-'Indicator Data'!BJ32)/(AC$40-AC$39)*10)),1))</f>
        <v>5.7</v>
      </c>
      <c r="AD30" s="287">
        <f>IF('Indicator Data'!R32="No data","x",ROUND(IF('Indicator Data'!R32&gt;AD$40,10,IF('Indicator Data'!R32&lt;AD$39,0,10-(AD$40-'Indicator Data'!R32)/(AD$40-AD$39)*10)),1))</f>
        <v>6</v>
      </c>
      <c r="AE30" s="287">
        <f>IF('Indicator Data'!AU32="No data","x",ROUND(IF('Indicator Data'!AU32&gt;AE$40,0,IF('Indicator Data'!AU32&lt;AE$39,10,(AE$40-'Indicator Data'!AU32)/(AE$40-AE$39)*10)),1))</f>
        <v>5.0999999999999996</v>
      </c>
      <c r="AF30" s="287">
        <f>IF('Indicator Data'!BK32="No data","x",ROUND(IF('Indicator Data'!BK32&gt;AF$40,0,IF('Indicator Data'!BK32&lt;AF$39,10,(AF$40-'Indicator Data'!BK32)/(AF$40-AF$39)*10)),1))</f>
        <v>0</v>
      </c>
      <c r="AG30" s="287">
        <f>IF('Indicator Data'!BL32="No data","x",ROUND(IF('Indicator Data'!BL32&gt;AG$40,0,IF('Indicator Data'!BL32&lt;AG$39,10,(AG$40-'Indicator Data'!BL32)/(AG$40-AG$39)*10)),1))</f>
        <v>0.1</v>
      </c>
      <c r="AH30" s="287">
        <f>IF('Indicator Data'!BM32="No data","x",ROUND(IF('Indicator Data'!BM32&gt;AH$40,0,IF('Indicator Data'!BM32&lt;AH$39,10,(AH$40-'Indicator Data'!BM32)/(AH$40-AH$39)*10)),1))</f>
        <v>0</v>
      </c>
      <c r="AI30" s="281">
        <f t="shared" si="11"/>
        <v>2.8</v>
      </c>
      <c r="AJ30" s="278">
        <f t="shared" si="8"/>
        <v>3.6</v>
      </c>
    </row>
    <row r="31" spans="1:36" x14ac:dyDescent="0.25">
      <c r="A31" s="299" t="s">
        <v>660</v>
      </c>
      <c r="B31" s="51" t="s">
        <v>615</v>
      </c>
      <c r="C31" s="108" t="s">
        <v>650</v>
      </c>
      <c r="D31" s="301">
        <f>IF('Indicator Data'!AV33="No data","x",ROUND(IF('Indicator Data'!AV33&gt;D$40,0,IF('Indicator Data'!AV33&lt;D$39,10,(D$40-'Indicator Data'!AV33)/(D$40-D$39)*10)),1))</f>
        <v>2.7</v>
      </c>
      <c r="E31" s="281">
        <f t="shared" si="17"/>
        <v>2.7</v>
      </c>
      <c r="F31" s="287">
        <f>IF('Indicator Data'!AW33="No data","x",ROUND(IF('Indicator Data'!AW33&gt;F$40,0,IF('Indicator Data'!AW33&lt;F$39,10,(F$40-'Indicator Data'!AW33)/(F$40-F$39)*10)),1))</f>
        <v>9.1</v>
      </c>
      <c r="G31" s="287">
        <f>IF('Indicator Data'!AX33="No data","x",ROUND(IF('Indicator Data'!AX33&gt;G$40,0,IF('Indicator Data'!AX33&lt;G$39,10,(G$40-'Indicator Data'!AX33)/(G$40-G$39)*10)),1))</f>
        <v>6</v>
      </c>
      <c r="H31" s="281">
        <f t="shared" si="18"/>
        <v>7.9</v>
      </c>
      <c r="I31" s="80">
        <f>IF('Indicator Data'!AY33="No data","x",'Indicator Data'!AY33/'Indicator Data'!BO33)</f>
        <v>8.1333075341320153E-4</v>
      </c>
      <c r="J31" s="287">
        <f t="shared" si="19"/>
        <v>8.9</v>
      </c>
      <c r="K31" s="287">
        <f>IF('Indicator Data'!AZ33="No data","x",ROUND(IF('Indicator Data'!AZ33&gt;K$40,10,IF('Indicator Data'!AZ33&lt;K$39,0,10-(K$40-'Indicator Data'!AZ33)/(K$40-K$39)*10)),1))</f>
        <v>9.5</v>
      </c>
      <c r="L31" s="287">
        <f>IF('Indicator Data'!BA33="No data","x",ROUND(IF('Indicator Data'!BA33&gt;L$40,10,IF('Indicator Data'!BA33&lt;L$39,0,10-(L$40-'Indicator Data'!BA33)/(L$40-L$39)*10)),1))</f>
        <v>3.3</v>
      </c>
      <c r="M31" s="287">
        <f t="shared" si="9"/>
        <v>6.4</v>
      </c>
      <c r="N31" s="284">
        <f t="shared" si="20"/>
        <v>7.9</v>
      </c>
      <c r="O31" s="287">
        <f>IF('Indicator Data'!BB33="No data","x",ROUND(IF('Indicator Data'!BB33&gt;O$40,0,IF('Indicator Data'!BB33&lt;O$39,10,(O$40-'Indicator Data'!BB33)/(O$40-O$39)*10)),1))</f>
        <v>8.9</v>
      </c>
      <c r="P31" s="58">
        <f>IF('Indicator Data'!BC33="x","x",ROUND(IF('Indicator Data'!BC33&gt;P$40,0,IF('Indicator Data'!BC33&lt;P$39,10,(P$40-'Indicator Data'!BC33)/(P$40-P$39)*10)),1))</f>
        <v>10</v>
      </c>
      <c r="Q31" s="58">
        <f>IF('Indicator Data'!BD33="x","x",ROUND(IF('Indicator Data'!BD33&gt;Q$40,0,IF('Indicator Data'!BD33&lt;Q$39,10,(Q$40-'Indicator Data'!BD33)/(Q$40-Q$39)*10)),1))</f>
        <v>10</v>
      </c>
      <c r="R31" s="58">
        <f>IF('Indicator Data'!BE33="x","x",ROUND(IF('Indicator Data'!BE33&gt;R$40,0,IF('Indicator Data'!BE33&lt;R$39,10,(R$40-'Indicator Data'!BE33)/(R$40-R$39)*10)),1))</f>
        <v>10</v>
      </c>
      <c r="S31" s="287">
        <f t="shared" si="10"/>
        <v>10</v>
      </c>
      <c r="T31" s="284">
        <f t="shared" si="4"/>
        <v>9.5</v>
      </c>
      <c r="U31" s="278">
        <f t="shared" si="5"/>
        <v>7</v>
      </c>
      <c r="V31" s="287">
        <f>IF('Indicator Data'!BF33="No data","x",ROUND(IF('Indicator Data'!BF33&gt;V$40,0,IF('Indicator Data'!BF33&lt;V$39,10,(V$40-'Indicator Data'!BF33)/(V$40-V$39)*10)),1))</f>
        <v>6.6</v>
      </c>
      <c r="W31" s="287">
        <f>IF('Indicator Data'!BG33="No data","x",ROUND(IF('Indicator Data'!BG33&gt;W$40,0,IF('Indicator Data'!BG33&lt;W$39,10,(W$40-'Indicator Data'!BG33)/(W$40-W$39)*10)),1))</f>
        <v>4.0999999999999996</v>
      </c>
      <c r="X31" s="281">
        <f t="shared" si="21"/>
        <v>5.4</v>
      </c>
      <c r="Y31" s="58">
        <f>IF('Indicator Data'!BI33="No data","x",'Indicator Data'!BI33/'Indicator Data'!BN33*100)</f>
        <v>33.100934487992468</v>
      </c>
      <c r="Z31" s="287">
        <f t="shared" si="22"/>
        <v>8.1999999999999993</v>
      </c>
      <c r="AA31" s="287">
        <f>IF('Indicator Data'!BH33="No data","x",ROUND(IF('Indicator Data'!BH33&gt;AA$40,0,IF('Indicator Data'!BH33&lt;AA$39,10,(AA$40-'Indicator Data'!BH33)/(AA$40-AA$39)*10)),1))</f>
        <v>7.1</v>
      </c>
      <c r="AB31" s="281">
        <f t="shared" si="12"/>
        <v>7.7</v>
      </c>
      <c r="AC31" s="287">
        <f>IF('Indicator Data'!BJ33="No data","x",ROUND(IF('Indicator Data'!BJ33&gt;AC$40,0,IF('Indicator Data'!BJ33&lt;AC$39,10,(AC$40-'Indicator Data'!BJ33)/(AC$40-AC$39)*10)),1))</f>
        <v>5.7</v>
      </c>
      <c r="AD31" s="287">
        <f>IF('Indicator Data'!R33="No data","x",ROUND(IF('Indicator Data'!R33&gt;AD$40,10,IF('Indicator Data'!R33&lt;AD$39,0,10-(AD$40-'Indicator Data'!R33)/(AD$40-AD$39)*10)),1))</f>
        <v>6</v>
      </c>
      <c r="AE31" s="287">
        <f>IF('Indicator Data'!AU33="No data","x",ROUND(IF('Indicator Data'!AU33&gt;AE$40,0,IF('Indicator Data'!AU33&lt;AE$39,10,(AE$40-'Indicator Data'!AU33)/(AE$40-AE$39)*10)),1))</f>
        <v>5.0999999999999996</v>
      </c>
      <c r="AF31" s="287">
        <f>IF('Indicator Data'!BK33="No data","x",ROUND(IF('Indicator Data'!BK33&gt;AF$40,0,IF('Indicator Data'!BK33&lt;AF$39,10,(AF$40-'Indicator Data'!BK33)/(AF$40-AF$39)*10)),1))</f>
        <v>1.9</v>
      </c>
      <c r="AG31" s="287">
        <f>IF('Indicator Data'!BL33="No data","x",ROUND(IF('Indicator Data'!BL33&gt;AG$40,0,IF('Indicator Data'!BL33&lt;AG$39,10,(AG$40-'Indicator Data'!BL33)/(AG$40-AG$39)*10)),1))</f>
        <v>9.1</v>
      </c>
      <c r="AH31" s="287">
        <f>IF('Indicator Data'!BM33="No data","x",ROUND(IF('Indicator Data'!BM33&gt;AH$40,0,IF('Indicator Data'!BM33&lt;AH$39,10,(AH$40-'Indicator Data'!BM33)/(AH$40-AH$39)*10)),1))</f>
        <v>5.9</v>
      </c>
      <c r="AI31" s="281">
        <f t="shared" si="11"/>
        <v>5.6</v>
      </c>
      <c r="AJ31" s="278">
        <f t="shared" si="8"/>
        <v>6.2</v>
      </c>
    </row>
    <row r="32" spans="1:36" x14ac:dyDescent="0.25">
      <c r="A32" s="299" t="s">
        <v>660</v>
      </c>
      <c r="B32" s="51" t="s">
        <v>616</v>
      </c>
      <c r="C32" s="108" t="s">
        <v>651</v>
      </c>
      <c r="D32" s="301">
        <f>IF('Indicator Data'!AV34="No data","x",ROUND(IF('Indicator Data'!AV34&gt;D$40,0,IF('Indicator Data'!AV34&lt;D$39,10,(D$40-'Indicator Data'!AV34)/(D$40-D$39)*10)),1))</f>
        <v>2.7</v>
      </c>
      <c r="E32" s="281">
        <f t="shared" si="17"/>
        <v>2.7</v>
      </c>
      <c r="F32" s="287">
        <f>IF('Indicator Data'!AW34="No data","x",ROUND(IF('Indicator Data'!AW34&gt;F$40,0,IF('Indicator Data'!AW34&lt;F$39,10,(F$40-'Indicator Data'!AW34)/(F$40-F$39)*10)),1))</f>
        <v>8.3000000000000007</v>
      </c>
      <c r="G32" s="287">
        <f>IF('Indicator Data'!AX34="No data","x",ROUND(IF('Indicator Data'!AX34&gt;G$40,0,IF('Indicator Data'!AX34&lt;G$39,10,(G$40-'Indicator Data'!AX34)/(G$40-G$39)*10)),1))</f>
        <v>6</v>
      </c>
      <c r="H32" s="281">
        <f t="shared" si="18"/>
        <v>7.3</v>
      </c>
      <c r="I32" s="80">
        <f>IF('Indicator Data'!AY34="No data","x",'Indicator Data'!AY34/'Indicator Data'!BO34)</f>
        <v>4.7180993194429421E-4</v>
      </c>
      <c r="J32" s="287">
        <f t="shared" si="19"/>
        <v>9.8000000000000007</v>
      </c>
      <c r="K32" s="287">
        <f>IF('Indicator Data'!AZ34="No data","x",ROUND(IF('Indicator Data'!AZ34&gt;K$40,10,IF('Indicator Data'!AZ34&lt;K$39,0,10-(K$40-'Indicator Data'!AZ34)/(K$40-K$39)*10)),1))</f>
        <v>9.5</v>
      </c>
      <c r="L32" s="287">
        <f>IF('Indicator Data'!BA34="No data","x",ROUND(IF('Indicator Data'!BA34&gt;L$40,10,IF('Indicator Data'!BA34&lt;L$39,0,10-(L$40-'Indicator Data'!BA34)/(L$40-L$39)*10)),1))</f>
        <v>3.3</v>
      </c>
      <c r="M32" s="287">
        <f t="shared" si="9"/>
        <v>6.4</v>
      </c>
      <c r="N32" s="284">
        <f t="shared" si="20"/>
        <v>8.6</v>
      </c>
      <c r="O32" s="287">
        <f>IF('Indicator Data'!BB34="No data","x",ROUND(IF('Indicator Data'!BB34&gt;O$40,0,IF('Indicator Data'!BB34&lt;O$39,10,(O$40-'Indicator Data'!BB34)/(O$40-O$39)*10)),1))</f>
        <v>8.9</v>
      </c>
      <c r="P32" s="58">
        <f>IF('Indicator Data'!BC34="x","x",ROUND(IF('Indicator Data'!BC34&gt;P$40,0,IF('Indicator Data'!BC34&lt;P$39,10,(P$40-'Indicator Data'!BC34)/(P$40-P$39)*10)),1))</f>
        <v>10</v>
      </c>
      <c r="Q32" s="58">
        <f>IF('Indicator Data'!BD34="x","x",ROUND(IF('Indicator Data'!BD34&gt;Q$40,0,IF('Indicator Data'!BD34&lt;Q$39,10,(Q$40-'Indicator Data'!BD34)/(Q$40-Q$39)*10)),1))</f>
        <v>10</v>
      </c>
      <c r="R32" s="58">
        <f>IF('Indicator Data'!BE34="x","x",ROUND(IF('Indicator Data'!BE34&gt;R$40,0,IF('Indicator Data'!BE34&lt;R$39,10,(R$40-'Indicator Data'!BE34)/(R$40-R$39)*10)),1))</f>
        <v>10</v>
      </c>
      <c r="S32" s="287">
        <f t="shared" si="10"/>
        <v>10</v>
      </c>
      <c r="T32" s="284">
        <f t="shared" si="4"/>
        <v>9.5</v>
      </c>
      <c r="U32" s="278">
        <f t="shared" si="5"/>
        <v>7</v>
      </c>
      <c r="V32" s="287">
        <f>IF('Indicator Data'!BF34="No data","x",ROUND(IF('Indicator Data'!BF34&gt;V$40,0,IF('Indicator Data'!BF34&lt;V$39,10,(V$40-'Indicator Data'!BF34)/(V$40-V$39)*10)),1))</f>
        <v>2.9</v>
      </c>
      <c r="W32" s="287">
        <f>IF('Indicator Data'!BG34="No data","x",ROUND(IF('Indicator Data'!BG34&gt;W$40,0,IF('Indicator Data'!BG34&lt;W$39,10,(W$40-'Indicator Data'!BG34)/(W$40-W$39)*10)),1))</f>
        <v>4.0999999999999996</v>
      </c>
      <c r="X32" s="281">
        <f t="shared" si="21"/>
        <v>3.5</v>
      </c>
      <c r="Y32" s="58">
        <f>IF('Indicator Data'!BI34="No data","x",'Indicator Data'!BI34/'Indicator Data'!BN34*100)</f>
        <v>53.428265356305019</v>
      </c>
      <c r="Z32" s="287">
        <f t="shared" si="22"/>
        <v>4.7</v>
      </c>
      <c r="AA32" s="287">
        <f>IF('Indicator Data'!BH34="No data","x",ROUND(IF('Indicator Data'!BH34&gt;AA$40,0,IF('Indicator Data'!BH34&lt;AA$39,10,(AA$40-'Indicator Data'!BH34)/(AA$40-AA$39)*10)),1))</f>
        <v>7.1</v>
      </c>
      <c r="AB32" s="281">
        <f t="shared" si="12"/>
        <v>5.9</v>
      </c>
      <c r="AC32" s="287">
        <f>IF('Indicator Data'!BJ34="No data","x",ROUND(IF('Indicator Data'!BJ34&gt;AC$40,0,IF('Indicator Data'!BJ34&lt;AC$39,10,(AC$40-'Indicator Data'!BJ34)/(AC$40-AC$39)*10)),1))</f>
        <v>5.7</v>
      </c>
      <c r="AD32" s="287">
        <f>IF('Indicator Data'!R34="No data","x",ROUND(IF('Indicator Data'!R34&gt;AD$40,10,IF('Indicator Data'!R34&lt;AD$39,0,10-(AD$40-'Indicator Data'!R34)/(AD$40-AD$39)*10)),1))</f>
        <v>6</v>
      </c>
      <c r="AE32" s="287">
        <f>IF('Indicator Data'!AU34="No data","x",ROUND(IF('Indicator Data'!AU34&gt;AE$40,0,IF('Indicator Data'!AU34&lt;AE$39,10,(AE$40-'Indicator Data'!AU34)/(AE$40-AE$39)*10)),1))</f>
        <v>5.0999999999999996</v>
      </c>
      <c r="AF32" s="287">
        <f>IF('Indicator Data'!BK34="No data","x",ROUND(IF('Indicator Data'!BK34&gt;AF$40,0,IF('Indicator Data'!BK34&lt;AF$39,10,(AF$40-'Indicator Data'!BK34)/(AF$40-AF$39)*10)),1))</f>
        <v>1.2</v>
      </c>
      <c r="AG32" s="287">
        <f>IF('Indicator Data'!BL34="No data","x",ROUND(IF('Indicator Data'!BL34&gt;AG$40,0,IF('Indicator Data'!BL34&lt;AG$39,10,(AG$40-'Indicator Data'!BL34)/(AG$40-AG$39)*10)),1))</f>
        <v>7.5</v>
      </c>
      <c r="AH32" s="287">
        <f>IF('Indicator Data'!BM34="No data","x",ROUND(IF('Indicator Data'!BM34&gt;AH$40,0,IF('Indicator Data'!BM34&lt;AH$39,10,(AH$40-'Indicator Data'!BM34)/(AH$40-AH$39)*10)),1))</f>
        <v>6.2</v>
      </c>
      <c r="AI32" s="281">
        <f t="shared" si="11"/>
        <v>5.3</v>
      </c>
      <c r="AJ32" s="278">
        <f t="shared" si="8"/>
        <v>4.9000000000000004</v>
      </c>
    </row>
    <row r="33" spans="1:36" x14ac:dyDescent="0.25">
      <c r="A33" s="299" t="s">
        <v>660</v>
      </c>
      <c r="B33" s="51" t="s">
        <v>617</v>
      </c>
      <c r="C33" s="108" t="s">
        <v>652</v>
      </c>
      <c r="D33" s="301">
        <f>IF('Indicator Data'!AV35="No data","x",ROUND(IF('Indicator Data'!AV35&gt;D$40,0,IF('Indicator Data'!AV35&lt;D$39,10,(D$40-'Indicator Data'!AV35)/(D$40-D$39)*10)),1))</f>
        <v>2.7</v>
      </c>
      <c r="E33" s="281">
        <f t="shared" si="17"/>
        <v>2.7</v>
      </c>
      <c r="F33" s="287">
        <f>IF('Indicator Data'!AW35="No data","x",ROUND(IF('Indicator Data'!AW35&gt;F$40,0,IF('Indicator Data'!AW35&lt;F$39,10,(F$40-'Indicator Data'!AW35)/(F$40-F$39)*10)),1))</f>
        <v>4.2</v>
      </c>
      <c r="G33" s="287">
        <f>IF('Indicator Data'!AX35="No data","x",ROUND(IF('Indicator Data'!AX35&gt;G$40,0,IF('Indicator Data'!AX35&lt;G$39,10,(G$40-'Indicator Data'!AX35)/(G$40-G$39)*10)),1))</f>
        <v>6</v>
      </c>
      <c r="H33" s="281">
        <f t="shared" si="18"/>
        <v>5.2</v>
      </c>
      <c r="I33" s="80">
        <f>IF('Indicator Data'!AY35="No data","x",'Indicator Data'!AY35/'Indicator Data'!BO35)</f>
        <v>4.3313012311723748E-4</v>
      </c>
      <c r="J33" s="287">
        <f t="shared" si="19"/>
        <v>9.9</v>
      </c>
      <c r="K33" s="287">
        <f>IF('Indicator Data'!AZ35="No data","x",ROUND(IF('Indicator Data'!AZ35&gt;K$40,10,IF('Indicator Data'!AZ35&lt;K$39,0,10-(K$40-'Indicator Data'!AZ35)/(K$40-K$39)*10)),1))</f>
        <v>9.5</v>
      </c>
      <c r="L33" s="287">
        <f>IF('Indicator Data'!BA35="No data","x",ROUND(IF('Indicator Data'!BA35&gt;L$40,10,IF('Indicator Data'!BA35&lt;L$39,0,10-(L$40-'Indicator Data'!BA35)/(L$40-L$39)*10)),1))</f>
        <v>3.3</v>
      </c>
      <c r="M33" s="287">
        <f t="shared" si="9"/>
        <v>6.4</v>
      </c>
      <c r="N33" s="284">
        <f t="shared" si="20"/>
        <v>8.6999999999999993</v>
      </c>
      <c r="O33" s="287">
        <f>IF('Indicator Data'!BB35="No data","x",ROUND(IF('Indicator Data'!BB35&gt;O$40,0,IF('Indicator Data'!BB35&lt;O$39,10,(O$40-'Indicator Data'!BB35)/(O$40-O$39)*10)),1))</f>
        <v>8.9</v>
      </c>
      <c r="P33" s="58">
        <f>IF('Indicator Data'!BC35="x","x",ROUND(IF('Indicator Data'!BC35&gt;P$40,0,IF('Indicator Data'!BC35&lt;P$39,10,(P$40-'Indicator Data'!BC35)/(P$40-P$39)*10)),1))</f>
        <v>10</v>
      </c>
      <c r="Q33" s="58">
        <f>IF('Indicator Data'!BD35="x","x",ROUND(IF('Indicator Data'!BD35&gt;Q$40,0,IF('Indicator Data'!BD35&lt;Q$39,10,(Q$40-'Indicator Data'!BD35)/(Q$40-Q$39)*10)),1))</f>
        <v>10</v>
      </c>
      <c r="R33" s="58">
        <f>IF('Indicator Data'!BE35="x","x",ROUND(IF('Indicator Data'!BE35&gt;R$40,0,IF('Indicator Data'!BE35&lt;R$39,10,(R$40-'Indicator Data'!BE35)/(R$40-R$39)*10)),1))</f>
        <v>10</v>
      </c>
      <c r="S33" s="287">
        <f t="shared" si="10"/>
        <v>10</v>
      </c>
      <c r="T33" s="284">
        <f t="shared" si="4"/>
        <v>9.5</v>
      </c>
      <c r="U33" s="278">
        <f t="shared" si="5"/>
        <v>6.5</v>
      </c>
      <c r="V33" s="287">
        <f>IF('Indicator Data'!BF35="No data","x",ROUND(IF('Indicator Data'!BF35&gt;V$40,0,IF('Indicator Data'!BF35&lt;V$39,10,(V$40-'Indicator Data'!BF35)/(V$40-V$39)*10)),1))</f>
        <v>5.6</v>
      </c>
      <c r="W33" s="287">
        <f>IF('Indicator Data'!BG35="No data","x",ROUND(IF('Indicator Data'!BG35&gt;W$40,0,IF('Indicator Data'!BG35&lt;W$39,10,(W$40-'Indicator Data'!BG35)/(W$40-W$39)*10)),1))</f>
        <v>4.0999999999999996</v>
      </c>
      <c r="X33" s="281">
        <f t="shared" si="21"/>
        <v>4.9000000000000004</v>
      </c>
      <c r="Y33" s="58">
        <f>IF('Indicator Data'!BI35="No data","x",'Indicator Data'!BI35/'Indicator Data'!BN35*100)</f>
        <v>40.307010382294536</v>
      </c>
      <c r="Z33" s="287">
        <f t="shared" si="22"/>
        <v>7</v>
      </c>
      <c r="AA33" s="287">
        <f>IF('Indicator Data'!BH35="No data","x",ROUND(IF('Indicator Data'!BH35&gt;AA$40,0,IF('Indicator Data'!BH35&lt;AA$39,10,(AA$40-'Indicator Data'!BH35)/(AA$40-AA$39)*10)),1))</f>
        <v>7.1</v>
      </c>
      <c r="AB33" s="281">
        <f t="shared" si="12"/>
        <v>7.1</v>
      </c>
      <c r="AC33" s="287">
        <f>IF('Indicator Data'!BJ35="No data","x",ROUND(IF('Indicator Data'!BJ35&gt;AC$40,0,IF('Indicator Data'!BJ35&lt;AC$39,10,(AC$40-'Indicator Data'!BJ35)/(AC$40-AC$39)*10)),1))</f>
        <v>5.7</v>
      </c>
      <c r="AD33" s="287">
        <f>IF('Indicator Data'!R35="No data","x",ROUND(IF('Indicator Data'!R35&gt;AD$40,10,IF('Indicator Data'!R35&lt;AD$39,0,10-(AD$40-'Indicator Data'!R35)/(AD$40-AD$39)*10)),1))</f>
        <v>6</v>
      </c>
      <c r="AE33" s="287">
        <f>IF('Indicator Data'!AU35="No data","x",ROUND(IF('Indicator Data'!AU35&gt;AE$40,0,IF('Indicator Data'!AU35&lt;AE$39,10,(AE$40-'Indicator Data'!AU35)/(AE$40-AE$39)*10)),1))</f>
        <v>5.0999999999999996</v>
      </c>
      <c r="AF33" s="287">
        <f>IF('Indicator Data'!BK35="No data","x",ROUND(IF('Indicator Data'!BK35&gt;AF$40,0,IF('Indicator Data'!BK35&lt;AF$39,10,(AF$40-'Indicator Data'!BK35)/(AF$40-AF$39)*10)),1))</f>
        <v>3.5</v>
      </c>
      <c r="AG33" s="287">
        <f>IF('Indicator Data'!BL35="No data","x",ROUND(IF('Indicator Data'!BL35&gt;AG$40,0,IF('Indicator Data'!BL35&lt;AG$39,10,(AG$40-'Indicator Data'!BL35)/(AG$40-AG$39)*10)),1))</f>
        <v>5.7</v>
      </c>
      <c r="AH33" s="287">
        <f>IF('Indicator Data'!BM35="No data","x",ROUND(IF('Indicator Data'!BM35&gt;AH$40,0,IF('Indicator Data'!BM35&lt;AH$39,10,(AH$40-'Indicator Data'!BM35)/(AH$40-AH$39)*10)),1))</f>
        <v>4</v>
      </c>
      <c r="AI33" s="281">
        <f t="shared" si="11"/>
        <v>5</v>
      </c>
      <c r="AJ33" s="278">
        <f t="shared" si="8"/>
        <v>5.7</v>
      </c>
    </row>
    <row r="34" spans="1:36" x14ac:dyDescent="0.25">
      <c r="A34" s="299" t="s">
        <v>660</v>
      </c>
      <c r="B34" s="51" t="s">
        <v>618</v>
      </c>
      <c r="C34" s="108" t="s">
        <v>653</v>
      </c>
      <c r="D34" s="301">
        <f>IF('Indicator Data'!AV36="No data","x",ROUND(IF('Indicator Data'!AV36&gt;D$40,0,IF('Indicator Data'!AV36&lt;D$39,10,(D$40-'Indicator Data'!AV36)/(D$40-D$39)*10)),1))</f>
        <v>2.7</v>
      </c>
      <c r="E34" s="281">
        <f t="shared" si="17"/>
        <v>2.7</v>
      </c>
      <c r="F34" s="287">
        <f>IF('Indicator Data'!AW36="No data","x",ROUND(IF('Indicator Data'!AW36&gt;F$40,0,IF('Indicator Data'!AW36&lt;F$39,10,(F$40-'Indicator Data'!AW36)/(F$40-F$39)*10)),1))</f>
        <v>7.6</v>
      </c>
      <c r="G34" s="287">
        <f>IF('Indicator Data'!AX36="No data","x",ROUND(IF('Indicator Data'!AX36&gt;G$40,0,IF('Indicator Data'!AX36&lt;G$39,10,(G$40-'Indicator Data'!AX36)/(G$40-G$39)*10)),1))</f>
        <v>6</v>
      </c>
      <c r="H34" s="281">
        <f t="shared" si="18"/>
        <v>6.9</v>
      </c>
      <c r="I34" s="80">
        <f>IF('Indicator Data'!AY36="No data","x",'Indicator Data'!AY36/'Indicator Data'!BO36)</f>
        <v>4.019409038238702E-3</v>
      </c>
      <c r="J34" s="287">
        <f t="shared" si="19"/>
        <v>0</v>
      </c>
      <c r="K34" s="287">
        <f>IF('Indicator Data'!AZ36="No data","x",ROUND(IF('Indicator Data'!AZ36&gt;K$40,10,IF('Indicator Data'!AZ36&lt;K$39,0,10-(K$40-'Indicator Data'!AZ36)/(K$40-K$39)*10)),1))</f>
        <v>9.5</v>
      </c>
      <c r="L34" s="287">
        <f>IF('Indicator Data'!BA36="No data","x",ROUND(IF('Indicator Data'!BA36&gt;L$40,10,IF('Indicator Data'!BA36&lt;L$39,0,10-(L$40-'Indicator Data'!BA36)/(L$40-L$39)*10)),1))</f>
        <v>3.3</v>
      </c>
      <c r="M34" s="287">
        <f t="shared" si="9"/>
        <v>6.4</v>
      </c>
      <c r="N34" s="284">
        <f t="shared" si="20"/>
        <v>3.9</v>
      </c>
      <c r="O34" s="287">
        <f>IF('Indicator Data'!BB36="No data","x",ROUND(IF('Indicator Data'!BB36&gt;O$40,0,IF('Indicator Data'!BB36&lt;O$39,10,(O$40-'Indicator Data'!BB36)/(O$40-O$39)*10)),1))</f>
        <v>8.9</v>
      </c>
      <c r="P34" s="58">
        <f>IF('Indicator Data'!BC36="x","x",ROUND(IF('Indicator Data'!BC36&gt;P$40,0,IF('Indicator Data'!BC36&lt;P$39,10,(P$40-'Indicator Data'!BC36)/(P$40-P$39)*10)),1))</f>
        <v>10</v>
      </c>
      <c r="Q34" s="58">
        <f>IF('Indicator Data'!BD36="x","x",ROUND(IF('Indicator Data'!BD36&gt;Q$40,0,IF('Indicator Data'!BD36&lt;Q$39,10,(Q$40-'Indicator Data'!BD36)/(Q$40-Q$39)*10)),1))</f>
        <v>10</v>
      </c>
      <c r="R34" s="58">
        <f>IF('Indicator Data'!BE36="x","x",ROUND(IF('Indicator Data'!BE36&gt;R$40,0,IF('Indicator Data'!BE36&lt;R$39,10,(R$40-'Indicator Data'!BE36)/(R$40-R$39)*10)),1))</f>
        <v>10</v>
      </c>
      <c r="S34" s="287">
        <f t="shared" si="10"/>
        <v>10</v>
      </c>
      <c r="T34" s="284">
        <f t="shared" si="4"/>
        <v>9.5</v>
      </c>
      <c r="U34" s="278">
        <f t="shared" si="5"/>
        <v>5.8</v>
      </c>
      <c r="V34" s="287">
        <f>IF('Indicator Data'!BF36="No data","x",ROUND(IF('Indicator Data'!BF36&gt;V$40,0,IF('Indicator Data'!BF36&lt;V$39,10,(V$40-'Indicator Data'!BF36)/(V$40-V$39)*10)),1))</f>
        <v>9.9</v>
      </c>
      <c r="W34" s="287">
        <f>IF('Indicator Data'!BG36="No data","x",ROUND(IF('Indicator Data'!BG36&gt;W$40,0,IF('Indicator Data'!BG36&lt;W$39,10,(W$40-'Indicator Data'!BG36)/(W$40-W$39)*10)),1))</f>
        <v>4.0999999999999996</v>
      </c>
      <c r="X34" s="281">
        <f t="shared" si="21"/>
        <v>7</v>
      </c>
      <c r="Y34" s="58">
        <f>IF('Indicator Data'!BI36="No data","x",'Indicator Data'!BI36/'Indicator Data'!BN36*100)</f>
        <v>34.656535565536167</v>
      </c>
      <c r="Z34" s="287">
        <f t="shared" si="22"/>
        <v>8</v>
      </c>
      <c r="AA34" s="287">
        <f>IF('Indicator Data'!BH36="No data","x",ROUND(IF('Indicator Data'!BH36&gt;AA$40,0,IF('Indicator Data'!BH36&lt;AA$39,10,(AA$40-'Indicator Data'!BH36)/(AA$40-AA$39)*10)),1))</f>
        <v>7.1</v>
      </c>
      <c r="AB34" s="281">
        <f t="shared" si="12"/>
        <v>7.6</v>
      </c>
      <c r="AC34" s="287">
        <f>IF('Indicator Data'!BJ36="No data","x",ROUND(IF('Indicator Data'!BJ36&gt;AC$40,0,IF('Indicator Data'!BJ36&lt;AC$39,10,(AC$40-'Indicator Data'!BJ36)/(AC$40-AC$39)*10)),1))</f>
        <v>5.7</v>
      </c>
      <c r="AD34" s="287">
        <f>IF('Indicator Data'!R36="No data","x",ROUND(IF('Indicator Data'!R36&gt;AD$40,10,IF('Indicator Data'!R36&lt;AD$39,0,10-(AD$40-'Indicator Data'!R36)/(AD$40-AD$39)*10)),1))</f>
        <v>6</v>
      </c>
      <c r="AE34" s="287">
        <f>IF('Indicator Data'!AU36="No data","x",ROUND(IF('Indicator Data'!AU36&gt;AE$40,0,IF('Indicator Data'!AU36&lt;AE$39,10,(AE$40-'Indicator Data'!AU36)/(AE$40-AE$39)*10)),1))</f>
        <v>5.0999999999999996</v>
      </c>
      <c r="AF34" s="287">
        <f>IF('Indicator Data'!BK36="No data","x",ROUND(IF('Indicator Data'!BK36&gt;AF$40,0,IF('Indicator Data'!BK36&lt;AF$39,10,(AF$40-'Indicator Data'!BK36)/(AF$40-AF$39)*10)),1))</f>
        <v>5.5</v>
      </c>
      <c r="AG34" s="287">
        <f>IF('Indicator Data'!BL36="No data","x",ROUND(IF('Indicator Data'!BL36&gt;AG$40,0,IF('Indicator Data'!BL36&lt;AG$39,10,(AG$40-'Indicator Data'!BL36)/(AG$40-AG$39)*10)),1))</f>
        <v>3.5</v>
      </c>
      <c r="AH34" s="287">
        <f>IF('Indicator Data'!BM36="No data","x",ROUND(IF('Indicator Data'!BM36&gt;AH$40,0,IF('Indicator Data'!BM36&lt;AH$39,10,(AH$40-'Indicator Data'!BM36)/(AH$40-AH$39)*10)),1))</f>
        <v>2.8</v>
      </c>
      <c r="AI34" s="281">
        <f t="shared" si="11"/>
        <v>4.8</v>
      </c>
      <c r="AJ34" s="278">
        <f t="shared" si="8"/>
        <v>6.5</v>
      </c>
    </row>
    <row r="35" spans="1:36" x14ac:dyDescent="0.25">
      <c r="A35" s="299" t="s">
        <v>660</v>
      </c>
      <c r="B35" s="51" t="s">
        <v>619</v>
      </c>
      <c r="C35" s="108" t="s">
        <v>654</v>
      </c>
      <c r="D35" s="301">
        <f>IF('Indicator Data'!AV37="No data","x",ROUND(IF('Indicator Data'!AV37&gt;D$40,0,IF('Indicator Data'!AV37&lt;D$39,10,(D$40-'Indicator Data'!AV37)/(D$40-D$39)*10)),1))</f>
        <v>2.7</v>
      </c>
      <c r="E35" s="281">
        <f t="shared" si="17"/>
        <v>2.7</v>
      </c>
      <c r="F35" s="287">
        <f>IF('Indicator Data'!AW37="No data","x",ROUND(IF('Indicator Data'!AW37&gt;F$40,0,IF('Indicator Data'!AW37&lt;F$39,10,(F$40-'Indicator Data'!AW37)/(F$40-F$39)*10)),1))</f>
        <v>7.4</v>
      </c>
      <c r="G35" s="287">
        <f>IF('Indicator Data'!AX37="No data","x",ROUND(IF('Indicator Data'!AX37&gt;G$40,0,IF('Indicator Data'!AX37&lt;G$39,10,(G$40-'Indicator Data'!AX37)/(G$40-G$39)*10)),1))</f>
        <v>6</v>
      </c>
      <c r="H35" s="281">
        <f t="shared" si="18"/>
        <v>6.8</v>
      </c>
      <c r="I35" s="80">
        <f>IF('Indicator Data'!AY37="No data","x",'Indicator Data'!AY37/'Indicator Data'!BO37)</f>
        <v>4.7806701569985357E-4</v>
      </c>
      <c r="J35" s="287">
        <f t="shared" si="19"/>
        <v>9.8000000000000007</v>
      </c>
      <c r="K35" s="287">
        <f>IF('Indicator Data'!AZ37="No data","x",ROUND(IF('Indicator Data'!AZ37&gt;K$40,10,IF('Indicator Data'!AZ37&lt;K$39,0,10-(K$40-'Indicator Data'!AZ37)/(K$40-K$39)*10)),1))</f>
        <v>9.5</v>
      </c>
      <c r="L35" s="287">
        <f>IF('Indicator Data'!BA37="No data","x",ROUND(IF('Indicator Data'!BA37&gt;L$40,10,IF('Indicator Data'!BA37&lt;L$39,0,10-(L$40-'Indicator Data'!BA37)/(L$40-L$39)*10)),1))</f>
        <v>3.3</v>
      </c>
      <c r="M35" s="287">
        <f t="shared" si="9"/>
        <v>6.4</v>
      </c>
      <c r="N35" s="284">
        <f t="shared" si="20"/>
        <v>8.6</v>
      </c>
      <c r="O35" s="287">
        <f>IF('Indicator Data'!BB37="No data","x",ROUND(IF('Indicator Data'!BB37&gt;O$40,0,IF('Indicator Data'!BB37&lt;O$39,10,(O$40-'Indicator Data'!BB37)/(O$40-O$39)*10)),1))</f>
        <v>8.9</v>
      </c>
      <c r="P35" s="58">
        <f>IF('Indicator Data'!BC37="x","x",ROUND(IF('Indicator Data'!BC37&gt;P$40,0,IF('Indicator Data'!BC37&lt;P$39,10,(P$40-'Indicator Data'!BC37)/(P$40-P$39)*10)),1))</f>
        <v>10</v>
      </c>
      <c r="Q35" s="58">
        <f>IF('Indicator Data'!BD37="x","x",ROUND(IF('Indicator Data'!BD37&gt;Q$40,0,IF('Indicator Data'!BD37&lt;Q$39,10,(Q$40-'Indicator Data'!BD37)/(Q$40-Q$39)*10)),1))</f>
        <v>10</v>
      </c>
      <c r="R35" s="58">
        <f>IF('Indicator Data'!BE37="x","x",ROUND(IF('Indicator Data'!BE37&gt;R$40,0,IF('Indicator Data'!BE37&lt;R$39,10,(R$40-'Indicator Data'!BE37)/(R$40-R$39)*10)),1))</f>
        <v>10</v>
      </c>
      <c r="S35" s="287">
        <f t="shared" si="10"/>
        <v>10</v>
      </c>
      <c r="T35" s="284">
        <f t="shared" si="4"/>
        <v>9.5</v>
      </c>
      <c r="U35" s="278">
        <f t="shared" si="5"/>
        <v>6.9</v>
      </c>
      <c r="V35" s="287">
        <f>IF('Indicator Data'!BF37="No data","x",ROUND(IF('Indicator Data'!BF37&gt;V$40,0,IF('Indicator Data'!BF37&lt;V$39,10,(V$40-'Indicator Data'!BF37)/(V$40-V$39)*10)),1))</f>
        <v>4.5</v>
      </c>
      <c r="W35" s="287">
        <f>IF('Indicator Data'!BG37="No data","x",ROUND(IF('Indicator Data'!BG37&gt;W$40,0,IF('Indicator Data'!BG37&lt;W$39,10,(W$40-'Indicator Data'!BG37)/(W$40-W$39)*10)),1))</f>
        <v>4.0999999999999996</v>
      </c>
      <c r="X35" s="281">
        <f t="shared" si="21"/>
        <v>4.3</v>
      </c>
      <c r="Y35" s="58">
        <f>IF('Indicator Data'!BI37="No data","x",'Indicator Data'!BI37/'Indicator Data'!BN37*100)</f>
        <v>57.687306285896476</v>
      </c>
      <c r="Z35" s="287">
        <f t="shared" si="22"/>
        <v>3.9</v>
      </c>
      <c r="AA35" s="287">
        <f>IF('Indicator Data'!BH37="No data","x",ROUND(IF('Indicator Data'!BH37&gt;AA$40,0,IF('Indicator Data'!BH37&lt;AA$39,10,(AA$40-'Indicator Data'!BH37)/(AA$40-AA$39)*10)),1))</f>
        <v>7.1</v>
      </c>
      <c r="AB35" s="281">
        <f t="shared" si="12"/>
        <v>5.5</v>
      </c>
      <c r="AC35" s="287">
        <f>IF('Indicator Data'!BJ37="No data","x",ROUND(IF('Indicator Data'!BJ37&gt;AC$40,0,IF('Indicator Data'!BJ37&lt;AC$39,10,(AC$40-'Indicator Data'!BJ37)/(AC$40-AC$39)*10)),1))</f>
        <v>5.7</v>
      </c>
      <c r="AD35" s="287">
        <f>IF('Indicator Data'!R37="No data","x",ROUND(IF('Indicator Data'!R37&gt;AD$40,10,IF('Indicator Data'!R37&lt;AD$39,0,10-(AD$40-'Indicator Data'!R37)/(AD$40-AD$39)*10)),1))</f>
        <v>6</v>
      </c>
      <c r="AE35" s="287">
        <f>IF('Indicator Data'!AU37="No data","x",ROUND(IF('Indicator Data'!AU37&gt;AE$40,0,IF('Indicator Data'!AU37&lt;AE$39,10,(AE$40-'Indicator Data'!AU37)/(AE$40-AE$39)*10)),1))</f>
        <v>5.0999999999999996</v>
      </c>
      <c r="AF35" s="287">
        <f>IF('Indicator Data'!BK37="No data","x",ROUND(IF('Indicator Data'!BK37&gt;AF$40,0,IF('Indicator Data'!BK37&lt;AF$39,10,(AF$40-'Indicator Data'!BK37)/(AF$40-AF$39)*10)),1))</f>
        <v>0</v>
      </c>
      <c r="AG35" s="287">
        <f>IF('Indicator Data'!BL37="No data","x",ROUND(IF('Indicator Data'!BL37&gt;AG$40,0,IF('Indicator Data'!BL37&lt;AG$39,10,(AG$40-'Indicator Data'!BL37)/(AG$40-AG$39)*10)),1))</f>
        <v>7.1</v>
      </c>
      <c r="AH35" s="287">
        <f>IF('Indicator Data'!BM37="No data","x",ROUND(IF('Indicator Data'!BM37&gt;AH$40,0,IF('Indicator Data'!BM37&lt;AH$39,10,(AH$40-'Indicator Data'!BM37)/(AH$40-AH$39)*10)),1))</f>
        <v>3.7</v>
      </c>
      <c r="AI35" s="281">
        <f t="shared" si="11"/>
        <v>4.5999999999999996</v>
      </c>
      <c r="AJ35" s="278">
        <f t="shared" si="8"/>
        <v>4.8</v>
      </c>
    </row>
    <row r="36" spans="1:36" x14ac:dyDescent="0.25">
      <c r="A36" s="299" t="s">
        <v>660</v>
      </c>
      <c r="B36" s="51" t="s">
        <v>620</v>
      </c>
      <c r="C36" s="108" t="s">
        <v>655</v>
      </c>
      <c r="D36" s="301">
        <f>IF('Indicator Data'!AV38="No data","x",ROUND(IF('Indicator Data'!AV38&gt;D$40,0,IF('Indicator Data'!AV38&lt;D$39,10,(D$40-'Indicator Data'!AV38)/(D$40-D$39)*10)),1))</f>
        <v>2.7</v>
      </c>
      <c r="E36" s="281">
        <f t="shared" si="17"/>
        <v>2.7</v>
      </c>
      <c r="F36" s="287">
        <f>IF('Indicator Data'!AW38="No data","x",ROUND(IF('Indicator Data'!AW38&gt;F$40,0,IF('Indicator Data'!AW38&lt;F$39,10,(F$40-'Indicator Data'!AW38)/(F$40-F$39)*10)),1))</f>
        <v>6.5</v>
      </c>
      <c r="G36" s="287">
        <f>IF('Indicator Data'!AX38="No data","x",ROUND(IF('Indicator Data'!AX38&gt;G$40,0,IF('Indicator Data'!AX38&lt;G$39,10,(G$40-'Indicator Data'!AX38)/(G$40-G$39)*10)),1))</f>
        <v>6</v>
      </c>
      <c r="H36" s="281">
        <f t="shared" si="18"/>
        <v>6.3</v>
      </c>
      <c r="I36" s="80">
        <f>IF('Indicator Data'!AY38="No data","x",'Indicator Data'!AY38/'Indicator Data'!BO38)</f>
        <v>6.7414518390680614E-4</v>
      </c>
      <c r="J36" s="287">
        <f t="shared" si="19"/>
        <v>9.1999999999999993</v>
      </c>
      <c r="K36" s="287">
        <f>IF('Indicator Data'!AZ38="No data","x",ROUND(IF('Indicator Data'!AZ38&gt;K$40,10,IF('Indicator Data'!AZ38&lt;K$39,0,10-(K$40-'Indicator Data'!AZ38)/(K$40-K$39)*10)),1))</f>
        <v>9.5</v>
      </c>
      <c r="L36" s="287">
        <f>IF('Indicator Data'!BA38="No data","x",ROUND(IF('Indicator Data'!BA38&gt;L$40,10,IF('Indicator Data'!BA38&lt;L$39,0,10-(L$40-'Indicator Data'!BA38)/(L$40-L$39)*10)),1))</f>
        <v>3.3</v>
      </c>
      <c r="M36" s="287">
        <f t="shared" si="9"/>
        <v>6.4</v>
      </c>
      <c r="N36" s="284">
        <f t="shared" si="20"/>
        <v>8.1</v>
      </c>
      <c r="O36" s="287">
        <f>IF('Indicator Data'!BB38="No data","x",ROUND(IF('Indicator Data'!BB38&gt;O$40,0,IF('Indicator Data'!BB38&lt;O$39,10,(O$40-'Indicator Data'!BB38)/(O$40-O$39)*10)),1))</f>
        <v>8.9</v>
      </c>
      <c r="P36" s="58">
        <f>IF('Indicator Data'!BC38="x","x",ROUND(IF('Indicator Data'!BC38&gt;P$40,0,IF('Indicator Data'!BC38&lt;P$39,10,(P$40-'Indicator Data'!BC38)/(P$40-P$39)*10)),1))</f>
        <v>10</v>
      </c>
      <c r="Q36" s="58">
        <f>IF('Indicator Data'!BD38="x","x",ROUND(IF('Indicator Data'!BD38&gt;Q$40,0,IF('Indicator Data'!BD38&lt;Q$39,10,(Q$40-'Indicator Data'!BD38)/(Q$40-Q$39)*10)),1))</f>
        <v>10</v>
      </c>
      <c r="R36" s="58">
        <f>IF('Indicator Data'!BE38="x","x",ROUND(IF('Indicator Data'!BE38&gt;R$40,0,IF('Indicator Data'!BE38&lt;R$39,10,(R$40-'Indicator Data'!BE38)/(R$40-R$39)*10)),1))</f>
        <v>10</v>
      </c>
      <c r="S36" s="287">
        <f t="shared" si="10"/>
        <v>10</v>
      </c>
      <c r="T36" s="284">
        <f t="shared" si="4"/>
        <v>9.5</v>
      </c>
      <c r="U36" s="278">
        <f t="shared" si="5"/>
        <v>6.7</v>
      </c>
      <c r="V36" s="287">
        <f>IF('Indicator Data'!BF38="No data","x",ROUND(IF('Indicator Data'!BF38&gt;V$40,0,IF('Indicator Data'!BF38&lt;V$39,10,(V$40-'Indicator Data'!BF38)/(V$40-V$39)*10)),1))</f>
        <v>2.9</v>
      </c>
      <c r="W36" s="287">
        <f>IF('Indicator Data'!BG38="No data","x",ROUND(IF('Indicator Data'!BG38&gt;W$40,0,IF('Indicator Data'!BG38&lt;W$39,10,(W$40-'Indicator Data'!BG38)/(W$40-W$39)*10)),1))</f>
        <v>4.0999999999999996</v>
      </c>
      <c r="X36" s="281">
        <f t="shared" si="21"/>
        <v>3.5</v>
      </c>
      <c r="Y36" s="58">
        <f>IF('Indicator Data'!BI38="No data","x",'Indicator Data'!BI38/'Indicator Data'!BN38*100)</f>
        <v>34.618277085325985</v>
      </c>
      <c r="Z36" s="287">
        <f t="shared" si="22"/>
        <v>8</v>
      </c>
      <c r="AA36" s="287">
        <f>IF('Indicator Data'!BH38="No data","x",ROUND(IF('Indicator Data'!BH38&gt;AA$40,0,IF('Indicator Data'!BH38&lt;AA$39,10,(AA$40-'Indicator Data'!BH38)/(AA$40-AA$39)*10)),1))</f>
        <v>7.1</v>
      </c>
      <c r="AB36" s="281">
        <f t="shared" si="12"/>
        <v>7.6</v>
      </c>
      <c r="AC36" s="287">
        <f>IF('Indicator Data'!BJ38="No data","x",ROUND(IF('Indicator Data'!BJ38&gt;AC$40,0,IF('Indicator Data'!BJ38&lt;AC$39,10,(AC$40-'Indicator Data'!BJ38)/(AC$40-AC$39)*10)),1))</f>
        <v>5.7</v>
      </c>
      <c r="AD36" s="287">
        <f>IF('Indicator Data'!R38="No data","x",ROUND(IF('Indicator Data'!R38&gt;AD$40,10,IF('Indicator Data'!R38&lt;AD$39,0,10-(AD$40-'Indicator Data'!R38)/(AD$40-AD$39)*10)),1))</f>
        <v>6</v>
      </c>
      <c r="AE36" s="287">
        <f>IF('Indicator Data'!AU38="No data","x",ROUND(IF('Indicator Data'!AU38&gt;AE$40,0,IF('Indicator Data'!AU38&lt;AE$39,10,(AE$40-'Indicator Data'!AU38)/(AE$40-AE$39)*10)),1))</f>
        <v>5.0999999999999996</v>
      </c>
      <c r="AF36" s="287">
        <f>IF('Indicator Data'!BK38="No data","x",ROUND(IF('Indicator Data'!BK38&gt;AF$40,0,IF('Indicator Data'!BK38&lt;AF$39,10,(AF$40-'Indicator Data'!BK38)/(AF$40-AF$39)*10)),1))</f>
        <v>6.5</v>
      </c>
      <c r="AG36" s="287">
        <f>IF('Indicator Data'!BL38="No data","x",ROUND(IF('Indicator Data'!BL38&gt;AG$40,0,IF('Indicator Data'!BL38&lt;AG$39,10,(AG$40-'Indicator Data'!BL38)/(AG$40-AG$39)*10)),1))</f>
        <v>6.4</v>
      </c>
      <c r="AH36" s="287">
        <f>IF('Indicator Data'!BM38="No data","x",ROUND(IF('Indicator Data'!BM38&gt;AH$40,0,IF('Indicator Data'!BM38&lt;AH$39,10,(AH$40-'Indicator Data'!BM38)/(AH$40-AH$39)*10)),1))</f>
        <v>5.7</v>
      </c>
      <c r="AI36" s="281">
        <f t="shared" si="11"/>
        <v>5.9</v>
      </c>
      <c r="AJ36" s="278">
        <f t="shared" si="8"/>
        <v>5.7</v>
      </c>
    </row>
    <row r="37" spans="1:36" x14ac:dyDescent="0.25">
      <c r="A37" s="299" t="s">
        <v>660</v>
      </c>
      <c r="B37" s="51" t="s">
        <v>621</v>
      </c>
      <c r="C37" s="108" t="s">
        <v>656</v>
      </c>
      <c r="D37" s="301">
        <f>IF('Indicator Data'!AV39="No data","x",ROUND(IF('Indicator Data'!AV39&gt;D$40,0,IF('Indicator Data'!AV39&lt;D$39,10,(D$40-'Indicator Data'!AV39)/(D$40-D$39)*10)),1))</f>
        <v>2.7</v>
      </c>
      <c r="E37" s="281">
        <f t="shared" si="0"/>
        <v>2.7</v>
      </c>
      <c r="F37" s="287">
        <f>IF('Indicator Data'!AW39="No data","x",ROUND(IF('Indicator Data'!AW39&gt;F$40,0,IF('Indicator Data'!AW39&lt;F$39,10,(F$40-'Indicator Data'!AW39)/(F$40-F$39)*10)),1))</f>
        <v>8.6999999999999993</v>
      </c>
      <c r="G37" s="287">
        <f>IF('Indicator Data'!AX39="No data","x",ROUND(IF('Indicator Data'!AX39&gt;G$40,0,IF('Indicator Data'!AX39&lt;G$39,10,(G$40-'Indicator Data'!AX39)/(G$40-G$39)*10)),1))</f>
        <v>6</v>
      </c>
      <c r="H37" s="281">
        <f t="shared" si="1"/>
        <v>7.6</v>
      </c>
      <c r="I37" s="80">
        <f>IF('Indicator Data'!AY39="No data","x",'Indicator Data'!AY39/'Indicator Data'!BO39)</f>
        <v>2.5949243280144036E-4</v>
      </c>
      <c r="J37" s="287">
        <f>IF(I37="x","x",ROUND(IF(I37&gt;J$40,0,IF(I37&lt;J$39,10,(J$40-I37)/(J$40-J$39)*10)),1))</f>
        <v>10</v>
      </c>
      <c r="K37" s="287">
        <f>IF('Indicator Data'!AZ39="No data","x",ROUND(IF('Indicator Data'!AZ39&gt;K$40,10,IF('Indicator Data'!AZ39&lt;K$39,0,10-(K$40-'Indicator Data'!AZ39)/(K$40-K$39)*10)),1))</f>
        <v>9.5</v>
      </c>
      <c r="L37" s="287">
        <f>IF('Indicator Data'!BA39="No data","x",ROUND(IF('Indicator Data'!BA39&gt;L$40,10,IF('Indicator Data'!BA39&lt;L$39,0,10-(L$40-'Indicator Data'!BA39)/(L$40-L$39)*10)),1))</f>
        <v>3.3</v>
      </c>
      <c r="M37" s="287">
        <f t="shared" si="9"/>
        <v>6.4</v>
      </c>
      <c r="N37" s="284">
        <f t="shared" si="3"/>
        <v>8.8000000000000007</v>
      </c>
      <c r="O37" s="287">
        <f>IF('Indicator Data'!BB39="No data","x",ROUND(IF('Indicator Data'!BB39&gt;O$40,0,IF('Indicator Data'!BB39&lt;O$39,10,(O$40-'Indicator Data'!BB39)/(O$40-O$39)*10)),1))</f>
        <v>8.9</v>
      </c>
      <c r="P37" s="58">
        <f>IF('Indicator Data'!BC39="x","x",ROUND(IF('Indicator Data'!BC39&gt;P$40,0,IF('Indicator Data'!BC39&lt;P$39,10,(P$40-'Indicator Data'!BC39)/(P$40-P$39)*10)),1))</f>
        <v>10</v>
      </c>
      <c r="Q37" s="58">
        <f>IF('Indicator Data'!BD39="x","x",ROUND(IF('Indicator Data'!BD39&gt;Q$40,0,IF('Indicator Data'!BD39&lt;Q$39,10,(Q$40-'Indicator Data'!BD39)/(Q$40-Q$39)*10)),1))</f>
        <v>10</v>
      </c>
      <c r="R37" s="58">
        <f>IF('Indicator Data'!BE39="x","x",ROUND(IF('Indicator Data'!BE39&gt;R$40,0,IF('Indicator Data'!BE39&lt;R$39,10,(R$40-'Indicator Data'!BE39)/(R$40-R$39)*10)),1))</f>
        <v>10</v>
      </c>
      <c r="S37" s="287">
        <f t="shared" si="10"/>
        <v>10</v>
      </c>
      <c r="T37" s="284">
        <f t="shared" si="4"/>
        <v>9.5</v>
      </c>
      <c r="U37" s="278">
        <f t="shared" si="5"/>
        <v>7.2</v>
      </c>
      <c r="V37" s="287">
        <f>IF('Indicator Data'!BF39="No data","x",ROUND(IF('Indicator Data'!BF39&gt;V$40,0,IF('Indicator Data'!BF39&lt;V$39,10,(V$40-'Indicator Data'!BF39)/(V$40-V$39)*10)),1))</f>
        <v>5.2</v>
      </c>
      <c r="W37" s="287">
        <f>IF('Indicator Data'!BG39="No data","x",ROUND(IF('Indicator Data'!BG39&gt;W$40,0,IF('Indicator Data'!BG39&lt;W$39,10,(W$40-'Indicator Data'!BG39)/(W$40-W$39)*10)),1))</f>
        <v>4.0999999999999996</v>
      </c>
      <c r="X37" s="281">
        <f t="shared" si="6"/>
        <v>4.7</v>
      </c>
      <c r="Y37" s="58">
        <f>IF('Indicator Data'!BI39="No data","x",'Indicator Data'!BI39/'Indicator Data'!BN39*100)</f>
        <v>61.22393515499477</v>
      </c>
      <c r="Z37" s="287">
        <f>IF(Y37="x","x",ROUND(IF(Y37&gt;Z$40,0,IF(Y37&lt;Z$39,10,(Z$40-Y37)/(Z$40-Z$39)*10)),1))</f>
        <v>3.3</v>
      </c>
      <c r="AA37" s="287">
        <f>IF('Indicator Data'!BH39="No data","x",ROUND(IF('Indicator Data'!BH39&gt;AA$40,0,IF('Indicator Data'!BH39&lt;AA$39,10,(AA$40-'Indicator Data'!BH39)/(AA$40-AA$39)*10)),1))</f>
        <v>7.1</v>
      </c>
      <c r="AB37" s="281">
        <f t="shared" si="12"/>
        <v>5.2</v>
      </c>
      <c r="AC37" s="287">
        <f>IF('Indicator Data'!BJ39="No data","x",ROUND(IF('Indicator Data'!BJ39&gt;AC$40,0,IF('Indicator Data'!BJ39&lt;AC$39,10,(AC$40-'Indicator Data'!BJ39)/(AC$40-AC$39)*10)),1))</f>
        <v>5.7</v>
      </c>
      <c r="AD37" s="287">
        <f>IF('Indicator Data'!R39="No data","x",ROUND(IF('Indicator Data'!R39&gt;AD$40,10,IF('Indicator Data'!R39&lt;AD$39,0,10-(AD$40-'Indicator Data'!R39)/(AD$40-AD$39)*10)),1))</f>
        <v>6</v>
      </c>
      <c r="AE37" s="287">
        <f>IF('Indicator Data'!AU39="No data","x",ROUND(IF('Indicator Data'!AU39&gt;AE$40,0,IF('Indicator Data'!AU39&lt;AE$39,10,(AE$40-'Indicator Data'!AU39)/(AE$40-AE$39)*10)),1))</f>
        <v>5.0999999999999996</v>
      </c>
      <c r="AF37" s="287">
        <f>IF('Indicator Data'!BK39="No data","x",ROUND(IF('Indicator Data'!BK39&gt;AF$40,0,IF('Indicator Data'!BK39&lt;AF$39,10,(AF$40-'Indicator Data'!BK39)/(AF$40-AF$39)*10)),1))</f>
        <v>2.1</v>
      </c>
      <c r="AG37" s="287">
        <f>IF('Indicator Data'!BL39="No data","x",ROUND(IF('Indicator Data'!BL39&gt;AG$40,0,IF('Indicator Data'!BL39&lt;AG$39,10,(AG$40-'Indicator Data'!BL39)/(AG$40-AG$39)*10)),1))</f>
        <v>7.5</v>
      </c>
      <c r="AH37" s="287">
        <f>IF('Indicator Data'!BM39="No data","x",ROUND(IF('Indicator Data'!BM39&gt;AH$40,0,IF('Indicator Data'!BM39&lt;AH$39,10,(AH$40-'Indicator Data'!BM39)/(AH$40-AH$39)*10)),1))</f>
        <v>2.9</v>
      </c>
      <c r="AI37" s="281">
        <f t="shared" si="11"/>
        <v>4.9000000000000004</v>
      </c>
      <c r="AJ37" s="278">
        <f t="shared" si="8"/>
        <v>4.9000000000000004</v>
      </c>
    </row>
    <row r="38" spans="1:36" x14ac:dyDescent="0.25">
      <c r="A38" s="310" t="s">
        <v>660</v>
      </c>
      <c r="B38" s="104" t="s">
        <v>622</v>
      </c>
      <c r="C38" s="109" t="s">
        <v>657</v>
      </c>
      <c r="D38" s="343">
        <f>IF('Indicator Data'!AV40="No data","x",ROUND(IF('Indicator Data'!AV40&gt;D$40,0,IF('Indicator Data'!AV40&lt;D$39,10,(D$40-'Indicator Data'!AV40)/(D$40-D$39)*10)),1))</f>
        <v>2.7</v>
      </c>
      <c r="E38" s="344">
        <f t="shared" si="0"/>
        <v>2.7</v>
      </c>
      <c r="F38" s="345">
        <f>IF('Indicator Data'!AW40="No data","x",ROUND(IF('Indicator Data'!AW40&gt;F$40,0,IF('Indicator Data'!AW40&lt;F$39,10,(F$40-'Indicator Data'!AW40)/(F$40-F$39)*10)),1))</f>
        <v>0</v>
      </c>
      <c r="G38" s="345">
        <f>IF('Indicator Data'!AX40="No data","x",ROUND(IF('Indicator Data'!AX40&gt;G$40,0,IF('Indicator Data'!AX40&lt;G$39,10,(G$40-'Indicator Data'!AX40)/(G$40-G$39)*10)),1))</f>
        <v>6</v>
      </c>
      <c r="H38" s="344">
        <f t="shared" si="1"/>
        <v>3.6</v>
      </c>
      <c r="I38" s="346">
        <f>IF('Indicator Data'!AY40="No data","x",'Indicator Data'!AY40/'Indicator Data'!BO40)</f>
        <v>2.7792362758566748E-3</v>
      </c>
      <c r="J38" s="345">
        <f>IF(I38="x","x",ROUND(IF(I38&gt;J$40,0,IF(I38&lt;J$39,10,(J$40-I38)/(J$40-J$39)*10)),1))</f>
        <v>3.4</v>
      </c>
      <c r="K38" s="345">
        <f>IF('Indicator Data'!AZ40="No data","x",ROUND(IF('Indicator Data'!AZ40&gt;K$40,10,IF('Indicator Data'!AZ40&lt;K$39,0,10-(K$40-'Indicator Data'!AZ40)/(K$40-K$39)*10)),1))</f>
        <v>9.5</v>
      </c>
      <c r="L38" s="345">
        <f>IF('Indicator Data'!BA40="No data","x",ROUND(IF('Indicator Data'!BA40&gt;L$40,10,IF('Indicator Data'!BA40&lt;L$39,0,10-(L$40-'Indicator Data'!BA40)/(L$40-L$39)*10)),1))</f>
        <v>3.3</v>
      </c>
      <c r="M38" s="345">
        <f t="shared" si="9"/>
        <v>6.4</v>
      </c>
      <c r="N38" s="347">
        <f t="shared" si="3"/>
        <v>5.0999999999999996</v>
      </c>
      <c r="O38" s="345">
        <f>IF('Indicator Data'!BB40="No data","x",ROUND(IF('Indicator Data'!BB40&gt;O$40,0,IF('Indicator Data'!BB40&lt;O$39,10,(O$40-'Indicator Data'!BB40)/(O$40-O$39)*10)),1))</f>
        <v>8.9</v>
      </c>
      <c r="P38" s="348">
        <f>IF('Indicator Data'!BC40="x","x",ROUND(IF('Indicator Data'!BC40&gt;P$40,0,IF('Indicator Data'!BC40&lt;P$39,10,(P$40-'Indicator Data'!BC40)/(P$40-P$39)*10)),1))</f>
        <v>10</v>
      </c>
      <c r="Q38" s="348">
        <f>IF('Indicator Data'!BD40="x","x",ROUND(IF('Indicator Data'!BD40&gt;Q$40,0,IF('Indicator Data'!BD40&lt;Q$39,10,(Q$40-'Indicator Data'!BD40)/(Q$40-Q$39)*10)),1))</f>
        <v>10</v>
      </c>
      <c r="R38" s="348">
        <f>IF('Indicator Data'!BE40="x","x",ROUND(IF('Indicator Data'!BE40&gt;R$40,0,IF('Indicator Data'!BE40&lt;R$39,10,(R$40-'Indicator Data'!BE40)/(R$40-R$39)*10)),1))</f>
        <v>10</v>
      </c>
      <c r="S38" s="345">
        <f t="shared" si="10"/>
        <v>10</v>
      </c>
      <c r="T38" s="347">
        <f t="shared" si="4"/>
        <v>9.5</v>
      </c>
      <c r="U38" s="349">
        <f t="shared" si="5"/>
        <v>5.2</v>
      </c>
      <c r="V38" s="345">
        <f>IF('Indicator Data'!BF40="No data","x",ROUND(IF('Indicator Data'!BF40&gt;V$40,0,IF('Indicator Data'!BF40&lt;V$39,10,(V$40-'Indicator Data'!BF40)/(V$40-V$39)*10)),1))</f>
        <v>1.4</v>
      </c>
      <c r="W38" s="345">
        <f>IF('Indicator Data'!BG40="No data","x",ROUND(IF('Indicator Data'!BG40&gt;W$40,0,IF('Indicator Data'!BG40&lt;W$39,10,(W$40-'Indicator Data'!BG40)/(W$40-W$39)*10)),1))</f>
        <v>4.0999999999999996</v>
      </c>
      <c r="X38" s="344">
        <f t="shared" si="6"/>
        <v>2.8</v>
      </c>
      <c r="Y38" s="348">
        <f>IF('Indicator Data'!BI40="No data","x",'Indicator Data'!BI40/'Indicator Data'!BN40*100)</f>
        <v>352.76185857604565</v>
      </c>
      <c r="Z38" s="345">
        <f>IF(Y38="x","x",ROUND(IF(Y38&gt;Z$40,0,IF(Y38&lt;Z$39,10,(Z$40-Y38)/(Z$40-Z$39)*10)),1))</f>
        <v>0</v>
      </c>
      <c r="AA38" s="345">
        <f>IF('Indicator Data'!BH40="No data","x",ROUND(IF('Indicator Data'!BH40&gt;AA$40,0,IF('Indicator Data'!BH40&lt;AA$39,10,(AA$40-'Indicator Data'!BH40)/(AA$40-AA$39)*10)),1))</f>
        <v>7.1</v>
      </c>
      <c r="AB38" s="344">
        <f t="shared" si="12"/>
        <v>3.6</v>
      </c>
      <c r="AC38" s="345">
        <f>IF('Indicator Data'!BJ40="No data","x",ROUND(IF('Indicator Data'!BJ40&gt;AC$40,0,IF('Indicator Data'!BJ40&lt;AC$39,10,(AC$40-'Indicator Data'!BJ40)/(AC$40-AC$39)*10)),1))</f>
        <v>5.7</v>
      </c>
      <c r="AD38" s="345">
        <f>IF('Indicator Data'!R40="No data","x",ROUND(IF('Indicator Data'!R40&gt;AD$40,10,IF('Indicator Data'!R40&lt;AD$39,0,10-(AD$40-'Indicator Data'!R40)/(AD$40-AD$39)*10)),1))</f>
        <v>6</v>
      </c>
      <c r="AE38" s="345">
        <f>IF('Indicator Data'!AU40="No data","x",ROUND(IF('Indicator Data'!AU40&gt;AE$40,0,IF('Indicator Data'!AU40&lt;AE$39,10,(AE$40-'Indicator Data'!AU40)/(AE$40-AE$39)*10)),1))</f>
        <v>5.0999999999999996</v>
      </c>
      <c r="AF38" s="345">
        <f>IF('Indicator Data'!BK40="No data","x",ROUND(IF('Indicator Data'!BK40&gt;AF$40,0,IF('Indicator Data'!BK40&lt;AF$39,10,(AF$40-'Indicator Data'!BK40)/(AF$40-AF$39)*10)),1))</f>
        <v>0</v>
      </c>
      <c r="AG38" s="345">
        <f>IF('Indicator Data'!BL40="No data","x",ROUND(IF('Indicator Data'!BL40&gt;AG$40,0,IF('Indicator Data'!BL40&lt;AG$39,10,(AG$40-'Indicator Data'!BL40)/(AG$40-AG$39)*10)),1))</f>
        <v>0</v>
      </c>
      <c r="AH38" s="345">
        <f>IF('Indicator Data'!BM40="No data","x",ROUND(IF('Indicator Data'!BM40&gt;AH$40,0,IF('Indicator Data'!BM40&lt;AH$39,10,(AH$40-'Indicator Data'!BM40)/(AH$40-AH$39)*10)),1))</f>
        <v>0</v>
      </c>
      <c r="AI38" s="344">
        <f t="shared" si="11"/>
        <v>2.8</v>
      </c>
      <c r="AJ38" s="349">
        <f t="shared" si="8"/>
        <v>3.1</v>
      </c>
    </row>
    <row r="39" spans="1:36" x14ac:dyDescent="0.25">
      <c r="A39" s="35"/>
      <c r="B39" s="35"/>
      <c r="C39" s="110" t="s">
        <v>15</v>
      </c>
      <c r="D39" s="38">
        <v>50</v>
      </c>
      <c r="E39" s="39"/>
      <c r="F39" s="329">
        <v>2300</v>
      </c>
      <c r="G39" s="38">
        <v>0</v>
      </c>
      <c r="H39" s="39"/>
      <c r="I39" s="38"/>
      <c r="J39" s="32">
        <v>4.0000000000000002E-4</v>
      </c>
      <c r="K39" s="38">
        <v>0</v>
      </c>
      <c r="L39" s="38">
        <v>0</v>
      </c>
      <c r="M39" s="38"/>
      <c r="N39" s="39"/>
      <c r="O39" s="311">
        <v>0.1</v>
      </c>
      <c r="P39" s="311">
        <v>0</v>
      </c>
      <c r="Q39" s="311">
        <v>0</v>
      </c>
      <c r="R39" s="311">
        <v>0</v>
      </c>
      <c r="S39" s="311"/>
      <c r="T39" s="311"/>
      <c r="U39" s="39"/>
      <c r="V39" s="38">
        <v>0.6</v>
      </c>
      <c r="W39" s="329">
        <v>55</v>
      </c>
      <c r="X39" s="39"/>
      <c r="Y39" s="39"/>
      <c r="Z39" s="329">
        <v>23</v>
      </c>
      <c r="AA39" s="38">
        <v>0.8</v>
      </c>
      <c r="AB39" s="39"/>
      <c r="AC39" s="329">
        <v>500</v>
      </c>
      <c r="AD39" s="329">
        <v>0</v>
      </c>
      <c r="AE39" s="329">
        <v>30</v>
      </c>
      <c r="AF39" s="329">
        <v>0.7</v>
      </c>
      <c r="AG39" s="329">
        <v>2.4</v>
      </c>
      <c r="AH39" s="329">
        <v>1.34</v>
      </c>
      <c r="AI39" s="40"/>
      <c r="AJ39" s="39"/>
    </row>
    <row r="40" spans="1:36" x14ac:dyDescent="0.25">
      <c r="A40" s="35"/>
      <c r="B40" s="35"/>
      <c r="C40" s="110" t="s">
        <v>16</v>
      </c>
      <c r="D40" s="38">
        <v>80</v>
      </c>
      <c r="E40" s="39"/>
      <c r="F40" s="329">
        <v>6000</v>
      </c>
      <c r="G40" s="38">
        <v>4.3</v>
      </c>
      <c r="H40" s="39"/>
      <c r="I40" s="38"/>
      <c r="J40" s="32">
        <v>4.0000000000000001E-3</v>
      </c>
      <c r="K40" s="38">
        <v>0.35</v>
      </c>
      <c r="L40" s="38">
        <v>0.4</v>
      </c>
      <c r="M40" s="38"/>
      <c r="N40" s="39"/>
      <c r="O40" s="311">
        <v>1</v>
      </c>
      <c r="P40" s="311">
        <v>10</v>
      </c>
      <c r="Q40" s="311">
        <v>5</v>
      </c>
      <c r="R40" s="311">
        <v>5</v>
      </c>
      <c r="S40" s="311"/>
      <c r="T40" s="311"/>
      <c r="U40" s="39"/>
      <c r="V40" s="38">
        <v>1</v>
      </c>
      <c r="W40" s="329">
        <v>120</v>
      </c>
      <c r="X40" s="39"/>
      <c r="Y40" s="39"/>
      <c r="Z40" s="329">
        <v>80</v>
      </c>
      <c r="AA40" s="38">
        <v>1</v>
      </c>
      <c r="AB40" s="39"/>
      <c r="AC40" s="41">
        <v>1600</v>
      </c>
      <c r="AD40" s="41">
        <v>50</v>
      </c>
      <c r="AE40" s="41">
        <v>90</v>
      </c>
      <c r="AF40" s="41">
        <v>3.1</v>
      </c>
      <c r="AG40" s="41">
        <v>6.3</v>
      </c>
      <c r="AH40" s="41">
        <v>4.5</v>
      </c>
      <c r="AI40" s="41"/>
      <c r="AJ40" s="39"/>
    </row>
    <row r="42" spans="1:36" x14ac:dyDescent="0.25">
      <c r="J42" s="85"/>
    </row>
  </sheetData>
  <sortState ref="B3:AC147">
    <sortCondition ref="B3:B147"/>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DX40"/>
  <sheetViews>
    <sheetView showGridLines="0" zoomScale="93" zoomScaleNormal="93" workbookViewId="0">
      <pane xSplit="3" ySplit="4" topLeftCell="D5" activePane="bottomRight" state="frozen"/>
      <selection pane="topRight" activeCell="C1" sqref="C1"/>
      <selection pane="bottomLeft" activeCell="A5" sqref="A5"/>
      <selection pane="bottomRight" activeCell="BB2" sqref="BB2"/>
    </sheetView>
  </sheetViews>
  <sheetFormatPr defaultColWidth="9.140625" defaultRowHeight="15" x14ac:dyDescent="0.25"/>
  <cols>
    <col min="1" max="1" width="13.42578125" style="1" bestFit="1" customWidth="1"/>
    <col min="2" max="2" width="32.140625" style="1" bestFit="1" customWidth="1"/>
    <col min="3" max="3" width="12.85546875" style="1" bestFit="1" customWidth="1"/>
    <col min="4" max="68" width="11.42578125" style="1" customWidth="1"/>
    <col min="69" max="16384" width="9.140625" style="1"/>
  </cols>
  <sheetData>
    <row r="1" spans="1:68" x14ac:dyDescent="0.25">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row>
    <row r="2" spans="1:68" s="86" customFormat="1" ht="121.5" customHeight="1" x14ac:dyDescent="0.2">
      <c r="A2" s="52" t="s">
        <v>8</v>
      </c>
      <c r="B2" s="52" t="s">
        <v>260</v>
      </c>
      <c r="C2" s="42" t="s">
        <v>453</v>
      </c>
      <c r="D2" s="144" t="s">
        <v>226</v>
      </c>
      <c r="E2" s="144" t="s">
        <v>227</v>
      </c>
      <c r="F2" s="144" t="s">
        <v>262</v>
      </c>
      <c r="G2" s="144" t="s">
        <v>263</v>
      </c>
      <c r="H2" s="144" t="s">
        <v>261</v>
      </c>
      <c r="I2" s="144" t="s">
        <v>175</v>
      </c>
      <c r="J2" s="144" t="s">
        <v>37</v>
      </c>
      <c r="K2" s="144" t="s">
        <v>230</v>
      </c>
      <c r="L2" s="144" t="s">
        <v>231</v>
      </c>
      <c r="M2" s="144" t="s">
        <v>158</v>
      </c>
      <c r="N2" s="144" t="s">
        <v>159</v>
      </c>
      <c r="O2" s="145" t="s">
        <v>233</v>
      </c>
      <c r="P2" s="145" t="s">
        <v>14</v>
      </c>
      <c r="Q2" s="145" t="s">
        <v>234</v>
      </c>
      <c r="R2" s="145" t="s">
        <v>235</v>
      </c>
      <c r="S2" s="145" t="s">
        <v>236</v>
      </c>
      <c r="T2" s="145" t="s">
        <v>237</v>
      </c>
      <c r="U2" s="145" t="s">
        <v>238</v>
      </c>
      <c r="V2" s="145" t="s">
        <v>239</v>
      </c>
      <c r="W2" s="145" t="s">
        <v>240</v>
      </c>
      <c r="X2" s="145" t="s">
        <v>241</v>
      </c>
      <c r="Y2" s="145" t="s">
        <v>242</v>
      </c>
      <c r="Z2" s="145" t="s">
        <v>65</v>
      </c>
      <c r="AA2" s="145" t="s">
        <v>69</v>
      </c>
      <c r="AB2" s="145" t="s">
        <v>70</v>
      </c>
      <c r="AC2" s="145" t="s">
        <v>70</v>
      </c>
      <c r="AD2" s="145" t="s">
        <v>243</v>
      </c>
      <c r="AE2" s="321" t="s">
        <v>705</v>
      </c>
      <c r="AF2" s="145" t="s">
        <v>244</v>
      </c>
      <c r="AG2" s="145" t="s">
        <v>245</v>
      </c>
      <c r="AH2" s="145" t="s">
        <v>246</v>
      </c>
      <c r="AI2" s="145" t="s">
        <v>232</v>
      </c>
      <c r="AJ2" s="145" t="s">
        <v>247</v>
      </c>
      <c r="AK2" s="145" t="s">
        <v>199</v>
      </c>
      <c r="AL2" s="145" t="s">
        <v>0</v>
      </c>
      <c r="AM2" s="145" t="s">
        <v>91</v>
      </c>
      <c r="AN2" s="145" t="s">
        <v>113</v>
      </c>
      <c r="AO2" s="145" t="s">
        <v>95</v>
      </c>
      <c r="AP2" s="145" t="s">
        <v>97</v>
      </c>
      <c r="AQ2" s="145" t="s">
        <v>248</v>
      </c>
      <c r="AR2" s="321" t="s">
        <v>709</v>
      </c>
      <c r="AS2" s="145" t="s">
        <v>505</v>
      </c>
      <c r="AT2" s="145" t="s">
        <v>507</v>
      </c>
      <c r="AU2" s="146" t="s">
        <v>506</v>
      </c>
      <c r="AV2" s="146" t="s">
        <v>574</v>
      </c>
      <c r="AW2" s="146" t="s">
        <v>249</v>
      </c>
      <c r="AX2" s="146" t="s">
        <v>250</v>
      </c>
      <c r="AY2" s="146" t="s">
        <v>251</v>
      </c>
      <c r="AZ2" s="146" t="s">
        <v>301</v>
      </c>
      <c r="BA2" s="146" t="s">
        <v>302</v>
      </c>
      <c r="BB2" s="146" t="s">
        <v>492</v>
      </c>
      <c r="BC2" s="146" t="s">
        <v>729</v>
      </c>
      <c r="BD2" s="146" t="s">
        <v>730</v>
      </c>
      <c r="BE2" s="146" t="s">
        <v>731</v>
      </c>
      <c r="BF2" s="146" t="s">
        <v>117</v>
      </c>
      <c r="BG2" s="146" t="s">
        <v>2</v>
      </c>
      <c r="BH2" s="146" t="s">
        <v>454</v>
      </c>
      <c r="BI2" s="146" t="s">
        <v>252</v>
      </c>
      <c r="BJ2" s="146" t="s">
        <v>64</v>
      </c>
      <c r="BK2" s="146" t="s">
        <v>690</v>
      </c>
      <c r="BL2" s="146" t="s">
        <v>696</v>
      </c>
      <c r="BM2" s="146" t="s">
        <v>700</v>
      </c>
      <c r="BN2" s="123" t="s">
        <v>253</v>
      </c>
      <c r="BO2" s="123" t="s">
        <v>254</v>
      </c>
      <c r="BP2" s="123" t="s">
        <v>676</v>
      </c>
    </row>
    <row r="3" spans="1:68" x14ac:dyDescent="0.25">
      <c r="A3" s="53" t="s">
        <v>68</v>
      </c>
      <c r="D3" s="43" t="s">
        <v>451</v>
      </c>
      <c r="E3" s="43" t="s">
        <v>451</v>
      </c>
      <c r="F3" s="43" t="s">
        <v>586</v>
      </c>
      <c r="G3" s="43" t="s">
        <v>586</v>
      </c>
      <c r="H3" s="43" t="s">
        <v>562</v>
      </c>
      <c r="I3" s="43" t="s">
        <v>661</v>
      </c>
      <c r="J3" s="43" t="s">
        <v>665</v>
      </c>
      <c r="K3" s="43">
        <v>2021</v>
      </c>
      <c r="L3" s="43">
        <v>2021</v>
      </c>
      <c r="M3" s="43">
        <v>2021</v>
      </c>
      <c r="N3" s="43">
        <v>2021</v>
      </c>
      <c r="O3" s="43">
        <v>2019</v>
      </c>
      <c r="P3" s="43">
        <v>2018</v>
      </c>
      <c r="Q3" s="43">
        <v>2020</v>
      </c>
      <c r="R3" s="43" t="s">
        <v>561</v>
      </c>
      <c r="S3" s="43" t="s">
        <v>561</v>
      </c>
      <c r="T3" s="43" t="s">
        <v>671</v>
      </c>
      <c r="U3" s="43" t="s">
        <v>671</v>
      </c>
      <c r="V3" s="43" t="s">
        <v>672</v>
      </c>
      <c r="W3" s="43" t="s">
        <v>672</v>
      </c>
      <c r="X3" s="43" t="s">
        <v>561</v>
      </c>
      <c r="Y3" s="43" t="s">
        <v>561</v>
      </c>
      <c r="Z3" s="43" t="s">
        <v>561</v>
      </c>
      <c r="AA3" s="43">
        <v>2021</v>
      </c>
      <c r="AB3" s="43">
        <v>2019</v>
      </c>
      <c r="AC3" s="43">
        <v>2020</v>
      </c>
      <c r="AD3" s="43">
        <v>2020</v>
      </c>
      <c r="AE3" s="43">
        <v>2021</v>
      </c>
      <c r="AF3" s="43" t="s">
        <v>561</v>
      </c>
      <c r="AG3" s="43" t="s">
        <v>561</v>
      </c>
      <c r="AH3" s="43" t="s">
        <v>561</v>
      </c>
      <c r="AI3" s="43">
        <v>2021</v>
      </c>
      <c r="AJ3" s="43" t="s">
        <v>561</v>
      </c>
      <c r="AK3" s="43">
        <v>2020</v>
      </c>
      <c r="AL3" s="43" t="s">
        <v>561</v>
      </c>
      <c r="AM3" s="43" t="s">
        <v>558</v>
      </c>
      <c r="AN3" s="43" t="s">
        <v>450</v>
      </c>
      <c r="AO3" s="43" t="s">
        <v>450</v>
      </c>
      <c r="AP3" s="43" t="s">
        <v>450</v>
      </c>
      <c r="AQ3" s="43" t="s">
        <v>451</v>
      </c>
      <c r="AR3" s="43" t="s">
        <v>561</v>
      </c>
      <c r="AS3" s="43">
        <v>2021</v>
      </c>
      <c r="AT3" s="43">
        <v>2021</v>
      </c>
      <c r="AU3" s="43">
        <v>2021</v>
      </c>
      <c r="AV3" s="43">
        <v>2021</v>
      </c>
      <c r="AW3" s="327" t="s">
        <v>561</v>
      </c>
      <c r="AX3" s="327" t="s">
        <v>670</v>
      </c>
      <c r="AY3" s="327" t="s">
        <v>561</v>
      </c>
      <c r="AZ3" s="43" t="s">
        <v>572</v>
      </c>
      <c r="BA3" s="43" t="s">
        <v>572</v>
      </c>
      <c r="BB3" s="43">
        <v>2021</v>
      </c>
      <c r="BC3" s="43">
        <v>2022</v>
      </c>
      <c r="BD3" s="43">
        <v>2022</v>
      </c>
      <c r="BE3" s="43">
        <v>2022</v>
      </c>
      <c r="BF3" s="327" t="s">
        <v>561</v>
      </c>
      <c r="BG3" s="327" t="s">
        <v>674</v>
      </c>
      <c r="BH3" s="327" t="s">
        <v>558</v>
      </c>
      <c r="BI3" s="327">
        <v>2022</v>
      </c>
      <c r="BJ3" s="327">
        <v>2019</v>
      </c>
      <c r="BK3" s="43">
        <v>2021</v>
      </c>
      <c r="BL3" s="43">
        <v>2021</v>
      </c>
      <c r="BM3" s="43">
        <v>2021</v>
      </c>
      <c r="BN3" s="327">
        <v>2022</v>
      </c>
      <c r="BO3" s="327">
        <v>2021</v>
      </c>
      <c r="BP3" s="327">
        <v>2020</v>
      </c>
    </row>
    <row r="4" spans="1:68" ht="39" customHeight="1" x14ac:dyDescent="0.25">
      <c r="A4" s="54" t="s">
        <v>324</v>
      </c>
      <c r="D4" s="158" t="s">
        <v>541</v>
      </c>
      <c r="E4" s="158" t="s">
        <v>541</v>
      </c>
      <c r="F4" s="158" t="s">
        <v>539</v>
      </c>
      <c r="G4" s="158" t="s">
        <v>539</v>
      </c>
      <c r="H4" s="158" t="s">
        <v>541</v>
      </c>
      <c r="I4" s="158" t="s">
        <v>61</v>
      </c>
      <c r="J4" s="158" t="s">
        <v>541</v>
      </c>
      <c r="K4" s="158" t="s">
        <v>542</v>
      </c>
      <c r="L4" s="158" t="s">
        <v>542</v>
      </c>
      <c r="M4" s="158" t="s">
        <v>61</v>
      </c>
      <c r="N4" s="158" t="s">
        <v>61</v>
      </c>
      <c r="O4" s="159" t="s">
        <v>542</v>
      </c>
      <c r="P4" s="159" t="s">
        <v>542</v>
      </c>
      <c r="Q4" s="159" t="s">
        <v>256</v>
      </c>
      <c r="R4" s="159" t="s">
        <v>207</v>
      </c>
      <c r="S4" s="159" t="s">
        <v>257</v>
      </c>
      <c r="T4" s="159" t="s">
        <v>61</v>
      </c>
      <c r="U4" s="159" t="s">
        <v>61</v>
      </c>
      <c r="V4" s="159" t="s">
        <v>61</v>
      </c>
      <c r="W4" s="159" t="s">
        <v>61</v>
      </c>
      <c r="X4" s="159" t="s">
        <v>61</v>
      </c>
      <c r="Y4" s="159" t="s">
        <v>61</v>
      </c>
      <c r="Z4" s="159" t="s">
        <v>47</v>
      </c>
      <c r="AA4" s="159" t="s">
        <v>59</v>
      </c>
      <c r="AB4" s="159" t="s">
        <v>560</v>
      </c>
      <c r="AC4" s="159" t="s">
        <v>560</v>
      </c>
      <c r="AD4" s="159" t="s">
        <v>60</v>
      </c>
      <c r="AE4" s="322" t="s">
        <v>61</v>
      </c>
      <c r="AF4" s="159" t="s">
        <v>61</v>
      </c>
      <c r="AG4" s="159" t="s">
        <v>61</v>
      </c>
      <c r="AH4" s="159" t="s">
        <v>61</v>
      </c>
      <c r="AI4" s="159" t="s">
        <v>542</v>
      </c>
      <c r="AJ4" s="159" t="s">
        <v>61</v>
      </c>
      <c r="AK4" s="159" t="s">
        <v>62</v>
      </c>
      <c r="AL4" s="159" t="s">
        <v>63</v>
      </c>
      <c r="AM4" s="159" t="s">
        <v>61</v>
      </c>
      <c r="AN4" s="159" t="s">
        <v>539</v>
      </c>
      <c r="AO4" s="159" t="s">
        <v>542</v>
      </c>
      <c r="AP4" s="159" t="s">
        <v>61</v>
      </c>
      <c r="AQ4" s="159" t="s">
        <v>61</v>
      </c>
      <c r="AR4" s="322" t="s">
        <v>61</v>
      </c>
      <c r="AS4" s="159" t="s">
        <v>61</v>
      </c>
      <c r="AT4" s="159" t="s">
        <v>61</v>
      </c>
      <c r="AU4" s="160" t="s">
        <v>61</v>
      </c>
      <c r="AV4" s="160" t="s">
        <v>542</v>
      </c>
      <c r="AW4" s="160" t="s">
        <v>543</v>
      </c>
      <c r="AX4" s="160" t="s">
        <v>61</v>
      </c>
      <c r="AY4" s="160" t="s">
        <v>539</v>
      </c>
      <c r="AZ4" s="160" t="s">
        <v>541</v>
      </c>
      <c r="BA4" s="160" t="s">
        <v>541</v>
      </c>
      <c r="BB4" s="160" t="s">
        <v>61</v>
      </c>
      <c r="BC4" s="160" t="s">
        <v>61</v>
      </c>
      <c r="BD4" s="160" t="s">
        <v>61</v>
      </c>
      <c r="BE4" s="160" t="s">
        <v>61</v>
      </c>
      <c r="BF4" s="160" t="s">
        <v>61</v>
      </c>
      <c r="BG4" s="160" t="s">
        <v>187</v>
      </c>
      <c r="BH4" s="160" t="s">
        <v>61</v>
      </c>
      <c r="BI4" s="160" t="s">
        <v>188</v>
      </c>
      <c r="BJ4" s="160" t="s">
        <v>540</v>
      </c>
      <c r="BK4" s="160" t="s">
        <v>704</v>
      </c>
      <c r="BL4" s="160" t="s">
        <v>704</v>
      </c>
      <c r="BM4" s="160" t="s">
        <v>704</v>
      </c>
      <c r="BN4" s="161" t="s">
        <v>259</v>
      </c>
      <c r="BO4" s="161" t="s">
        <v>539</v>
      </c>
      <c r="BP4" s="161" t="s">
        <v>539</v>
      </c>
    </row>
    <row r="5" spans="1:68" x14ac:dyDescent="0.25">
      <c r="A5" s="102" t="s">
        <v>658</v>
      </c>
      <c r="B5" s="51" t="s">
        <v>587</v>
      </c>
      <c r="C5" s="108" t="s">
        <v>623</v>
      </c>
      <c r="D5" s="290">
        <v>295.75124758947373</v>
      </c>
      <c r="E5" s="290">
        <v>26.270747277894735</v>
      </c>
      <c r="F5" s="72">
        <v>0</v>
      </c>
      <c r="G5" s="72">
        <v>0</v>
      </c>
      <c r="H5" s="72">
        <v>666.34342035999998</v>
      </c>
      <c r="I5" s="73">
        <v>0.15</v>
      </c>
      <c r="J5" s="72">
        <v>954.13936867182838</v>
      </c>
      <c r="K5" s="72">
        <v>6</v>
      </c>
      <c r="L5" s="72">
        <v>0</v>
      </c>
      <c r="M5" s="90">
        <v>0.48</v>
      </c>
      <c r="N5" s="73">
        <v>0.42</v>
      </c>
      <c r="O5" s="91">
        <v>0.76</v>
      </c>
      <c r="P5" s="91">
        <v>1E-3</v>
      </c>
      <c r="Q5" s="73">
        <v>10.5</v>
      </c>
      <c r="R5" s="72">
        <v>68.900000000000006</v>
      </c>
      <c r="S5" s="72">
        <v>19.2</v>
      </c>
      <c r="T5" s="72">
        <v>84.7</v>
      </c>
      <c r="U5" s="72">
        <v>87.3</v>
      </c>
      <c r="V5" s="72">
        <v>6.3</v>
      </c>
      <c r="W5" s="72">
        <v>93.7</v>
      </c>
      <c r="X5" s="73">
        <v>50.9</v>
      </c>
      <c r="Y5" s="73">
        <v>75.2</v>
      </c>
      <c r="Z5" s="91">
        <v>0.36299999999999999</v>
      </c>
      <c r="AA5" s="93">
        <v>14208759</v>
      </c>
      <c r="AB5" s="124">
        <v>417.27</v>
      </c>
      <c r="AC5" s="124">
        <v>134.21</v>
      </c>
      <c r="AD5" s="124">
        <v>0.84868799699999997</v>
      </c>
      <c r="AE5" s="124">
        <v>3.23354735152488</v>
      </c>
      <c r="AF5" s="156">
        <v>7.6243980738362757E-4</v>
      </c>
      <c r="AG5" s="124" t="s">
        <v>449</v>
      </c>
      <c r="AH5" s="126">
        <v>0</v>
      </c>
      <c r="AI5" s="72">
        <v>5</v>
      </c>
      <c r="AJ5" s="316">
        <v>1.4446227929373997E-2</v>
      </c>
      <c r="AK5" s="126">
        <v>8</v>
      </c>
      <c r="AL5" s="126">
        <v>12</v>
      </c>
      <c r="AM5" s="75">
        <v>18.8</v>
      </c>
      <c r="AN5" s="94">
        <v>0</v>
      </c>
      <c r="AO5" s="93">
        <v>123</v>
      </c>
      <c r="AP5" s="125">
        <v>3.5000000000000003E-2</v>
      </c>
      <c r="AQ5" s="124">
        <v>0.24</v>
      </c>
      <c r="AR5" s="124">
        <v>7.2158908507223121</v>
      </c>
      <c r="AS5" s="124">
        <v>6.2825690551766051</v>
      </c>
      <c r="AT5" s="124">
        <v>0.17586276760991401</v>
      </c>
      <c r="AU5" s="124">
        <v>49.39</v>
      </c>
      <c r="AV5" s="126">
        <v>63.5</v>
      </c>
      <c r="AW5" s="290">
        <v>4670.0087980010003</v>
      </c>
      <c r="AX5" s="73">
        <v>4.2405518253894936</v>
      </c>
      <c r="AY5" s="94">
        <v>51</v>
      </c>
      <c r="AZ5" s="124">
        <v>0.13333333333333333</v>
      </c>
      <c r="BA5" s="124">
        <v>0.26666666666666666</v>
      </c>
      <c r="BB5" s="124">
        <v>0.72</v>
      </c>
      <c r="BC5" s="126">
        <v>0</v>
      </c>
      <c r="BD5" s="126">
        <v>0</v>
      </c>
      <c r="BE5" s="126">
        <v>0</v>
      </c>
      <c r="BF5" s="124">
        <v>0.77300000000000002</v>
      </c>
      <c r="BG5" s="75">
        <v>121.5</v>
      </c>
      <c r="BH5" s="124">
        <v>0.93936739999999996</v>
      </c>
      <c r="BI5" s="94">
        <v>1623.3583040000001</v>
      </c>
      <c r="BJ5" s="155">
        <v>1616.17785645</v>
      </c>
      <c r="BK5" s="155">
        <v>2.0224719101123596</v>
      </c>
      <c r="BL5" s="155">
        <v>4.2215088282504007</v>
      </c>
      <c r="BM5" s="155">
        <v>1.3804173354735152</v>
      </c>
      <c r="BN5" s="94">
        <v>2881.5012200000001</v>
      </c>
      <c r="BO5" s="94">
        <v>124600</v>
      </c>
      <c r="BP5" s="94">
        <v>142016.238338</v>
      </c>
    </row>
    <row r="6" spans="1:68" x14ac:dyDescent="0.25">
      <c r="A6" s="103" t="s">
        <v>658</v>
      </c>
      <c r="B6" s="51" t="s">
        <v>588</v>
      </c>
      <c r="C6" s="108" t="s">
        <v>624</v>
      </c>
      <c r="D6" s="290">
        <v>580.04341150526318</v>
      </c>
      <c r="E6" s="290">
        <v>21.828204037894739</v>
      </c>
      <c r="F6" s="72">
        <v>0</v>
      </c>
      <c r="G6" s="72">
        <v>0</v>
      </c>
      <c r="H6" s="72">
        <v>3320.3805687735003</v>
      </c>
      <c r="I6" s="73">
        <v>0.2</v>
      </c>
      <c r="J6" s="72">
        <v>1964.9451203947931</v>
      </c>
      <c r="K6" s="72">
        <v>6</v>
      </c>
      <c r="L6" s="72">
        <v>0</v>
      </c>
      <c r="M6" s="90">
        <v>0.48</v>
      </c>
      <c r="N6" s="73">
        <v>0.42</v>
      </c>
      <c r="O6" s="91">
        <v>0.754</v>
      </c>
      <c r="P6" s="91">
        <v>1E-3</v>
      </c>
      <c r="Q6" s="73">
        <v>10.5</v>
      </c>
      <c r="R6" s="72">
        <v>89.3</v>
      </c>
      <c r="S6" s="72">
        <v>12.5</v>
      </c>
      <c r="T6" s="72">
        <v>86.6</v>
      </c>
      <c r="U6" s="72">
        <v>86.2</v>
      </c>
      <c r="V6" s="72">
        <v>12.3</v>
      </c>
      <c r="W6" s="72">
        <v>87.7</v>
      </c>
      <c r="X6" s="73">
        <v>42.1</v>
      </c>
      <c r="Y6" s="73">
        <v>64.099999999999994</v>
      </c>
      <c r="Z6" s="91">
        <v>0.36299999999999999</v>
      </c>
      <c r="AA6" s="93">
        <v>14208759</v>
      </c>
      <c r="AB6" s="124">
        <v>417.27</v>
      </c>
      <c r="AC6" s="124">
        <v>134.21</v>
      </c>
      <c r="AD6" s="124">
        <v>0.84868799699999997</v>
      </c>
      <c r="AE6" s="124">
        <v>3.3939984411535464</v>
      </c>
      <c r="AF6" s="156">
        <v>5.3432137285491419E-4</v>
      </c>
      <c r="AG6" s="124" t="s">
        <v>449</v>
      </c>
      <c r="AH6" s="126">
        <v>0</v>
      </c>
      <c r="AI6" s="72">
        <v>5</v>
      </c>
      <c r="AJ6" s="316">
        <v>2.260327357755261E-2</v>
      </c>
      <c r="AK6" s="126">
        <v>12.1</v>
      </c>
      <c r="AL6" s="126">
        <v>12.1</v>
      </c>
      <c r="AM6" s="75">
        <v>0.01</v>
      </c>
      <c r="AN6" s="94">
        <v>0</v>
      </c>
      <c r="AO6" s="93">
        <v>123</v>
      </c>
      <c r="AP6" s="125">
        <v>3.5000000000000003E-2</v>
      </c>
      <c r="AQ6" s="124">
        <v>0.24</v>
      </c>
      <c r="AR6" s="124">
        <v>7.2094383775351014</v>
      </c>
      <c r="AS6" s="124">
        <v>6.2825690551766051</v>
      </c>
      <c r="AT6" s="124">
        <v>0.17586276760991401</v>
      </c>
      <c r="AU6" s="124">
        <v>49.39</v>
      </c>
      <c r="AV6" s="126">
        <v>63.5</v>
      </c>
      <c r="AW6" s="290">
        <v>4670.0087980010003</v>
      </c>
      <c r="AX6" s="73">
        <v>4.2405518253894936</v>
      </c>
      <c r="AY6" s="94">
        <v>79</v>
      </c>
      <c r="AZ6" s="124">
        <v>0.13333333333333333</v>
      </c>
      <c r="BA6" s="124">
        <v>0.26666666666666666</v>
      </c>
      <c r="BB6" s="124">
        <v>0.72</v>
      </c>
      <c r="BC6" s="126">
        <v>0</v>
      </c>
      <c r="BD6" s="126">
        <v>0</v>
      </c>
      <c r="BE6" s="126">
        <v>0</v>
      </c>
      <c r="BF6" s="124">
        <v>0.73699999999999999</v>
      </c>
      <c r="BG6" s="75">
        <v>121.5</v>
      </c>
      <c r="BH6" s="124">
        <v>0.93936739999999996</v>
      </c>
      <c r="BI6" s="94">
        <v>1405.9252799999999</v>
      </c>
      <c r="BJ6" s="155">
        <v>1616.17785645</v>
      </c>
      <c r="BK6" s="155">
        <v>1.7692907248636009</v>
      </c>
      <c r="BL6" s="155">
        <v>3.4762275915822292</v>
      </c>
      <c r="BM6" s="155">
        <v>1.8706157443491815</v>
      </c>
      <c r="BN6" s="94">
        <v>2223.5136069999999</v>
      </c>
      <c r="BO6" s="94">
        <v>256600</v>
      </c>
      <c r="BP6" s="94">
        <v>285348.44145799999</v>
      </c>
    </row>
    <row r="7" spans="1:68" x14ac:dyDescent="0.25">
      <c r="A7" s="299" t="s">
        <v>658</v>
      </c>
      <c r="B7" s="51" t="s">
        <v>589</v>
      </c>
      <c r="C7" s="108" t="s">
        <v>625</v>
      </c>
      <c r="D7" s="290">
        <v>665.39018801894736</v>
      </c>
      <c r="E7" s="290">
        <v>53.875908650526313</v>
      </c>
      <c r="F7" s="72">
        <v>0</v>
      </c>
      <c r="G7" s="72">
        <v>0</v>
      </c>
      <c r="H7" s="72">
        <v>2416.7088133950001</v>
      </c>
      <c r="I7" s="73">
        <v>0.65</v>
      </c>
      <c r="J7" s="72">
        <v>2024.6745511784225</v>
      </c>
      <c r="K7" s="72">
        <v>6</v>
      </c>
      <c r="L7" s="72">
        <v>0</v>
      </c>
      <c r="M7" s="90">
        <v>0.48</v>
      </c>
      <c r="N7" s="73">
        <v>0.42</v>
      </c>
      <c r="O7" s="91">
        <v>0.745</v>
      </c>
      <c r="P7" s="91">
        <v>1E-3</v>
      </c>
      <c r="Q7" s="73">
        <v>10.5</v>
      </c>
      <c r="R7" s="72">
        <v>45.6</v>
      </c>
      <c r="S7" s="72">
        <v>19.8</v>
      </c>
      <c r="T7" s="72">
        <v>85.8</v>
      </c>
      <c r="U7" s="72">
        <v>85.8</v>
      </c>
      <c r="V7" s="72">
        <v>10.4</v>
      </c>
      <c r="W7" s="72">
        <v>89.6</v>
      </c>
      <c r="X7" s="73">
        <v>69</v>
      </c>
      <c r="Y7" s="73">
        <v>87.6</v>
      </c>
      <c r="Z7" s="91">
        <v>0.36299999999999999</v>
      </c>
      <c r="AA7" s="93">
        <v>14208759</v>
      </c>
      <c r="AB7" s="124">
        <v>417.27</v>
      </c>
      <c r="AC7" s="124">
        <v>134.21</v>
      </c>
      <c r="AD7" s="124">
        <v>0.84868799699999997</v>
      </c>
      <c r="AE7" s="124">
        <v>3.2095310136157336</v>
      </c>
      <c r="AF7" s="156">
        <v>5.6124383769434966E-4</v>
      </c>
      <c r="AG7" s="124" t="s">
        <v>449</v>
      </c>
      <c r="AH7" s="126">
        <v>0</v>
      </c>
      <c r="AI7" s="72">
        <v>5</v>
      </c>
      <c r="AJ7" s="316">
        <v>1.4372163388804841E-2</v>
      </c>
      <c r="AK7" s="126">
        <v>13.3</v>
      </c>
      <c r="AL7" s="126">
        <v>10</v>
      </c>
      <c r="AM7" s="75">
        <v>2.5499999999999998</v>
      </c>
      <c r="AN7" s="94">
        <v>0</v>
      </c>
      <c r="AO7" s="93">
        <v>123</v>
      </c>
      <c r="AP7" s="125">
        <v>3.5000000000000003E-2</v>
      </c>
      <c r="AQ7" s="124">
        <v>0.24</v>
      </c>
      <c r="AR7" s="124">
        <v>4.9575274933636706</v>
      </c>
      <c r="AS7" s="124">
        <v>6.2825690551766051</v>
      </c>
      <c r="AT7" s="124">
        <v>0.17586276760991401</v>
      </c>
      <c r="AU7" s="124">
        <v>49.39</v>
      </c>
      <c r="AV7" s="126">
        <v>63.5</v>
      </c>
      <c r="AW7" s="290">
        <v>4670.0087980010003</v>
      </c>
      <c r="AX7" s="73">
        <v>4.2405518253894936</v>
      </c>
      <c r="AY7" s="94">
        <v>116</v>
      </c>
      <c r="AZ7" s="124">
        <v>0.13333333333333333</v>
      </c>
      <c r="BA7" s="124">
        <v>0.26666666666666666</v>
      </c>
      <c r="BB7" s="124">
        <v>0.72</v>
      </c>
      <c r="BC7" s="126">
        <v>0</v>
      </c>
      <c r="BD7" s="126">
        <v>0</v>
      </c>
      <c r="BE7" s="126">
        <v>0</v>
      </c>
      <c r="BF7" s="124">
        <v>0.77200000000000002</v>
      </c>
      <c r="BG7" s="75">
        <v>121.5</v>
      </c>
      <c r="BH7" s="124">
        <v>0.93936739999999996</v>
      </c>
      <c r="BI7" s="94">
        <v>1579.2697479999999</v>
      </c>
      <c r="BJ7" s="155">
        <v>1616.17785645</v>
      </c>
      <c r="BK7" s="155">
        <v>1.5166414523449319</v>
      </c>
      <c r="BL7" s="155">
        <v>3.0975794251134645</v>
      </c>
      <c r="BM7" s="155">
        <v>1.3804841149773071</v>
      </c>
      <c r="BN7" s="94">
        <v>1302.8303289999999</v>
      </c>
      <c r="BO7" s="94">
        <v>264400</v>
      </c>
      <c r="BP7" s="94">
        <v>329215.45975099999</v>
      </c>
    </row>
    <row r="8" spans="1:68" x14ac:dyDescent="0.25">
      <c r="A8" s="299" t="s">
        <v>658</v>
      </c>
      <c r="B8" s="52" t="s">
        <v>590</v>
      </c>
      <c r="C8" s="42" t="s">
        <v>626</v>
      </c>
      <c r="D8" s="290">
        <v>469.65461682315788</v>
      </c>
      <c r="E8" s="290">
        <v>465.44843496000004</v>
      </c>
      <c r="F8" s="72">
        <v>6.829866</v>
      </c>
      <c r="G8" s="72">
        <v>0</v>
      </c>
      <c r="H8" s="72">
        <v>1150.997759527</v>
      </c>
      <c r="I8" s="73">
        <v>0.2</v>
      </c>
      <c r="J8" s="72">
        <v>1744.4056836552368</v>
      </c>
      <c r="K8" s="72">
        <v>6</v>
      </c>
      <c r="L8" s="72">
        <v>0</v>
      </c>
      <c r="M8" s="90">
        <v>0.48</v>
      </c>
      <c r="N8" s="73">
        <v>0.42</v>
      </c>
      <c r="O8" s="91">
        <v>0.73899999999999999</v>
      </c>
      <c r="P8" s="91">
        <v>1E-3</v>
      </c>
      <c r="Q8" s="73">
        <v>10.5</v>
      </c>
      <c r="R8" s="72">
        <v>51.3</v>
      </c>
      <c r="S8" s="72">
        <v>24.6</v>
      </c>
      <c r="T8" s="72">
        <v>85.2</v>
      </c>
      <c r="U8" s="72">
        <v>88.4</v>
      </c>
      <c r="V8" s="72">
        <v>2.5</v>
      </c>
      <c r="W8" s="72">
        <v>97.5</v>
      </c>
      <c r="X8" s="73">
        <v>33.799999999999997</v>
      </c>
      <c r="Y8" s="73">
        <v>61.5</v>
      </c>
      <c r="Z8" s="91">
        <v>0.36299999999999999</v>
      </c>
      <c r="AA8" s="93">
        <v>14208759</v>
      </c>
      <c r="AB8" s="124">
        <v>417.27</v>
      </c>
      <c r="AC8" s="124">
        <v>134.21</v>
      </c>
      <c r="AD8" s="124">
        <v>0.84868799699999997</v>
      </c>
      <c r="AE8" s="124">
        <v>3.4714661984196664</v>
      </c>
      <c r="AF8" s="156">
        <v>4.1355037395512538E-4</v>
      </c>
      <c r="AG8" s="124" t="s">
        <v>449</v>
      </c>
      <c r="AH8" s="126">
        <v>0</v>
      </c>
      <c r="AI8" s="72">
        <v>5</v>
      </c>
      <c r="AJ8" s="316">
        <v>3.5557506584723439E-2</v>
      </c>
      <c r="AK8" s="126">
        <v>8.4</v>
      </c>
      <c r="AL8" s="126">
        <v>11.2</v>
      </c>
      <c r="AM8" s="75">
        <v>0.01</v>
      </c>
      <c r="AN8" s="94">
        <v>0</v>
      </c>
      <c r="AO8" s="93">
        <v>123</v>
      </c>
      <c r="AP8" s="125">
        <v>3.5000000000000003E-2</v>
      </c>
      <c r="AQ8" s="124">
        <v>0.24</v>
      </c>
      <c r="AR8" s="124">
        <v>7.8838539375274959</v>
      </c>
      <c r="AS8" s="124">
        <v>6.2825690551766051</v>
      </c>
      <c r="AT8" s="124">
        <v>0.17586276760991401</v>
      </c>
      <c r="AU8" s="124">
        <v>49.39</v>
      </c>
      <c r="AV8" s="126">
        <v>63.5</v>
      </c>
      <c r="AW8" s="290">
        <v>4670.0087980010003</v>
      </c>
      <c r="AX8" s="73">
        <v>4.2405518253894936</v>
      </c>
      <c r="AY8" s="94">
        <v>171</v>
      </c>
      <c r="AZ8" s="124">
        <v>0.13333333333333333</v>
      </c>
      <c r="BA8" s="124">
        <v>0.26666666666666666</v>
      </c>
      <c r="BB8" s="124">
        <v>0.72</v>
      </c>
      <c r="BC8" s="126">
        <v>0</v>
      </c>
      <c r="BD8" s="126">
        <v>1.834862385321101</v>
      </c>
      <c r="BE8" s="126">
        <v>0.91743119266055051</v>
      </c>
      <c r="BF8" s="124">
        <v>0.71900000000000008</v>
      </c>
      <c r="BG8" s="75">
        <v>121.5</v>
      </c>
      <c r="BH8" s="124">
        <v>0.93936739999999996</v>
      </c>
      <c r="BI8" s="94">
        <v>1732.762581</v>
      </c>
      <c r="BJ8" s="155">
        <v>1616.17785645</v>
      </c>
      <c r="BK8" s="155">
        <v>1.5715539947322212</v>
      </c>
      <c r="BL8" s="155">
        <v>3.6303775241439857</v>
      </c>
      <c r="BM8" s="155">
        <v>3.2045654082528534</v>
      </c>
      <c r="BN8" s="94">
        <v>5131.698112</v>
      </c>
      <c r="BO8" s="94">
        <v>227800</v>
      </c>
      <c r="BP8" s="94">
        <v>227699.246701</v>
      </c>
    </row>
    <row r="9" spans="1:68" x14ac:dyDescent="0.25">
      <c r="A9" s="299" t="s">
        <v>658</v>
      </c>
      <c r="B9" s="52" t="s">
        <v>591</v>
      </c>
      <c r="C9" s="42" t="s">
        <v>627</v>
      </c>
      <c r="D9" s="290">
        <v>469.1627686842105</v>
      </c>
      <c r="E9" s="290">
        <v>449.4290614652632</v>
      </c>
      <c r="F9" s="72">
        <v>5.4762630000000003</v>
      </c>
      <c r="G9" s="72">
        <v>0</v>
      </c>
      <c r="H9" s="72">
        <v>1411.2489233424999</v>
      </c>
      <c r="I9" s="73">
        <v>0.1</v>
      </c>
      <c r="J9" s="72">
        <v>1922.8282140730025</v>
      </c>
      <c r="K9" s="72">
        <v>6</v>
      </c>
      <c r="L9" s="72">
        <v>0</v>
      </c>
      <c r="M9" s="90">
        <v>0.48</v>
      </c>
      <c r="N9" s="73">
        <v>0.42</v>
      </c>
      <c r="O9" s="91">
        <v>0.78200000000000003</v>
      </c>
      <c r="P9" s="91">
        <v>1E-3</v>
      </c>
      <c r="Q9" s="73">
        <v>10.5</v>
      </c>
      <c r="R9" s="72">
        <v>32.9</v>
      </c>
      <c r="S9" s="72">
        <v>11.3</v>
      </c>
      <c r="T9" s="72">
        <v>87.2</v>
      </c>
      <c r="U9" s="72">
        <v>86.6</v>
      </c>
      <c r="V9" s="72">
        <v>7.4</v>
      </c>
      <c r="W9" s="72">
        <v>92.6</v>
      </c>
      <c r="X9" s="73">
        <v>49.5</v>
      </c>
      <c r="Y9" s="73">
        <v>71.3</v>
      </c>
      <c r="Z9" s="91">
        <v>0.36299999999999999</v>
      </c>
      <c r="AA9" s="93">
        <v>14208759</v>
      </c>
      <c r="AB9" s="124">
        <v>417.27</v>
      </c>
      <c r="AC9" s="124">
        <v>134.21</v>
      </c>
      <c r="AD9" s="124">
        <v>0.84868799699999997</v>
      </c>
      <c r="AE9" s="124">
        <v>3.0923934687375549</v>
      </c>
      <c r="AF9" s="156">
        <v>1.0486443381180223E-3</v>
      </c>
      <c r="AG9" s="124" t="s">
        <v>449</v>
      </c>
      <c r="AH9" s="126">
        <v>0</v>
      </c>
      <c r="AI9" s="72">
        <v>5</v>
      </c>
      <c r="AJ9" s="316">
        <v>2.3496614894464356E-2</v>
      </c>
      <c r="AK9" s="126">
        <v>14.7</v>
      </c>
      <c r="AL9" s="126">
        <v>9.3000000000000007</v>
      </c>
      <c r="AM9" s="75">
        <v>0.95</v>
      </c>
      <c r="AN9" s="94">
        <v>0</v>
      </c>
      <c r="AO9" s="93">
        <v>123</v>
      </c>
      <c r="AP9" s="125">
        <v>3.5000000000000003E-2</v>
      </c>
      <c r="AQ9" s="124">
        <v>0.24</v>
      </c>
      <c r="AR9" s="124">
        <v>6.065390749601276</v>
      </c>
      <c r="AS9" s="124">
        <v>6.2825690551766051</v>
      </c>
      <c r="AT9" s="124">
        <v>0.17586276760991401</v>
      </c>
      <c r="AU9" s="124">
        <v>49.39</v>
      </c>
      <c r="AV9" s="126">
        <v>63.5</v>
      </c>
      <c r="AW9" s="290">
        <v>4670.0087980010003</v>
      </c>
      <c r="AX9" s="73">
        <v>4.2405518253894936</v>
      </c>
      <c r="AY9" s="94">
        <v>155</v>
      </c>
      <c r="AZ9" s="124">
        <v>0.13333333333333333</v>
      </c>
      <c r="BA9" s="124">
        <v>0.26666666666666666</v>
      </c>
      <c r="BB9" s="124">
        <v>0.72</v>
      </c>
      <c r="BC9" s="126">
        <v>1.1627906976744187</v>
      </c>
      <c r="BD9" s="126">
        <v>1.1627906976744187</v>
      </c>
      <c r="BE9" s="126">
        <v>0</v>
      </c>
      <c r="BF9" s="124">
        <v>0.80299999999999994</v>
      </c>
      <c r="BG9" s="75">
        <v>121.5</v>
      </c>
      <c r="BH9" s="124">
        <v>0.93936739999999996</v>
      </c>
      <c r="BI9" s="94">
        <v>1293.5921040000001</v>
      </c>
      <c r="BJ9" s="155">
        <v>1616.17785645</v>
      </c>
      <c r="BK9" s="155">
        <v>2.4293110314615691</v>
      </c>
      <c r="BL9" s="155">
        <v>3.9665471923536444</v>
      </c>
      <c r="BM9" s="155">
        <v>1.9713261648745521</v>
      </c>
      <c r="BN9" s="94">
        <v>1971.8317420000001</v>
      </c>
      <c r="BO9" s="94">
        <v>251100</v>
      </c>
      <c r="BP9" s="94">
        <v>220356.43872000001</v>
      </c>
    </row>
    <row r="10" spans="1:68" x14ac:dyDescent="0.25">
      <c r="A10" s="299" t="s">
        <v>658</v>
      </c>
      <c r="B10" s="52" t="s">
        <v>592</v>
      </c>
      <c r="C10" s="42" t="s">
        <v>628</v>
      </c>
      <c r="D10" s="290">
        <v>464.00658758105266</v>
      </c>
      <c r="E10" s="290">
        <v>365.44589233052631</v>
      </c>
      <c r="F10" s="72">
        <v>161.32168300000001</v>
      </c>
      <c r="G10" s="72">
        <v>24.907288000000001</v>
      </c>
      <c r="H10" s="72">
        <v>1579.7479279439999</v>
      </c>
      <c r="I10" s="73">
        <v>0</v>
      </c>
      <c r="J10" s="72">
        <v>1621.1180124223602</v>
      </c>
      <c r="K10" s="72">
        <v>6</v>
      </c>
      <c r="L10" s="72">
        <v>0</v>
      </c>
      <c r="M10" s="90">
        <v>0.48</v>
      </c>
      <c r="N10" s="73">
        <v>0.42</v>
      </c>
      <c r="O10" s="91">
        <v>0.755</v>
      </c>
      <c r="P10" s="91">
        <v>1E-3</v>
      </c>
      <c r="Q10" s="73">
        <v>10.5</v>
      </c>
      <c r="R10" s="72">
        <v>12.9</v>
      </c>
      <c r="S10" s="72">
        <v>11.4</v>
      </c>
      <c r="T10" s="72">
        <v>86.2</v>
      </c>
      <c r="U10" s="72">
        <v>84.7</v>
      </c>
      <c r="V10" s="72">
        <v>14.8</v>
      </c>
      <c r="W10" s="72">
        <v>85.2</v>
      </c>
      <c r="X10" s="73">
        <v>42.3</v>
      </c>
      <c r="Y10" s="73">
        <v>66.5</v>
      </c>
      <c r="Z10" s="91">
        <v>0.36299999999999999</v>
      </c>
      <c r="AA10" s="93">
        <v>14208759</v>
      </c>
      <c r="AB10" s="124">
        <v>417.27</v>
      </c>
      <c r="AC10" s="124">
        <v>134.21</v>
      </c>
      <c r="AD10" s="124">
        <v>0.84868799699999997</v>
      </c>
      <c r="AE10" s="124">
        <v>3.6627302786962681</v>
      </c>
      <c r="AF10" s="156">
        <v>4.9342105263157896E-4</v>
      </c>
      <c r="AG10" s="124" t="s">
        <v>449</v>
      </c>
      <c r="AH10" s="126">
        <v>0</v>
      </c>
      <c r="AI10" s="72">
        <v>5</v>
      </c>
      <c r="AJ10" s="316">
        <v>2.4563060935285784E-2</v>
      </c>
      <c r="AK10" s="126">
        <v>10.8</v>
      </c>
      <c r="AL10" s="126">
        <v>10.4</v>
      </c>
      <c r="AM10" s="75">
        <v>0.01</v>
      </c>
      <c r="AN10" s="94">
        <v>0</v>
      </c>
      <c r="AO10" s="93">
        <v>123</v>
      </c>
      <c r="AP10" s="125">
        <v>3.5000000000000003E-2</v>
      </c>
      <c r="AQ10" s="124">
        <v>0.24</v>
      </c>
      <c r="AR10" s="124">
        <v>8.8468045112781954</v>
      </c>
      <c r="AS10" s="124">
        <v>6.2825690551766051</v>
      </c>
      <c r="AT10" s="124">
        <v>0.17586276760991401</v>
      </c>
      <c r="AU10" s="124">
        <v>49.39</v>
      </c>
      <c r="AV10" s="126">
        <v>63.5</v>
      </c>
      <c r="AW10" s="290">
        <v>4670.0087980010003</v>
      </c>
      <c r="AX10" s="73">
        <v>4.2405518253894936</v>
      </c>
      <c r="AY10" s="94">
        <v>151</v>
      </c>
      <c r="AZ10" s="124">
        <v>0.13333333333333333</v>
      </c>
      <c r="BA10" s="124">
        <v>0.26666666666666666</v>
      </c>
      <c r="BB10" s="124">
        <v>0.72</v>
      </c>
      <c r="BC10" s="126">
        <v>0</v>
      </c>
      <c r="BD10" s="126">
        <v>0</v>
      </c>
      <c r="BE10" s="126">
        <v>3.9473684210526314</v>
      </c>
      <c r="BF10" s="124">
        <v>0.75599999999999989</v>
      </c>
      <c r="BG10" s="75">
        <v>121.5</v>
      </c>
      <c r="BH10" s="124">
        <v>0.93936739999999996</v>
      </c>
      <c r="BI10" s="94">
        <v>2072.4682309999998</v>
      </c>
      <c r="BJ10" s="155">
        <v>1616.17785645</v>
      </c>
      <c r="BK10" s="155">
        <v>2.4988190836088804</v>
      </c>
      <c r="BL10" s="155">
        <v>4.8842701936702877</v>
      </c>
      <c r="BM10" s="155">
        <v>2.7822390174775626</v>
      </c>
      <c r="BN10" s="94">
        <v>3582.2842340000002</v>
      </c>
      <c r="BO10" s="94">
        <v>211700</v>
      </c>
      <c r="BP10" s="94">
        <v>202762.49977200001</v>
      </c>
    </row>
    <row r="11" spans="1:68" x14ac:dyDescent="0.25">
      <c r="A11" s="299" t="s">
        <v>658</v>
      </c>
      <c r="B11" s="52" t="s">
        <v>593</v>
      </c>
      <c r="C11" s="42" t="s">
        <v>629</v>
      </c>
      <c r="D11" s="290">
        <v>514.72224909473687</v>
      </c>
      <c r="E11" s="290">
        <v>346.73574564421051</v>
      </c>
      <c r="F11" s="72">
        <v>0</v>
      </c>
      <c r="G11" s="72">
        <v>0</v>
      </c>
      <c r="H11" s="72">
        <v>978.84851728099989</v>
      </c>
      <c r="I11" s="73">
        <v>0.05</v>
      </c>
      <c r="J11" s="72">
        <v>1764.3154939164467</v>
      </c>
      <c r="K11" s="72">
        <v>6</v>
      </c>
      <c r="L11" s="72">
        <v>0</v>
      </c>
      <c r="M11" s="90">
        <v>0.48</v>
      </c>
      <c r="N11" s="73">
        <v>0.42</v>
      </c>
      <c r="O11" s="91">
        <v>0.77300000000000002</v>
      </c>
      <c r="P11" s="91">
        <v>1E-3</v>
      </c>
      <c r="Q11" s="73">
        <v>10.5</v>
      </c>
      <c r="R11" s="72">
        <v>48.2</v>
      </c>
      <c r="S11" s="72">
        <v>14.2</v>
      </c>
      <c r="T11" s="72">
        <v>90.3</v>
      </c>
      <c r="U11" s="72">
        <v>90.8</v>
      </c>
      <c r="V11" s="72">
        <v>5</v>
      </c>
      <c r="W11" s="72">
        <v>95</v>
      </c>
      <c r="X11" s="73">
        <v>43.2</v>
      </c>
      <c r="Y11" s="73">
        <v>57.3</v>
      </c>
      <c r="Z11" s="91">
        <v>0.36299999999999999</v>
      </c>
      <c r="AA11" s="93">
        <v>14208759</v>
      </c>
      <c r="AB11" s="124">
        <v>417.27</v>
      </c>
      <c r="AC11" s="124">
        <v>134.21</v>
      </c>
      <c r="AD11" s="124">
        <v>0.84868799699999997</v>
      </c>
      <c r="AE11" s="124">
        <v>3.7578124999999996</v>
      </c>
      <c r="AF11" s="156">
        <v>1.3431542461005198E-4</v>
      </c>
      <c r="AG11" s="124" t="s">
        <v>449</v>
      </c>
      <c r="AH11" s="126">
        <v>0</v>
      </c>
      <c r="AI11" s="72">
        <v>5</v>
      </c>
      <c r="AJ11" s="316">
        <v>4.0364583333333336E-2</v>
      </c>
      <c r="AK11" s="126">
        <v>12.5</v>
      </c>
      <c r="AL11" s="126">
        <v>11.6</v>
      </c>
      <c r="AM11" s="75">
        <v>1.55</v>
      </c>
      <c r="AN11" s="94">
        <v>0</v>
      </c>
      <c r="AO11" s="93">
        <v>123</v>
      </c>
      <c r="AP11" s="125">
        <v>3.5000000000000003E-2</v>
      </c>
      <c r="AQ11" s="124">
        <v>0.24</v>
      </c>
      <c r="AR11" s="124">
        <v>8.171577123050259</v>
      </c>
      <c r="AS11" s="124">
        <v>6.2825690551766051</v>
      </c>
      <c r="AT11" s="124">
        <v>0.17586276760991401</v>
      </c>
      <c r="AU11" s="124">
        <v>49.39</v>
      </c>
      <c r="AV11" s="126">
        <v>63.5</v>
      </c>
      <c r="AW11" s="290">
        <v>4670.0087980010003</v>
      </c>
      <c r="AX11" s="73">
        <v>4.2405518253894936</v>
      </c>
      <c r="AY11" s="94">
        <v>180</v>
      </c>
      <c r="AZ11" s="124">
        <v>0.13333333333333333</v>
      </c>
      <c r="BA11" s="124">
        <v>0.26666666666666666</v>
      </c>
      <c r="BB11" s="124">
        <v>0.72</v>
      </c>
      <c r="BC11" s="126">
        <v>0</v>
      </c>
      <c r="BD11" s="126">
        <v>0</v>
      </c>
      <c r="BE11" s="126">
        <v>1.4388489208633095</v>
      </c>
      <c r="BF11" s="124">
        <v>0.70700000000000007</v>
      </c>
      <c r="BG11" s="75">
        <v>121.5</v>
      </c>
      <c r="BH11" s="124">
        <v>0.93936739999999996</v>
      </c>
      <c r="BI11" s="94">
        <v>1860.2275440000001</v>
      </c>
      <c r="BJ11" s="155">
        <v>1616.17785645</v>
      </c>
      <c r="BK11" s="155">
        <v>2.4522569444444442</v>
      </c>
      <c r="BL11" s="155">
        <v>5.247395833333333</v>
      </c>
      <c r="BM11" s="155">
        <v>3.2855902777777777</v>
      </c>
      <c r="BN11" s="94">
        <v>2984.9098530000001</v>
      </c>
      <c r="BO11" s="94">
        <v>230400</v>
      </c>
      <c r="BP11" s="94">
        <v>240167.534499</v>
      </c>
    </row>
    <row r="12" spans="1:68" x14ac:dyDescent="0.25">
      <c r="A12" s="299" t="s">
        <v>658</v>
      </c>
      <c r="B12" s="52" t="s">
        <v>594</v>
      </c>
      <c r="C12" s="42" t="s">
        <v>630</v>
      </c>
      <c r="D12" s="290">
        <v>258.58102740421054</v>
      </c>
      <c r="E12" s="290">
        <v>156.35487258526317</v>
      </c>
      <c r="F12" s="72">
        <v>6847.6108899999999</v>
      </c>
      <c r="G12" s="72">
        <v>6769.1586459999999</v>
      </c>
      <c r="H12" s="72">
        <v>1473.1861360729997</v>
      </c>
      <c r="I12" s="73">
        <v>0.05</v>
      </c>
      <c r="J12" s="72">
        <v>0</v>
      </c>
      <c r="K12" s="72">
        <v>6</v>
      </c>
      <c r="L12" s="72">
        <v>0</v>
      </c>
      <c r="M12" s="90">
        <v>0.48</v>
      </c>
      <c r="N12" s="73">
        <v>0.42</v>
      </c>
      <c r="O12" s="91">
        <v>0.77</v>
      </c>
      <c r="P12" s="91">
        <v>1E-3</v>
      </c>
      <c r="Q12" s="73">
        <v>10.5</v>
      </c>
      <c r="R12" s="72">
        <v>49.3</v>
      </c>
      <c r="S12" s="72">
        <v>17.5</v>
      </c>
      <c r="T12" s="72">
        <v>92</v>
      </c>
      <c r="U12" s="72">
        <v>91.4</v>
      </c>
      <c r="V12" s="72">
        <v>6.2</v>
      </c>
      <c r="W12" s="72">
        <v>93.8</v>
      </c>
      <c r="X12" s="73">
        <v>61.7</v>
      </c>
      <c r="Y12" s="73">
        <v>81.3</v>
      </c>
      <c r="Z12" s="91">
        <v>0.36299999999999999</v>
      </c>
      <c r="AA12" s="93">
        <v>14208759</v>
      </c>
      <c r="AB12" s="124">
        <v>417.27</v>
      </c>
      <c r="AC12" s="124">
        <v>134.21</v>
      </c>
      <c r="AD12" s="124">
        <v>0.84868799699999997</v>
      </c>
      <c r="AE12" s="124">
        <v>2.3637713437268006</v>
      </c>
      <c r="AF12" s="156">
        <v>1.7518248175182481E-4</v>
      </c>
      <c r="AG12" s="124" t="s">
        <v>449</v>
      </c>
      <c r="AH12" s="126">
        <v>0</v>
      </c>
      <c r="AI12" s="72">
        <v>9</v>
      </c>
      <c r="AJ12" s="316">
        <v>3.6377134372680031E-2</v>
      </c>
      <c r="AK12" s="126">
        <v>12.4</v>
      </c>
      <c r="AL12" s="126">
        <v>10.8</v>
      </c>
      <c r="AM12" s="75">
        <v>3.95</v>
      </c>
      <c r="AN12" s="94">
        <v>0</v>
      </c>
      <c r="AO12" s="93">
        <v>123</v>
      </c>
      <c r="AP12" s="125">
        <v>3.5000000000000003E-2</v>
      </c>
      <c r="AQ12" s="124">
        <v>0.24</v>
      </c>
      <c r="AR12" s="124">
        <v>7.7693430656934304</v>
      </c>
      <c r="AS12" s="124">
        <v>6.2825690551766051</v>
      </c>
      <c r="AT12" s="124">
        <v>0.17586276760991401</v>
      </c>
      <c r="AU12" s="124">
        <v>49.39</v>
      </c>
      <c r="AV12" s="126">
        <v>63.5</v>
      </c>
      <c r="AW12" s="290">
        <v>4670.0087980010003</v>
      </c>
      <c r="AX12" s="73">
        <v>4.2405518253894936</v>
      </c>
      <c r="AY12" s="94">
        <v>122</v>
      </c>
      <c r="AZ12" s="124">
        <v>0.13333333333333333</v>
      </c>
      <c r="BA12" s="124">
        <v>0.26666666666666666</v>
      </c>
      <c r="BB12" s="124">
        <v>0.72</v>
      </c>
      <c r="BC12" s="126">
        <v>0</v>
      </c>
      <c r="BD12" s="126">
        <v>1.948051948051948</v>
      </c>
      <c r="BE12" s="126">
        <v>0.64935064935064934</v>
      </c>
      <c r="BF12" s="124">
        <v>0.70099999999999996</v>
      </c>
      <c r="BG12" s="75">
        <v>121.5</v>
      </c>
      <c r="BH12" s="124">
        <v>0.93936739999999996</v>
      </c>
      <c r="BI12" s="94">
        <v>2231.8269690000002</v>
      </c>
      <c r="BJ12" s="155">
        <v>1616.17785645</v>
      </c>
      <c r="BK12" s="155">
        <v>1.7520415738678545</v>
      </c>
      <c r="BL12" s="155">
        <v>4.8106904231625833</v>
      </c>
      <c r="BM12" s="155">
        <v>3.1328878990348925</v>
      </c>
      <c r="BN12" s="94">
        <v>4497.2756740000004</v>
      </c>
      <c r="BO12" s="94">
        <v>134700</v>
      </c>
      <c r="BP12" s="94">
        <v>118733.43781600001</v>
      </c>
    </row>
    <row r="13" spans="1:68" x14ac:dyDescent="0.25">
      <c r="A13" s="299" t="s">
        <v>658</v>
      </c>
      <c r="B13" s="52" t="s">
        <v>595</v>
      </c>
      <c r="C13" s="42" t="s">
        <v>631</v>
      </c>
      <c r="D13" s="290">
        <v>242.71510530105263</v>
      </c>
      <c r="E13" s="290">
        <v>44.078445328421054</v>
      </c>
      <c r="F13" s="72">
        <v>423.15520700000002</v>
      </c>
      <c r="G13" s="72">
        <v>120.400813</v>
      </c>
      <c r="H13" s="72">
        <v>874.56710722600008</v>
      </c>
      <c r="I13" s="73">
        <v>0.15</v>
      </c>
      <c r="J13" s="72">
        <v>916.61703394877895</v>
      </c>
      <c r="K13" s="72">
        <v>6</v>
      </c>
      <c r="L13" s="72">
        <v>0</v>
      </c>
      <c r="M13" s="90">
        <v>0.48</v>
      </c>
      <c r="N13" s="73">
        <v>0.42</v>
      </c>
      <c r="O13" s="91">
        <v>0.76400000000000001</v>
      </c>
      <c r="P13" s="91">
        <v>1E-3</v>
      </c>
      <c r="Q13" s="73">
        <v>10.5</v>
      </c>
      <c r="R13" s="72">
        <v>26.4</v>
      </c>
      <c r="S13" s="72">
        <v>12.8</v>
      </c>
      <c r="T13" s="72">
        <v>80.7</v>
      </c>
      <c r="U13" s="72">
        <v>78</v>
      </c>
      <c r="V13" s="72">
        <v>7.2</v>
      </c>
      <c r="W13" s="72">
        <v>92.8</v>
      </c>
      <c r="X13" s="73">
        <v>42.9</v>
      </c>
      <c r="Y13" s="73">
        <v>58.1</v>
      </c>
      <c r="Z13" s="91">
        <v>0.36299999999999999</v>
      </c>
      <c r="AA13" s="93">
        <v>14208759</v>
      </c>
      <c r="AB13" s="124">
        <v>417.27</v>
      </c>
      <c r="AC13" s="124">
        <v>134.21</v>
      </c>
      <c r="AD13" s="124">
        <v>0.84868799699999997</v>
      </c>
      <c r="AE13" s="124">
        <v>3.1203007518796992</v>
      </c>
      <c r="AF13" s="156">
        <v>1.6501650165016502E-4</v>
      </c>
      <c r="AG13" s="124" t="s">
        <v>449</v>
      </c>
      <c r="AH13" s="126">
        <v>0</v>
      </c>
      <c r="AI13" s="72">
        <v>5</v>
      </c>
      <c r="AJ13" s="316">
        <v>1.3366750208855473E-2</v>
      </c>
      <c r="AK13" s="126">
        <v>12.4</v>
      </c>
      <c r="AL13" s="126">
        <v>12.8</v>
      </c>
      <c r="AM13" s="75">
        <v>0.01</v>
      </c>
      <c r="AN13" s="94">
        <v>0</v>
      </c>
      <c r="AO13" s="93">
        <v>123</v>
      </c>
      <c r="AP13" s="125">
        <v>3.5000000000000003E-2</v>
      </c>
      <c r="AQ13" s="124">
        <v>0.24</v>
      </c>
      <c r="AR13" s="124">
        <v>3.5808580858085812</v>
      </c>
      <c r="AS13" s="124">
        <v>6.2825690551766051</v>
      </c>
      <c r="AT13" s="124">
        <v>0.17586276760991401</v>
      </c>
      <c r="AU13" s="124">
        <v>49.39</v>
      </c>
      <c r="AV13" s="126">
        <v>63.5</v>
      </c>
      <c r="AW13" s="290">
        <v>4670.0087980010003</v>
      </c>
      <c r="AX13" s="73">
        <v>4.2405518253894936</v>
      </c>
      <c r="AY13" s="94">
        <v>289</v>
      </c>
      <c r="AZ13" s="124">
        <v>0.13333333333333333</v>
      </c>
      <c r="BA13" s="124">
        <v>0.26666666666666666</v>
      </c>
      <c r="BB13" s="124">
        <v>0.72</v>
      </c>
      <c r="BC13" s="126">
        <v>0</v>
      </c>
      <c r="BD13" s="126">
        <v>0</v>
      </c>
      <c r="BE13" s="126">
        <v>2.7027027027027026</v>
      </c>
      <c r="BF13" s="124">
        <v>0.68599999999999994</v>
      </c>
      <c r="BG13" s="75">
        <v>121.5</v>
      </c>
      <c r="BH13" s="124">
        <v>0.93936739999999996</v>
      </c>
      <c r="BI13" s="94">
        <v>1327.8798999999999</v>
      </c>
      <c r="BJ13" s="155">
        <v>1616.17785645</v>
      </c>
      <c r="BK13" s="155">
        <v>2.1804511278195489</v>
      </c>
      <c r="BL13" s="155">
        <v>4.2773600668337508</v>
      </c>
      <c r="BM13" s="155">
        <v>1.8295739348370927</v>
      </c>
      <c r="BN13" s="94">
        <v>2518.3238369999999</v>
      </c>
      <c r="BO13" s="94">
        <v>119700</v>
      </c>
      <c r="BP13" s="94">
        <v>114257.649699</v>
      </c>
    </row>
    <row r="14" spans="1:68" x14ac:dyDescent="0.25">
      <c r="A14" s="299" t="s">
        <v>658</v>
      </c>
      <c r="B14" s="52" t="s">
        <v>596</v>
      </c>
      <c r="C14" s="42" t="s">
        <v>632</v>
      </c>
      <c r="D14" s="290">
        <v>102.46521295368422</v>
      </c>
      <c r="E14" s="290">
        <v>79.462607376842101</v>
      </c>
      <c r="F14" s="72">
        <v>2.5570400000000002</v>
      </c>
      <c r="G14" s="72">
        <v>2.5570400000000002</v>
      </c>
      <c r="H14" s="72">
        <v>424.51281516900008</v>
      </c>
      <c r="I14" s="73">
        <v>0</v>
      </c>
      <c r="J14" s="72">
        <v>0</v>
      </c>
      <c r="K14" s="72">
        <v>6</v>
      </c>
      <c r="L14" s="72">
        <v>0</v>
      </c>
      <c r="M14" s="90">
        <v>0.48</v>
      </c>
      <c r="N14" s="73">
        <v>0.42</v>
      </c>
      <c r="O14" s="91">
        <v>0.77200000000000002</v>
      </c>
      <c r="P14" s="91">
        <v>1E-3</v>
      </c>
      <c r="Q14" s="73">
        <v>10.5</v>
      </c>
      <c r="R14" s="72" t="s">
        <v>449</v>
      </c>
      <c r="S14" s="72">
        <v>10.9</v>
      </c>
      <c r="T14" s="72">
        <v>90.1</v>
      </c>
      <c r="U14" s="72">
        <v>89.1</v>
      </c>
      <c r="V14" s="72">
        <v>6</v>
      </c>
      <c r="W14" s="72">
        <v>94</v>
      </c>
      <c r="X14" s="73">
        <v>42.5</v>
      </c>
      <c r="Y14" s="73">
        <v>71.2</v>
      </c>
      <c r="Z14" s="91">
        <v>0.36299999999999999</v>
      </c>
      <c r="AA14" s="93">
        <v>14208759</v>
      </c>
      <c r="AB14" s="124">
        <v>417.27</v>
      </c>
      <c r="AC14" s="124">
        <v>134.21</v>
      </c>
      <c r="AD14" s="124">
        <v>0.84868799699999997</v>
      </c>
      <c r="AE14" s="124">
        <v>3.1071428571428572</v>
      </c>
      <c r="AF14" s="156">
        <v>1.6494845360824742E-4</v>
      </c>
      <c r="AG14" s="124" t="s">
        <v>449</v>
      </c>
      <c r="AH14" s="126">
        <v>0</v>
      </c>
      <c r="AI14" s="72">
        <v>5</v>
      </c>
      <c r="AJ14" s="316" t="s">
        <v>449</v>
      </c>
      <c r="AK14" s="126">
        <v>14.5</v>
      </c>
      <c r="AL14" s="126">
        <v>4.5999999999999996</v>
      </c>
      <c r="AM14" s="75">
        <v>0.8</v>
      </c>
      <c r="AN14" s="94">
        <v>14536</v>
      </c>
      <c r="AO14" s="93">
        <v>123</v>
      </c>
      <c r="AP14" s="125">
        <v>3.5000000000000003E-2</v>
      </c>
      <c r="AQ14" s="124">
        <v>0.24</v>
      </c>
      <c r="AR14" s="124">
        <v>17.422680412371133</v>
      </c>
      <c r="AS14" s="124">
        <v>6.2825690551766051</v>
      </c>
      <c r="AT14" s="124">
        <v>0.17586276760991401</v>
      </c>
      <c r="AU14" s="124">
        <v>49.39</v>
      </c>
      <c r="AV14" s="126">
        <v>63.5</v>
      </c>
      <c r="AW14" s="290">
        <v>4670.0087980010003</v>
      </c>
      <c r="AX14" s="73">
        <v>4.2405518253894936</v>
      </c>
      <c r="AY14" s="94">
        <v>121</v>
      </c>
      <c r="AZ14" s="124">
        <v>0.13333333333333333</v>
      </c>
      <c r="BA14" s="124">
        <v>0.26666666666666666</v>
      </c>
      <c r="BB14" s="124">
        <v>0.72</v>
      </c>
      <c r="BC14" s="126">
        <v>0</v>
      </c>
      <c r="BD14" s="126">
        <v>1.5873015873015872</v>
      </c>
      <c r="BE14" s="126">
        <v>1.5873015873015872</v>
      </c>
      <c r="BF14" s="124">
        <v>0.7</v>
      </c>
      <c r="BG14" s="75">
        <v>121.5</v>
      </c>
      <c r="BH14" s="124">
        <v>0.93936739999999996</v>
      </c>
      <c r="BI14" s="94">
        <v>1160.574398</v>
      </c>
      <c r="BJ14" s="155">
        <v>1616.17785645</v>
      </c>
      <c r="BK14" s="155">
        <v>2.4159663865546221</v>
      </c>
      <c r="BL14" s="155">
        <v>3.9075630252100844</v>
      </c>
      <c r="BM14" s="155">
        <v>1.7857142857142856</v>
      </c>
      <c r="BN14" s="94">
        <v>2313.4336050000002</v>
      </c>
      <c r="BO14" s="94">
        <v>47600</v>
      </c>
      <c r="BP14" s="94">
        <v>47106.028866000001</v>
      </c>
    </row>
    <row r="15" spans="1:68" x14ac:dyDescent="0.25">
      <c r="A15" s="310" t="s">
        <v>658</v>
      </c>
      <c r="B15" s="111" t="s">
        <v>597</v>
      </c>
      <c r="C15" s="112" t="s">
        <v>633</v>
      </c>
      <c r="D15" s="330">
        <v>2296.6551971978947</v>
      </c>
      <c r="E15" s="330">
        <v>60.363358029473687</v>
      </c>
      <c r="F15" s="113">
        <v>0</v>
      </c>
      <c r="G15" s="113">
        <v>0</v>
      </c>
      <c r="H15" s="113">
        <v>5676.0953550460008</v>
      </c>
      <c r="I15" s="331">
        <v>0.7</v>
      </c>
      <c r="J15" s="113">
        <v>0</v>
      </c>
      <c r="K15" s="113">
        <v>6</v>
      </c>
      <c r="L15" s="113">
        <v>7</v>
      </c>
      <c r="M15" s="332">
        <v>0.48</v>
      </c>
      <c r="N15" s="331">
        <v>0.42</v>
      </c>
      <c r="O15" s="333">
        <v>0.81100000000000005</v>
      </c>
      <c r="P15" s="333">
        <v>1E-3</v>
      </c>
      <c r="Q15" s="331">
        <v>10.5</v>
      </c>
      <c r="R15" s="113">
        <v>13.5</v>
      </c>
      <c r="S15" s="113">
        <v>10.3</v>
      </c>
      <c r="T15" s="113">
        <v>96.3</v>
      </c>
      <c r="U15" s="113">
        <v>95.9</v>
      </c>
      <c r="V15" s="113">
        <v>31.8</v>
      </c>
      <c r="W15" s="113">
        <v>68.2</v>
      </c>
      <c r="X15" s="331">
        <v>53.9</v>
      </c>
      <c r="Y15" s="331">
        <v>71</v>
      </c>
      <c r="Z15" s="333">
        <v>0.36299999999999999</v>
      </c>
      <c r="AA15" s="334">
        <v>14208759</v>
      </c>
      <c r="AB15" s="335">
        <v>417.27</v>
      </c>
      <c r="AC15" s="335">
        <v>134.21</v>
      </c>
      <c r="AD15" s="335">
        <v>0.84868799699999997</v>
      </c>
      <c r="AE15" s="335">
        <v>2.0626830161054173</v>
      </c>
      <c r="AF15" s="336">
        <v>3.1376637756043553E-2</v>
      </c>
      <c r="AG15" s="335" t="s">
        <v>449</v>
      </c>
      <c r="AH15" s="336">
        <v>8.0273113120501939E-4</v>
      </c>
      <c r="AI15" s="113">
        <v>5</v>
      </c>
      <c r="AJ15" s="337">
        <v>1.4366764275256221E-2</v>
      </c>
      <c r="AK15" s="338">
        <v>13.4</v>
      </c>
      <c r="AL15" s="338">
        <v>5.0999999999999996</v>
      </c>
      <c r="AM15" s="339">
        <v>1.55</v>
      </c>
      <c r="AN15" s="340">
        <v>0</v>
      </c>
      <c r="AO15" s="334">
        <v>123</v>
      </c>
      <c r="AP15" s="341">
        <v>3.5000000000000003E-2</v>
      </c>
      <c r="AQ15" s="335">
        <v>0.24</v>
      </c>
      <c r="AR15" s="335">
        <v>5.2616718951836132</v>
      </c>
      <c r="AS15" s="335">
        <v>6.2825690551766051</v>
      </c>
      <c r="AT15" s="335">
        <v>0.17586276760991401</v>
      </c>
      <c r="AU15" s="335">
        <v>49.39</v>
      </c>
      <c r="AV15" s="338">
        <v>63.5</v>
      </c>
      <c r="AW15" s="330">
        <v>4670.0087980010003</v>
      </c>
      <c r="AX15" s="331">
        <v>4.2405518253894936</v>
      </c>
      <c r="AY15" s="340">
        <v>4083</v>
      </c>
      <c r="AZ15" s="335">
        <v>0.13333333333333333</v>
      </c>
      <c r="BA15" s="335">
        <v>0.26666666666666666</v>
      </c>
      <c r="BB15" s="335">
        <v>0.72</v>
      </c>
      <c r="BC15" s="338">
        <v>7.1428571428571423</v>
      </c>
      <c r="BD15" s="338">
        <v>0</v>
      </c>
      <c r="BE15" s="338">
        <v>0</v>
      </c>
      <c r="BF15" s="335">
        <v>0.82</v>
      </c>
      <c r="BG15" s="339">
        <v>121.5</v>
      </c>
      <c r="BH15" s="335">
        <v>0.93936739999999996</v>
      </c>
      <c r="BI15" s="340">
        <v>958.82233499999995</v>
      </c>
      <c r="BJ15" s="342">
        <v>1616.17785645</v>
      </c>
      <c r="BK15" s="342">
        <v>9.8526720351390935</v>
      </c>
      <c r="BL15" s="342">
        <v>8.2018667642752554</v>
      </c>
      <c r="BM15" s="342">
        <v>7.6811859443631043</v>
      </c>
      <c r="BN15" s="340">
        <v>282.56481000000002</v>
      </c>
      <c r="BO15" s="340">
        <v>1092800</v>
      </c>
      <c r="BP15" s="340">
        <v>1038754.341552</v>
      </c>
    </row>
    <row r="16" spans="1:68" x14ac:dyDescent="0.25">
      <c r="A16" s="299" t="s">
        <v>659</v>
      </c>
      <c r="B16" s="52" t="s">
        <v>598</v>
      </c>
      <c r="C16" s="42" t="s">
        <v>634</v>
      </c>
      <c r="D16" s="290">
        <v>1322.8740457894737</v>
      </c>
      <c r="E16" s="290">
        <v>42.460610555789472</v>
      </c>
      <c r="F16" s="72">
        <v>0</v>
      </c>
      <c r="G16" s="72">
        <v>0</v>
      </c>
      <c r="H16" s="72">
        <v>1501.6946262695003</v>
      </c>
      <c r="I16" s="73">
        <v>0.2</v>
      </c>
      <c r="J16" s="72" t="s">
        <v>449</v>
      </c>
      <c r="K16" s="72">
        <v>6</v>
      </c>
      <c r="L16" s="72">
        <v>0</v>
      </c>
      <c r="M16" s="73">
        <v>0.9</v>
      </c>
      <c r="N16" s="73">
        <v>0.52</v>
      </c>
      <c r="O16" s="91">
        <v>0.80100000000000005</v>
      </c>
      <c r="P16" s="91">
        <v>1.9E-2</v>
      </c>
      <c r="Q16" s="73">
        <v>3.3</v>
      </c>
      <c r="R16" s="72">
        <v>15.475085112968122</v>
      </c>
      <c r="S16" s="72">
        <v>10.4</v>
      </c>
      <c r="T16" s="72">
        <v>96.9</v>
      </c>
      <c r="U16" s="72">
        <v>98.7</v>
      </c>
      <c r="V16" s="72">
        <v>18.3</v>
      </c>
      <c r="W16" s="72">
        <v>81.7</v>
      </c>
      <c r="X16" s="73">
        <v>62.6</v>
      </c>
      <c r="Y16" s="73">
        <v>69.400000000000006</v>
      </c>
      <c r="Z16" s="91" t="s">
        <v>449</v>
      </c>
      <c r="AA16" s="93">
        <v>15615221</v>
      </c>
      <c r="AB16" s="124">
        <v>118.95</v>
      </c>
      <c r="AC16" s="124">
        <v>122.69</v>
      </c>
      <c r="AD16" s="124">
        <v>0.28585987099999999</v>
      </c>
      <c r="AE16" s="124">
        <v>3.9080999645515777</v>
      </c>
      <c r="AF16" s="156">
        <v>0</v>
      </c>
      <c r="AG16" s="124">
        <v>0.17241284086986539</v>
      </c>
      <c r="AH16" s="156">
        <v>3.5362701966896168E-4</v>
      </c>
      <c r="AI16" s="72">
        <v>5</v>
      </c>
      <c r="AJ16" s="316">
        <v>0.1</v>
      </c>
      <c r="AK16" s="126">
        <v>16.3</v>
      </c>
      <c r="AL16" s="126">
        <v>22.09737827715356</v>
      </c>
      <c r="AM16" s="75">
        <v>0.05</v>
      </c>
      <c r="AN16" s="94">
        <v>0</v>
      </c>
      <c r="AO16" s="93">
        <v>130</v>
      </c>
      <c r="AP16" s="125" t="s">
        <v>449</v>
      </c>
      <c r="AQ16" s="124">
        <v>0.09</v>
      </c>
      <c r="AR16" s="124">
        <v>6.0531233998975935</v>
      </c>
      <c r="AS16" s="124">
        <v>3.9214522037102686</v>
      </c>
      <c r="AT16" s="124">
        <v>5.6294064358580503E-2</v>
      </c>
      <c r="AU16" s="124">
        <v>111.13</v>
      </c>
      <c r="AV16" s="126">
        <v>61.6</v>
      </c>
      <c r="AW16" s="290">
        <v>5384.0349980452102</v>
      </c>
      <c r="AX16" s="73">
        <v>2.8970774468792371</v>
      </c>
      <c r="AY16" s="94">
        <v>553</v>
      </c>
      <c r="AZ16" s="124">
        <v>6.6666666666666666E-2</v>
      </c>
      <c r="BA16" s="124">
        <v>0.2</v>
      </c>
      <c r="BB16" s="124" t="s">
        <v>449</v>
      </c>
      <c r="BC16" s="126">
        <v>0</v>
      </c>
      <c r="BD16" s="126">
        <v>0</v>
      </c>
      <c r="BE16" s="126">
        <v>0</v>
      </c>
      <c r="BF16" s="124">
        <v>0.88700000000000001</v>
      </c>
      <c r="BG16" s="75">
        <v>183.9</v>
      </c>
      <c r="BH16" s="124">
        <v>0.96129000000000009</v>
      </c>
      <c r="BI16" s="94">
        <v>926.12107800000001</v>
      </c>
      <c r="BJ16" s="155">
        <v>605.93450928000004</v>
      </c>
      <c r="BK16" s="155">
        <v>3.0108639420589758</v>
      </c>
      <c r="BL16" s="155">
        <v>4.7870322469391269</v>
      </c>
      <c r="BM16" s="155">
        <v>3.7334023107432319</v>
      </c>
      <c r="BN16" s="94">
        <v>3946.991497</v>
      </c>
      <c r="BO16" s="94">
        <v>579900</v>
      </c>
      <c r="BP16" s="94">
        <v>810135.00557200005</v>
      </c>
    </row>
    <row r="17" spans="1:128" x14ac:dyDescent="0.25">
      <c r="A17" s="299" t="s">
        <v>659</v>
      </c>
      <c r="B17" s="52" t="s">
        <v>599</v>
      </c>
      <c r="C17" s="42" t="s">
        <v>635</v>
      </c>
      <c r="D17" s="290">
        <v>4717.1926748694732</v>
      </c>
      <c r="E17" s="290">
        <v>111.34653615578948</v>
      </c>
      <c r="F17" s="72">
        <v>0</v>
      </c>
      <c r="G17" s="72">
        <v>0</v>
      </c>
      <c r="H17" s="72">
        <v>36.776304135000004</v>
      </c>
      <c r="I17" s="73">
        <v>0.2</v>
      </c>
      <c r="J17" s="72" t="s">
        <v>449</v>
      </c>
      <c r="K17" s="72">
        <v>6</v>
      </c>
      <c r="L17" s="72">
        <v>8</v>
      </c>
      <c r="M17" s="73">
        <v>0.9</v>
      </c>
      <c r="N17" s="73">
        <v>0.52</v>
      </c>
      <c r="O17" s="91">
        <v>0.82599999999999996</v>
      </c>
      <c r="P17" s="91">
        <v>1.9E-2</v>
      </c>
      <c r="Q17" s="73">
        <v>3.3</v>
      </c>
      <c r="R17" s="72">
        <v>7.9760717846460611</v>
      </c>
      <c r="S17" s="72">
        <v>12.2</v>
      </c>
      <c r="T17" s="72">
        <v>97.5</v>
      </c>
      <c r="U17" s="72">
        <v>98.9</v>
      </c>
      <c r="V17" s="72">
        <v>18.3</v>
      </c>
      <c r="W17" s="72">
        <v>81.7</v>
      </c>
      <c r="X17" s="73">
        <v>68</v>
      </c>
      <c r="Y17" s="73">
        <v>72.8</v>
      </c>
      <c r="Z17" s="91" t="s">
        <v>449</v>
      </c>
      <c r="AA17" s="93">
        <v>15615221</v>
      </c>
      <c r="AB17" s="124">
        <v>118.95</v>
      </c>
      <c r="AC17" s="124">
        <v>122.69</v>
      </c>
      <c r="AD17" s="124">
        <v>0.28585987099999999</v>
      </c>
      <c r="AE17" s="124">
        <v>3.9080999645515777</v>
      </c>
      <c r="AF17" s="156">
        <v>7.1943696237726994E-4</v>
      </c>
      <c r="AG17" s="124">
        <v>0.11222478060648189</v>
      </c>
      <c r="AH17" s="156">
        <v>3.5362701966896168E-4</v>
      </c>
      <c r="AI17" s="72">
        <v>5</v>
      </c>
      <c r="AJ17" s="316">
        <v>0.1</v>
      </c>
      <c r="AK17" s="126">
        <v>17.3</v>
      </c>
      <c r="AL17" s="126">
        <v>16.153037996848191</v>
      </c>
      <c r="AM17" s="75">
        <v>0.05</v>
      </c>
      <c r="AN17" s="94">
        <v>0</v>
      </c>
      <c r="AO17" s="93">
        <v>130</v>
      </c>
      <c r="AP17" s="125" t="s">
        <v>449</v>
      </c>
      <c r="AQ17" s="124">
        <v>0.09</v>
      </c>
      <c r="AR17" s="124">
        <v>6.0531233998975935</v>
      </c>
      <c r="AS17" s="124">
        <v>3.9214522037102686</v>
      </c>
      <c r="AT17" s="124">
        <v>5.6294064358580503E-2</v>
      </c>
      <c r="AU17" s="124">
        <v>111.13</v>
      </c>
      <c r="AV17" s="126">
        <v>61.6</v>
      </c>
      <c r="AW17" s="290">
        <v>14110.1</v>
      </c>
      <c r="AX17" s="73">
        <v>2.8970774468792371</v>
      </c>
      <c r="AY17" s="94">
        <v>7020</v>
      </c>
      <c r="AZ17" s="124">
        <v>6.6666666666666666E-2</v>
      </c>
      <c r="BA17" s="124">
        <v>0.2</v>
      </c>
      <c r="BB17" s="124" t="s">
        <v>449</v>
      </c>
      <c r="BC17" s="126">
        <v>0</v>
      </c>
      <c r="BD17" s="126">
        <v>0</v>
      </c>
      <c r="BE17" s="126">
        <v>0</v>
      </c>
      <c r="BF17" s="124">
        <v>0.91900000000000004</v>
      </c>
      <c r="BG17" s="75">
        <v>194.9</v>
      </c>
      <c r="BH17" s="124">
        <v>0.96129000000000009</v>
      </c>
      <c r="BI17" s="94">
        <v>2718.1595259999999</v>
      </c>
      <c r="BJ17" s="155">
        <v>605.93450928000004</v>
      </c>
      <c r="BK17" s="155">
        <v>9.1672094133993305</v>
      </c>
      <c r="BL17" s="155">
        <v>9.8415179540619171</v>
      </c>
      <c r="BM17" s="155">
        <v>8.7295384481785412</v>
      </c>
      <c r="BN17" s="94">
        <v>2193.672599</v>
      </c>
      <c r="BO17" s="94">
        <v>2303100</v>
      </c>
      <c r="BP17" s="94">
        <v>2100016.0897869999</v>
      </c>
    </row>
    <row r="18" spans="1:128" x14ac:dyDescent="0.25">
      <c r="A18" s="299" t="s">
        <v>659</v>
      </c>
      <c r="B18" s="52" t="s">
        <v>600</v>
      </c>
      <c r="C18" s="42" t="s">
        <v>646</v>
      </c>
      <c r="D18" s="290">
        <v>1476.8701318778949</v>
      </c>
      <c r="E18" s="290">
        <v>617.98360228210527</v>
      </c>
      <c r="F18" s="72">
        <v>0</v>
      </c>
      <c r="G18" s="72">
        <v>0</v>
      </c>
      <c r="H18" s="72">
        <v>7606.2749400080002</v>
      </c>
      <c r="I18" s="73">
        <v>0.05</v>
      </c>
      <c r="J18" s="72" t="s">
        <v>449</v>
      </c>
      <c r="K18" s="72">
        <v>6</v>
      </c>
      <c r="L18" s="72">
        <v>7</v>
      </c>
      <c r="M18" s="73">
        <v>0.9</v>
      </c>
      <c r="N18" s="73">
        <v>0.52</v>
      </c>
      <c r="O18" s="91">
        <v>0.70799999999999996</v>
      </c>
      <c r="P18" s="91">
        <v>1.9E-2</v>
      </c>
      <c r="Q18" s="73">
        <v>3.3</v>
      </c>
      <c r="R18" s="72">
        <v>9.5785440613026829</v>
      </c>
      <c r="S18" s="72">
        <v>40.200000000000003</v>
      </c>
      <c r="T18" s="72">
        <v>93.3</v>
      </c>
      <c r="U18" s="72">
        <v>97.1</v>
      </c>
      <c r="V18" s="72">
        <v>18.3</v>
      </c>
      <c r="W18" s="72">
        <v>81.7</v>
      </c>
      <c r="X18" s="73">
        <v>61.9</v>
      </c>
      <c r="Y18" s="73">
        <v>70.099999999999994</v>
      </c>
      <c r="Z18" s="91" t="s">
        <v>449</v>
      </c>
      <c r="AA18" s="93">
        <v>15615221</v>
      </c>
      <c r="AB18" s="124">
        <v>118.95</v>
      </c>
      <c r="AC18" s="124">
        <v>122.69</v>
      </c>
      <c r="AD18" s="124">
        <v>0.28585987099999999</v>
      </c>
      <c r="AE18" s="124">
        <v>3.9080999645515777</v>
      </c>
      <c r="AF18" s="156">
        <v>5.3937432578209276E-6</v>
      </c>
      <c r="AG18" s="124">
        <v>0.16164778856526429</v>
      </c>
      <c r="AH18" s="156">
        <v>3.5362701966896168E-4</v>
      </c>
      <c r="AI18" s="72">
        <v>9</v>
      </c>
      <c r="AJ18" s="316">
        <v>0.1</v>
      </c>
      <c r="AK18" s="126">
        <v>27.1</v>
      </c>
      <c r="AL18" s="126">
        <v>13.009641073295388</v>
      </c>
      <c r="AM18" s="75">
        <v>0.05</v>
      </c>
      <c r="AN18" s="94">
        <v>0</v>
      </c>
      <c r="AO18" s="93">
        <v>130</v>
      </c>
      <c r="AP18" s="125" t="s">
        <v>449</v>
      </c>
      <c r="AQ18" s="124">
        <v>0.09</v>
      </c>
      <c r="AR18" s="124">
        <v>6.0531233998975935</v>
      </c>
      <c r="AS18" s="124">
        <v>3.9214522037102686</v>
      </c>
      <c r="AT18" s="124">
        <v>5.6294064358580503E-2</v>
      </c>
      <c r="AU18" s="124">
        <v>111.13</v>
      </c>
      <c r="AV18" s="126">
        <v>61.6</v>
      </c>
      <c r="AW18" s="290">
        <v>5384.0349980452102</v>
      </c>
      <c r="AX18" s="73">
        <v>2.8970774468792371</v>
      </c>
      <c r="AY18" s="94">
        <v>1366.6666666666667</v>
      </c>
      <c r="AZ18" s="124">
        <v>6.6666666666666666E-2</v>
      </c>
      <c r="BA18" s="124">
        <v>0.2</v>
      </c>
      <c r="BB18" s="124" t="s">
        <v>449</v>
      </c>
      <c r="BC18" s="126">
        <v>0</v>
      </c>
      <c r="BD18" s="126">
        <v>0</v>
      </c>
      <c r="BE18" s="126">
        <v>0</v>
      </c>
      <c r="BF18" s="124">
        <v>0.81299999999999994</v>
      </c>
      <c r="BG18" s="75">
        <v>77.400000000000006</v>
      </c>
      <c r="BH18" s="124">
        <v>0.96129000000000009</v>
      </c>
      <c r="BI18" s="94">
        <v>3478.0986509999998</v>
      </c>
      <c r="BJ18" s="155">
        <v>605.93450928000004</v>
      </c>
      <c r="BK18" s="155">
        <v>1.4128094725511302</v>
      </c>
      <c r="BL18" s="155">
        <v>4.1872981700753495</v>
      </c>
      <c r="BM18" s="155">
        <v>1.8770182992465014</v>
      </c>
      <c r="BN18" s="94">
        <v>6813.7374300000001</v>
      </c>
      <c r="BO18" s="94">
        <v>743200</v>
      </c>
      <c r="BP18" s="94">
        <v>731182.75998600002</v>
      </c>
    </row>
    <row r="19" spans="1:128" x14ac:dyDescent="0.25">
      <c r="A19" s="299" t="s">
        <v>659</v>
      </c>
      <c r="B19" s="52" t="s">
        <v>601</v>
      </c>
      <c r="C19" s="42" t="s">
        <v>638</v>
      </c>
      <c r="D19" s="290">
        <v>646.75076038947361</v>
      </c>
      <c r="E19" s="290">
        <v>522.65559454315792</v>
      </c>
      <c r="F19" s="72">
        <v>1.2225459999999999</v>
      </c>
      <c r="G19" s="72">
        <v>0</v>
      </c>
      <c r="H19" s="72">
        <v>144.2837974185</v>
      </c>
      <c r="I19" s="73">
        <v>0.1</v>
      </c>
      <c r="J19" s="72" t="s">
        <v>449</v>
      </c>
      <c r="K19" s="72">
        <v>6</v>
      </c>
      <c r="L19" s="72">
        <v>0</v>
      </c>
      <c r="M19" s="73">
        <v>0.9</v>
      </c>
      <c r="N19" s="73">
        <v>0.52</v>
      </c>
      <c r="O19" s="91">
        <v>0.72299999999999998</v>
      </c>
      <c r="P19" s="91">
        <v>1.9E-2</v>
      </c>
      <c r="Q19" s="73">
        <v>3.3</v>
      </c>
      <c r="R19" s="72">
        <v>0</v>
      </c>
      <c r="S19" s="72">
        <v>50</v>
      </c>
      <c r="T19" s="72">
        <v>89.6</v>
      </c>
      <c r="U19" s="72">
        <v>95.5</v>
      </c>
      <c r="V19" s="72">
        <v>18.3</v>
      </c>
      <c r="W19" s="72">
        <v>81.7</v>
      </c>
      <c r="X19" s="73">
        <v>62.9</v>
      </c>
      <c r="Y19" s="73">
        <v>70.3</v>
      </c>
      <c r="Z19" s="91" t="s">
        <v>449</v>
      </c>
      <c r="AA19" s="93">
        <v>15615221</v>
      </c>
      <c r="AB19" s="124">
        <v>118.95</v>
      </c>
      <c r="AC19" s="124">
        <v>122.69</v>
      </c>
      <c r="AD19" s="124">
        <v>0.28585987099999999</v>
      </c>
      <c r="AE19" s="124">
        <v>3.9080999645515777</v>
      </c>
      <c r="AF19" s="156">
        <v>0</v>
      </c>
      <c r="AG19" s="124">
        <v>1.4634745242480049E-2</v>
      </c>
      <c r="AH19" s="156">
        <v>3.5362701966896168E-4</v>
      </c>
      <c r="AI19" s="72">
        <v>5</v>
      </c>
      <c r="AJ19" s="316">
        <v>0.1</v>
      </c>
      <c r="AK19" s="126">
        <v>16.399999999999999</v>
      </c>
      <c r="AL19" s="126">
        <v>16.021972991531243</v>
      </c>
      <c r="AM19" s="75">
        <v>0.05</v>
      </c>
      <c r="AN19" s="94" t="s">
        <v>449</v>
      </c>
      <c r="AO19" s="93">
        <v>130</v>
      </c>
      <c r="AP19" s="125" t="s">
        <v>449</v>
      </c>
      <c r="AQ19" s="124">
        <v>0.09</v>
      </c>
      <c r="AR19" s="124">
        <v>6.0531233998975935</v>
      </c>
      <c r="AS19" s="124">
        <v>3.9214522037102686</v>
      </c>
      <c r="AT19" s="124">
        <v>5.6294064358580503E-2</v>
      </c>
      <c r="AU19" s="124">
        <v>111.13</v>
      </c>
      <c r="AV19" s="126">
        <v>61.6</v>
      </c>
      <c r="AW19" s="290">
        <v>5384.0349980452102</v>
      </c>
      <c r="AX19" s="73">
        <v>2.8970774468792371</v>
      </c>
      <c r="AY19" s="94">
        <v>1332</v>
      </c>
      <c r="AZ19" s="124">
        <v>6.6666666666666666E-2</v>
      </c>
      <c r="BA19" s="124">
        <v>0.2</v>
      </c>
      <c r="BB19" s="124" t="s">
        <v>449</v>
      </c>
      <c r="BC19" s="126">
        <v>0</v>
      </c>
      <c r="BD19" s="126">
        <v>0</v>
      </c>
      <c r="BE19" s="126">
        <v>0</v>
      </c>
      <c r="BF19" s="124">
        <v>0.80700000000000005</v>
      </c>
      <c r="BG19" s="75">
        <v>61.6</v>
      </c>
      <c r="BH19" s="124">
        <v>0.96129000000000009</v>
      </c>
      <c r="BI19" s="94">
        <v>1939.8768909999999</v>
      </c>
      <c r="BJ19" s="155">
        <v>605.93450928000004</v>
      </c>
      <c r="BK19" s="155">
        <v>0.99079754601226999</v>
      </c>
      <c r="BL19" s="155">
        <v>2.9110429447852759</v>
      </c>
      <c r="BM19" s="155">
        <v>2.7147239263803682</v>
      </c>
      <c r="BN19" s="94">
        <v>5983.2862999999998</v>
      </c>
      <c r="BO19" s="94">
        <v>326000</v>
      </c>
      <c r="BP19" s="94">
        <v>325517.70389599999</v>
      </c>
    </row>
    <row r="20" spans="1:128" x14ac:dyDescent="0.25">
      <c r="A20" s="299" t="s">
        <v>659</v>
      </c>
      <c r="B20" s="52" t="s">
        <v>602</v>
      </c>
      <c r="C20" s="42" t="s">
        <v>743</v>
      </c>
      <c r="D20" s="290">
        <v>587.31108281894728</v>
      </c>
      <c r="E20" s="290">
        <v>168.08627868210527</v>
      </c>
      <c r="F20" s="72">
        <v>2038.209507</v>
      </c>
      <c r="G20" s="72">
        <v>181.96347499999999</v>
      </c>
      <c r="H20" s="72">
        <v>2903.2310340930003</v>
      </c>
      <c r="I20" s="73">
        <v>0.15</v>
      </c>
      <c r="J20" s="72" t="s">
        <v>449</v>
      </c>
      <c r="K20" s="72">
        <v>6</v>
      </c>
      <c r="L20" s="72">
        <v>7</v>
      </c>
      <c r="M20" s="73">
        <v>0.9</v>
      </c>
      <c r="N20" s="73">
        <v>0.52</v>
      </c>
      <c r="O20" s="91">
        <v>0.70199999999999996</v>
      </c>
      <c r="P20" s="91">
        <v>1.9E-2</v>
      </c>
      <c r="Q20" s="73">
        <v>3.3</v>
      </c>
      <c r="R20" s="72">
        <v>0</v>
      </c>
      <c r="S20" s="72">
        <v>27.7</v>
      </c>
      <c r="T20" s="72">
        <v>94.1</v>
      </c>
      <c r="U20" s="72">
        <v>95.5</v>
      </c>
      <c r="V20" s="72">
        <v>18.3</v>
      </c>
      <c r="W20" s="72">
        <v>81.7</v>
      </c>
      <c r="X20" s="73">
        <v>60.5</v>
      </c>
      <c r="Y20" s="73">
        <v>69.2</v>
      </c>
      <c r="Z20" s="91" t="s">
        <v>449</v>
      </c>
      <c r="AA20" s="93">
        <v>15615221</v>
      </c>
      <c r="AB20" s="124">
        <v>118.95</v>
      </c>
      <c r="AC20" s="124">
        <v>122.69</v>
      </c>
      <c r="AD20" s="124">
        <v>0.28585987099999999</v>
      </c>
      <c r="AE20" s="124">
        <v>3.9080999645515777</v>
      </c>
      <c r="AF20" s="156">
        <v>0</v>
      </c>
      <c r="AG20" s="124">
        <v>1.4497385241138872E-3</v>
      </c>
      <c r="AH20" s="156">
        <v>3.5362701966896168E-4</v>
      </c>
      <c r="AI20" s="72" t="s">
        <v>449</v>
      </c>
      <c r="AJ20" s="316">
        <v>0.1</v>
      </c>
      <c r="AK20" s="126">
        <v>2.7</v>
      </c>
      <c r="AL20" s="126">
        <v>4.3731778425655978</v>
      </c>
      <c r="AM20" s="75">
        <v>0.05</v>
      </c>
      <c r="AN20" s="94" t="s">
        <v>449</v>
      </c>
      <c r="AO20" s="93">
        <v>130</v>
      </c>
      <c r="AP20" s="125" t="s">
        <v>449</v>
      </c>
      <c r="AQ20" s="124">
        <v>0.09</v>
      </c>
      <c r="AR20" s="124">
        <v>6.0531233998975935</v>
      </c>
      <c r="AS20" s="124">
        <v>3.9214522037102686</v>
      </c>
      <c r="AT20" s="124">
        <v>5.6294064358580503E-2</v>
      </c>
      <c r="AU20" s="124">
        <v>111.13</v>
      </c>
      <c r="AV20" s="126">
        <v>61.6</v>
      </c>
      <c r="AW20" s="290">
        <v>5384.0349980452102</v>
      </c>
      <c r="AX20" s="73">
        <v>2.8970774468792371</v>
      </c>
      <c r="AY20" s="94">
        <v>127</v>
      </c>
      <c r="AZ20" s="124">
        <v>6.6666666666666666E-2</v>
      </c>
      <c r="BA20" s="124">
        <v>0.2</v>
      </c>
      <c r="BB20" s="124" t="s">
        <v>449</v>
      </c>
      <c r="BC20" s="126">
        <v>0</v>
      </c>
      <c r="BD20" s="126">
        <v>0</v>
      </c>
      <c r="BE20" s="126">
        <v>0</v>
      </c>
      <c r="BF20" s="124" t="s">
        <v>449</v>
      </c>
      <c r="BG20" s="75" t="s">
        <v>449</v>
      </c>
      <c r="BH20" s="124">
        <v>0.96129000000000009</v>
      </c>
      <c r="BI20" s="94">
        <v>3569.4775239999999</v>
      </c>
      <c r="BJ20" s="155">
        <v>605.93450928000004</v>
      </c>
      <c r="BK20" s="155">
        <v>0.32322030537378543</v>
      </c>
      <c r="BL20" s="155">
        <v>1.1996827285346023</v>
      </c>
      <c r="BM20" s="155">
        <v>2.6274043228237161</v>
      </c>
      <c r="BN20" s="94">
        <v>6711.9536449999996</v>
      </c>
      <c r="BO20" s="94">
        <v>504300</v>
      </c>
      <c r="BP20" s="94">
        <v>348935.64872</v>
      </c>
    </row>
    <row r="21" spans="1:128" x14ac:dyDescent="0.25">
      <c r="A21" s="299" t="s">
        <v>659</v>
      </c>
      <c r="B21" s="52" t="s">
        <v>603</v>
      </c>
      <c r="C21" s="42" t="s">
        <v>639</v>
      </c>
      <c r="D21" s="290">
        <v>1242.3693239494737</v>
      </c>
      <c r="E21" s="290">
        <v>1236.3694837663159</v>
      </c>
      <c r="F21" s="72">
        <v>0</v>
      </c>
      <c r="G21" s="72">
        <v>0</v>
      </c>
      <c r="H21" s="72">
        <v>174.10826553799998</v>
      </c>
      <c r="I21" s="73">
        <v>0.2</v>
      </c>
      <c r="J21" s="72" t="s">
        <v>449</v>
      </c>
      <c r="K21" s="72">
        <v>6</v>
      </c>
      <c r="L21" s="72">
        <v>7</v>
      </c>
      <c r="M21" s="73">
        <v>0.9</v>
      </c>
      <c r="N21" s="73">
        <v>0.52</v>
      </c>
      <c r="O21" s="91">
        <v>0.71899999999999997</v>
      </c>
      <c r="P21" s="91">
        <v>1.9E-2</v>
      </c>
      <c r="Q21" s="73">
        <v>3.3</v>
      </c>
      <c r="R21" s="72">
        <v>31.3250495979952</v>
      </c>
      <c r="S21" s="72">
        <v>31</v>
      </c>
      <c r="T21" s="72">
        <v>94.3</v>
      </c>
      <c r="U21" s="72">
        <v>97.4</v>
      </c>
      <c r="V21" s="72">
        <v>18.3</v>
      </c>
      <c r="W21" s="72">
        <v>81.7</v>
      </c>
      <c r="X21" s="73">
        <v>65.2</v>
      </c>
      <c r="Y21" s="73">
        <v>72.8</v>
      </c>
      <c r="Z21" s="91" t="s">
        <v>449</v>
      </c>
      <c r="AA21" s="93">
        <v>15615221</v>
      </c>
      <c r="AB21" s="124">
        <v>118.95</v>
      </c>
      <c r="AC21" s="124">
        <v>122.69</v>
      </c>
      <c r="AD21" s="124">
        <v>0.28585987099999999</v>
      </c>
      <c r="AE21" s="124">
        <v>3.9080999645515777</v>
      </c>
      <c r="AF21" s="156">
        <v>6.5391531796632332E-6</v>
      </c>
      <c r="AG21" s="124">
        <v>7.6622527382703934E-2</v>
      </c>
      <c r="AH21" s="156">
        <v>3.5362701966896168E-4</v>
      </c>
      <c r="AI21" s="72">
        <v>9</v>
      </c>
      <c r="AJ21" s="316">
        <v>0.1</v>
      </c>
      <c r="AK21" s="126">
        <v>13.4</v>
      </c>
      <c r="AL21" s="126">
        <v>14.150943396226415</v>
      </c>
      <c r="AM21" s="75">
        <v>0.05</v>
      </c>
      <c r="AN21" s="94" t="s">
        <v>449</v>
      </c>
      <c r="AO21" s="93">
        <v>130</v>
      </c>
      <c r="AP21" s="125" t="s">
        <v>449</v>
      </c>
      <c r="AQ21" s="124">
        <v>0.09</v>
      </c>
      <c r="AR21" s="124">
        <v>6.0531233998975935</v>
      </c>
      <c r="AS21" s="124">
        <v>3.9214522037102686</v>
      </c>
      <c r="AT21" s="124">
        <v>5.6294064358580503E-2</v>
      </c>
      <c r="AU21" s="124">
        <v>111.13</v>
      </c>
      <c r="AV21" s="126">
        <v>61.6</v>
      </c>
      <c r="AW21" s="290">
        <v>5384.0349980452102</v>
      </c>
      <c r="AX21" s="73">
        <v>2.8970774468792371</v>
      </c>
      <c r="AY21" s="94">
        <v>1540</v>
      </c>
      <c r="AZ21" s="124">
        <v>6.6666666666666666E-2</v>
      </c>
      <c r="BA21" s="124">
        <v>0.2</v>
      </c>
      <c r="BB21" s="124" t="s">
        <v>449</v>
      </c>
      <c r="BC21" s="126">
        <v>0</v>
      </c>
      <c r="BD21" s="126">
        <v>0</v>
      </c>
      <c r="BE21" s="126">
        <v>0</v>
      </c>
      <c r="BF21" s="124">
        <v>0.86599999999999999</v>
      </c>
      <c r="BG21" s="75">
        <v>93.5</v>
      </c>
      <c r="BH21" s="124">
        <v>0.96129000000000009</v>
      </c>
      <c r="BI21" s="94">
        <v>2662.7563599999999</v>
      </c>
      <c r="BJ21" s="155">
        <v>605.93450928000004</v>
      </c>
      <c r="BK21" s="155">
        <v>2.1744812939062248</v>
      </c>
      <c r="BL21" s="155">
        <v>5.334095735990851</v>
      </c>
      <c r="BM21" s="155">
        <v>4.5776833850677994</v>
      </c>
      <c r="BN21" s="94">
        <v>5232.44337</v>
      </c>
      <c r="BO21" s="94">
        <v>612100</v>
      </c>
      <c r="BP21" s="290">
        <v>613279.172319</v>
      </c>
      <c r="BQ21" s="290"/>
      <c r="BR21" s="72"/>
      <c r="BS21" s="72"/>
      <c r="BT21" s="72"/>
      <c r="BU21" s="73"/>
      <c r="BV21" s="72"/>
      <c r="BW21" s="72"/>
      <c r="BX21" s="72"/>
      <c r="BY21" s="127"/>
      <c r="BZ21" s="73"/>
      <c r="CA21" s="91"/>
      <c r="CB21" s="91"/>
      <c r="CC21" s="73"/>
      <c r="CD21" s="72"/>
      <c r="CE21" s="72"/>
      <c r="CF21" s="72"/>
      <c r="CG21" s="72"/>
      <c r="CH21" s="72"/>
      <c r="CI21" s="72"/>
      <c r="CJ21" s="73"/>
      <c r="CK21" s="73"/>
      <c r="CL21" s="91"/>
      <c r="CM21" s="93"/>
      <c r="CN21" s="124"/>
      <c r="CO21" s="124"/>
      <c r="CP21" s="124"/>
      <c r="CQ21" s="156"/>
      <c r="CR21" s="124"/>
      <c r="CS21" s="156"/>
      <c r="CT21" s="124"/>
      <c r="CU21" s="75"/>
      <c r="CV21" s="126"/>
      <c r="CW21" s="126"/>
      <c r="CX21" s="75"/>
      <c r="CY21" s="94"/>
      <c r="CZ21" s="93"/>
      <c r="DA21" s="125"/>
      <c r="DB21" s="124"/>
      <c r="DC21" s="124"/>
      <c r="DD21" s="124"/>
      <c r="DE21" s="124"/>
      <c r="DF21" s="126"/>
      <c r="DG21" s="73"/>
      <c r="DH21" s="73"/>
      <c r="DI21" s="75"/>
      <c r="DJ21" s="124"/>
      <c r="DK21" s="124"/>
      <c r="DL21" s="124"/>
      <c r="DM21" s="124"/>
      <c r="DN21" s="124"/>
      <c r="DO21" s="124"/>
      <c r="DP21" s="124"/>
      <c r="DQ21" s="75"/>
      <c r="DR21" s="75"/>
      <c r="DS21" s="157"/>
      <c r="DT21" s="157"/>
      <c r="DU21" s="155"/>
      <c r="DV21" s="94"/>
      <c r="DW21" s="94"/>
      <c r="DX21" s="94"/>
    </row>
    <row r="22" spans="1:128" x14ac:dyDescent="0.25">
      <c r="A22" s="299" t="s">
        <v>659</v>
      </c>
      <c r="B22" s="52" t="s">
        <v>604</v>
      </c>
      <c r="C22" s="42" t="s">
        <v>644</v>
      </c>
      <c r="D22" s="290">
        <v>1380.6998842421051</v>
      </c>
      <c r="E22" s="290">
        <v>692.71861026526324</v>
      </c>
      <c r="F22" s="72">
        <v>0</v>
      </c>
      <c r="G22" s="72">
        <v>0</v>
      </c>
      <c r="H22" s="72">
        <v>1980.8646787240002</v>
      </c>
      <c r="I22" s="73">
        <v>0.2</v>
      </c>
      <c r="J22" s="72" t="s">
        <v>449</v>
      </c>
      <c r="K22" s="72">
        <v>6</v>
      </c>
      <c r="L22" s="72">
        <v>7</v>
      </c>
      <c r="M22" s="73">
        <v>0.9</v>
      </c>
      <c r="N22" s="73">
        <v>0.52</v>
      </c>
      <c r="O22" s="91">
        <v>0.71899999999999997</v>
      </c>
      <c r="P22" s="91">
        <v>1.9E-2</v>
      </c>
      <c r="Q22" s="73">
        <v>3.3</v>
      </c>
      <c r="R22" s="72">
        <v>0</v>
      </c>
      <c r="S22" s="72">
        <v>53.7</v>
      </c>
      <c r="T22" s="72">
        <v>92.9</v>
      </c>
      <c r="U22" s="72">
        <v>97</v>
      </c>
      <c r="V22" s="72">
        <v>18.3</v>
      </c>
      <c r="W22" s="72">
        <v>81.7</v>
      </c>
      <c r="X22" s="73">
        <v>65</v>
      </c>
      <c r="Y22" s="73">
        <v>70.900000000000006</v>
      </c>
      <c r="Z22" s="91" t="s">
        <v>449</v>
      </c>
      <c r="AA22" s="93">
        <v>15615221</v>
      </c>
      <c r="AB22" s="124">
        <v>118.95</v>
      </c>
      <c r="AC22" s="124">
        <v>122.69</v>
      </c>
      <c r="AD22" s="124">
        <v>0.28585987099999999</v>
      </c>
      <c r="AE22" s="124">
        <v>3.9080999645515777</v>
      </c>
      <c r="AF22" s="156">
        <v>0</v>
      </c>
      <c r="AG22" s="124">
        <v>8.3703381221883616E-3</v>
      </c>
      <c r="AH22" s="156">
        <v>3.5362701966896168E-4</v>
      </c>
      <c r="AI22" s="72">
        <v>9</v>
      </c>
      <c r="AJ22" s="316">
        <v>0.1</v>
      </c>
      <c r="AK22" s="126">
        <v>23</v>
      </c>
      <c r="AL22" s="126">
        <v>7.8777751253282409</v>
      </c>
      <c r="AM22" s="75">
        <v>0.05</v>
      </c>
      <c r="AN22" s="94" t="s">
        <v>449</v>
      </c>
      <c r="AO22" s="93">
        <v>130</v>
      </c>
      <c r="AP22" s="125" t="s">
        <v>449</v>
      </c>
      <c r="AQ22" s="124">
        <v>0.09</v>
      </c>
      <c r="AR22" s="124">
        <v>6.0531233998975935</v>
      </c>
      <c r="AS22" s="124">
        <v>3.9214522037102686</v>
      </c>
      <c r="AT22" s="124">
        <v>5.6294064358580503E-2</v>
      </c>
      <c r="AU22" s="124">
        <v>111.13</v>
      </c>
      <c r="AV22" s="126">
        <v>61.6</v>
      </c>
      <c r="AW22" s="290">
        <v>5384.0349980452102</v>
      </c>
      <c r="AX22" s="73">
        <v>2.8970774468792371</v>
      </c>
      <c r="AY22" s="94">
        <v>1540</v>
      </c>
      <c r="AZ22" s="124">
        <v>6.6666666666666666E-2</v>
      </c>
      <c r="BA22" s="124">
        <v>0.2</v>
      </c>
      <c r="BB22" s="124" t="s">
        <v>449</v>
      </c>
      <c r="BC22" s="126">
        <v>0</v>
      </c>
      <c r="BD22" s="126">
        <v>0</v>
      </c>
      <c r="BE22" s="126">
        <v>0</v>
      </c>
      <c r="BF22" s="124">
        <v>0.86</v>
      </c>
      <c r="BG22" s="75">
        <v>64.7</v>
      </c>
      <c r="BH22" s="124">
        <v>0.96129000000000009</v>
      </c>
      <c r="BI22" s="94">
        <v>2527.0076479999998</v>
      </c>
      <c r="BJ22" s="155">
        <v>605.93450928000004</v>
      </c>
      <c r="BK22" s="155">
        <v>1.3756154068925572</v>
      </c>
      <c r="BL22" s="155">
        <v>4.4801621778163909</v>
      </c>
      <c r="BM22" s="155">
        <v>1.3437590501013612</v>
      </c>
      <c r="BN22" s="94">
        <v>6800.5527149999998</v>
      </c>
      <c r="BO22" s="94">
        <v>690600</v>
      </c>
      <c r="BP22" s="94">
        <v>683563.56752000004</v>
      </c>
    </row>
    <row r="23" spans="1:128" x14ac:dyDescent="0.25">
      <c r="A23" s="299" t="s">
        <v>659</v>
      </c>
      <c r="B23" s="52" t="s">
        <v>605</v>
      </c>
      <c r="C23" s="42" t="s">
        <v>641</v>
      </c>
      <c r="D23" s="290">
        <v>1110.0697059157894</v>
      </c>
      <c r="E23" s="290">
        <v>41.737371551578953</v>
      </c>
      <c r="F23" s="72">
        <v>2.4986999999999999E-2</v>
      </c>
      <c r="G23" s="72">
        <v>2.4986999999999999E-2</v>
      </c>
      <c r="H23" s="72">
        <v>1299.1366658740001</v>
      </c>
      <c r="I23" s="73">
        <v>0.15</v>
      </c>
      <c r="J23" s="72" t="s">
        <v>449</v>
      </c>
      <c r="K23" s="72">
        <v>6</v>
      </c>
      <c r="L23" s="72">
        <v>0</v>
      </c>
      <c r="M23" s="73">
        <v>0.9</v>
      </c>
      <c r="N23" s="73">
        <v>0.52</v>
      </c>
      <c r="O23" s="91">
        <v>0.73399999999999999</v>
      </c>
      <c r="P23" s="91">
        <v>1.9E-2</v>
      </c>
      <c r="Q23" s="73">
        <v>3.3</v>
      </c>
      <c r="R23" s="72">
        <v>12.419274714356682</v>
      </c>
      <c r="S23" s="72">
        <v>34.4</v>
      </c>
      <c r="T23" s="72">
        <v>90</v>
      </c>
      <c r="U23" s="72">
        <v>99.7</v>
      </c>
      <c r="V23" s="72">
        <v>18.3</v>
      </c>
      <c r="W23" s="72">
        <v>81.7</v>
      </c>
      <c r="X23" s="73">
        <v>63.2</v>
      </c>
      <c r="Y23" s="73">
        <v>67.400000000000006</v>
      </c>
      <c r="Z23" s="91" t="s">
        <v>449</v>
      </c>
      <c r="AA23" s="93">
        <v>15615221</v>
      </c>
      <c r="AB23" s="124">
        <v>118.95</v>
      </c>
      <c r="AC23" s="124">
        <v>122.69</v>
      </c>
      <c r="AD23" s="124">
        <v>0.28585987099999999</v>
      </c>
      <c r="AE23" s="124">
        <v>3.9080999645515777</v>
      </c>
      <c r="AF23" s="156">
        <v>0</v>
      </c>
      <c r="AG23" s="124">
        <v>1.6883812243441013E-3</v>
      </c>
      <c r="AH23" s="156">
        <v>3.5362701966896168E-4</v>
      </c>
      <c r="AI23" s="72">
        <v>5</v>
      </c>
      <c r="AJ23" s="316">
        <v>0.1</v>
      </c>
      <c r="AK23" s="126">
        <v>30</v>
      </c>
      <c r="AL23" s="126">
        <v>13.640238704177323</v>
      </c>
      <c r="AM23" s="75">
        <v>0.05</v>
      </c>
      <c r="AN23" s="94" t="s">
        <v>449</v>
      </c>
      <c r="AO23" s="93">
        <v>130</v>
      </c>
      <c r="AP23" s="125" t="s">
        <v>449</v>
      </c>
      <c r="AQ23" s="124">
        <v>0.09</v>
      </c>
      <c r="AR23" s="124">
        <v>6.0531233998975935</v>
      </c>
      <c r="AS23" s="124">
        <v>3.9214522037102686</v>
      </c>
      <c r="AT23" s="124">
        <v>5.6294064358580503E-2</v>
      </c>
      <c r="AU23" s="124">
        <v>111.13</v>
      </c>
      <c r="AV23" s="126">
        <v>61.6</v>
      </c>
      <c r="AW23" s="290">
        <v>5384.0349980452102</v>
      </c>
      <c r="AX23" s="73">
        <v>2.8970774468792371</v>
      </c>
      <c r="AY23" s="94">
        <v>1250</v>
      </c>
      <c r="AZ23" s="124">
        <v>6.6666666666666666E-2</v>
      </c>
      <c r="BA23" s="124">
        <v>0.2</v>
      </c>
      <c r="BB23" s="124" t="s">
        <v>449</v>
      </c>
      <c r="BC23" s="126">
        <v>0</v>
      </c>
      <c r="BD23" s="126">
        <v>0</v>
      </c>
      <c r="BE23" s="126">
        <v>0</v>
      </c>
      <c r="BF23" s="124">
        <v>0.80599999999999994</v>
      </c>
      <c r="BG23" s="75">
        <v>64</v>
      </c>
      <c r="BH23" s="124">
        <v>0.96129000000000009</v>
      </c>
      <c r="BI23" s="94">
        <v>3220.1309350000001</v>
      </c>
      <c r="BJ23" s="155">
        <v>605.93450928000004</v>
      </c>
      <c r="BK23" s="155">
        <v>1.3670345318618724</v>
      </c>
      <c r="BL23" s="155">
        <v>3.4816660733357065</v>
      </c>
      <c r="BM23" s="155">
        <v>1.8974724101103595</v>
      </c>
      <c r="BN23" s="94">
        <v>7332.7193079999997</v>
      </c>
      <c r="BO23" s="94">
        <v>561800</v>
      </c>
      <c r="BP23" s="94">
        <v>549078.17383500002</v>
      </c>
    </row>
    <row r="24" spans="1:128" x14ac:dyDescent="0.25">
      <c r="A24" s="299" t="s">
        <v>659</v>
      </c>
      <c r="B24" s="52" t="s">
        <v>606</v>
      </c>
      <c r="C24" s="42" t="s">
        <v>643</v>
      </c>
      <c r="D24" s="290">
        <v>1786.1631700968421</v>
      </c>
      <c r="E24" s="290">
        <v>349.3581031157895</v>
      </c>
      <c r="F24" s="72">
        <v>2.1281889999999999</v>
      </c>
      <c r="G24" s="72">
        <v>0</v>
      </c>
      <c r="H24" s="72">
        <v>2616.5774783205002</v>
      </c>
      <c r="I24" s="73">
        <v>0.1</v>
      </c>
      <c r="J24" s="72" t="s">
        <v>449</v>
      </c>
      <c r="K24" s="72">
        <v>6</v>
      </c>
      <c r="L24" s="72">
        <v>7</v>
      </c>
      <c r="M24" s="73">
        <v>0.9</v>
      </c>
      <c r="N24" s="73">
        <v>0.52</v>
      </c>
      <c r="O24" s="91">
        <v>0.70199999999999996</v>
      </c>
      <c r="P24" s="91">
        <v>1.9E-2</v>
      </c>
      <c r="Q24" s="73">
        <v>3.3</v>
      </c>
      <c r="R24" s="72">
        <v>0</v>
      </c>
      <c r="S24" s="72">
        <v>31</v>
      </c>
      <c r="T24" s="72">
        <v>90.1</v>
      </c>
      <c r="U24" s="72">
        <v>95.3</v>
      </c>
      <c r="V24" s="72">
        <v>18.3</v>
      </c>
      <c r="W24" s="72">
        <v>81.7</v>
      </c>
      <c r="X24" s="73">
        <v>56</v>
      </c>
      <c r="Y24" s="73">
        <v>62.2</v>
      </c>
      <c r="Z24" s="91" t="s">
        <v>449</v>
      </c>
      <c r="AA24" s="93">
        <v>15615221</v>
      </c>
      <c r="AB24" s="124">
        <v>118.95</v>
      </c>
      <c r="AC24" s="124">
        <v>122.69</v>
      </c>
      <c r="AD24" s="124">
        <v>0.28585987099999999</v>
      </c>
      <c r="AE24" s="124">
        <v>3.9080999645515777</v>
      </c>
      <c r="AF24" s="156">
        <v>5.5175457956301039E-6</v>
      </c>
      <c r="AG24" s="124">
        <v>8.663981461046126E-2</v>
      </c>
      <c r="AH24" s="156">
        <v>3.5362701966896168E-4</v>
      </c>
      <c r="AI24" s="72">
        <v>9</v>
      </c>
      <c r="AJ24" s="316">
        <v>0.1</v>
      </c>
      <c r="AK24" s="126">
        <v>17.399999999999999</v>
      </c>
      <c r="AL24" s="126">
        <v>9.500426985482493</v>
      </c>
      <c r="AM24" s="75">
        <v>0.05</v>
      </c>
      <c r="AN24" s="94" t="s">
        <v>449</v>
      </c>
      <c r="AO24" s="93">
        <v>130</v>
      </c>
      <c r="AP24" s="125" t="s">
        <v>449</v>
      </c>
      <c r="AQ24" s="124">
        <v>0.09</v>
      </c>
      <c r="AR24" s="124">
        <v>6.0531233998975935</v>
      </c>
      <c r="AS24" s="124">
        <v>3.9214522037102686</v>
      </c>
      <c r="AT24" s="124">
        <v>5.6294064358580503E-2</v>
      </c>
      <c r="AU24" s="124">
        <v>111.13</v>
      </c>
      <c r="AV24" s="126">
        <v>61.6</v>
      </c>
      <c r="AW24" s="290">
        <v>5384.0349980452102</v>
      </c>
      <c r="AX24" s="73">
        <v>2.8970774468792371</v>
      </c>
      <c r="AY24" s="94">
        <v>1533</v>
      </c>
      <c r="AZ24" s="124">
        <v>6.6666666666666666E-2</v>
      </c>
      <c r="BA24" s="124">
        <v>0.2</v>
      </c>
      <c r="BB24" s="124" t="s">
        <v>449</v>
      </c>
      <c r="BC24" s="126">
        <v>0</v>
      </c>
      <c r="BD24" s="126">
        <v>0</v>
      </c>
      <c r="BE24" s="126">
        <v>0</v>
      </c>
      <c r="BF24" s="124">
        <v>0.77500000000000002</v>
      </c>
      <c r="BG24" s="75">
        <v>58.7</v>
      </c>
      <c r="BH24" s="124">
        <v>0.96129000000000009</v>
      </c>
      <c r="BI24" s="94">
        <v>5456.6066860000001</v>
      </c>
      <c r="BJ24" s="155">
        <v>605.93450928000004</v>
      </c>
      <c r="BK24" s="155">
        <v>0.86793699746668129</v>
      </c>
      <c r="BL24" s="155">
        <v>3.0807357638506443</v>
      </c>
      <c r="BM24" s="155">
        <v>2.1114660204868376</v>
      </c>
      <c r="BN24" s="94">
        <v>9137.5179399999997</v>
      </c>
      <c r="BO24" s="94">
        <v>907900</v>
      </c>
      <c r="BP24" s="94">
        <v>867153.73697600001</v>
      </c>
    </row>
    <row r="25" spans="1:128" x14ac:dyDescent="0.25">
      <c r="A25" s="299" t="s">
        <v>659</v>
      </c>
      <c r="B25" s="52" t="s">
        <v>607</v>
      </c>
      <c r="C25" s="42" t="s">
        <v>636</v>
      </c>
      <c r="D25" s="290">
        <v>1877.5000469494737</v>
      </c>
      <c r="E25" s="290">
        <v>711.7790865873684</v>
      </c>
      <c r="F25" s="72">
        <v>6.5959149999999998</v>
      </c>
      <c r="G25" s="72">
        <v>6.5959149999999998</v>
      </c>
      <c r="H25" s="72">
        <v>2549.0787176030003</v>
      </c>
      <c r="I25" s="73">
        <v>0</v>
      </c>
      <c r="J25" s="72" t="s">
        <v>449</v>
      </c>
      <c r="K25" s="72">
        <v>6</v>
      </c>
      <c r="L25" s="72">
        <v>0</v>
      </c>
      <c r="M25" s="73">
        <v>0.9</v>
      </c>
      <c r="N25" s="73">
        <v>0.52</v>
      </c>
      <c r="O25" s="91">
        <v>0.71399999999999997</v>
      </c>
      <c r="P25" s="91">
        <v>1.9E-2</v>
      </c>
      <c r="Q25" s="73">
        <v>3.3</v>
      </c>
      <c r="R25" s="72">
        <v>29.821814657421907</v>
      </c>
      <c r="S25" s="72">
        <v>49.1</v>
      </c>
      <c r="T25" s="72">
        <v>91.5</v>
      </c>
      <c r="U25" s="72">
        <v>97.1</v>
      </c>
      <c r="V25" s="72">
        <v>18.3</v>
      </c>
      <c r="W25" s="72">
        <v>81.7</v>
      </c>
      <c r="X25" s="73">
        <v>63.2</v>
      </c>
      <c r="Y25" s="73">
        <v>66.7</v>
      </c>
      <c r="Z25" s="91" t="s">
        <v>449</v>
      </c>
      <c r="AA25" s="93">
        <v>15615221</v>
      </c>
      <c r="AB25" s="124">
        <v>118.95</v>
      </c>
      <c r="AC25" s="124">
        <v>122.69</v>
      </c>
      <c r="AD25" s="124">
        <v>0.28585987099999999</v>
      </c>
      <c r="AE25" s="124">
        <v>3.9080999645515777</v>
      </c>
      <c r="AF25" s="156">
        <v>0</v>
      </c>
      <c r="AG25" s="124">
        <v>9.4615786722425507E-4</v>
      </c>
      <c r="AH25" s="156">
        <v>3.5362701966896168E-4</v>
      </c>
      <c r="AI25" s="72">
        <v>5</v>
      </c>
      <c r="AJ25" s="316">
        <v>0.1</v>
      </c>
      <c r="AK25" s="126">
        <v>16.399999999999999</v>
      </c>
      <c r="AL25" s="126">
        <v>7.7863362357669121</v>
      </c>
      <c r="AM25" s="75">
        <v>0.05</v>
      </c>
      <c r="AN25" s="94" t="s">
        <v>449</v>
      </c>
      <c r="AO25" s="93">
        <v>130</v>
      </c>
      <c r="AP25" s="125" t="s">
        <v>449</v>
      </c>
      <c r="AQ25" s="124">
        <v>0.09</v>
      </c>
      <c r="AR25" s="124">
        <v>6.0531233998975935</v>
      </c>
      <c r="AS25" s="124">
        <v>3.9214522037102686</v>
      </c>
      <c r="AT25" s="124">
        <v>5.6294064358580503E-2</v>
      </c>
      <c r="AU25" s="124">
        <v>111.13</v>
      </c>
      <c r="AV25" s="126">
        <v>61.6</v>
      </c>
      <c r="AW25" s="290">
        <v>5384.0349980452102</v>
      </c>
      <c r="AX25" s="73">
        <v>2.8970774468792371</v>
      </c>
      <c r="AY25" s="94">
        <v>1920</v>
      </c>
      <c r="AZ25" s="124">
        <v>6.6666666666666666E-2</v>
      </c>
      <c r="BA25" s="124">
        <v>0.2</v>
      </c>
      <c r="BB25" s="124" t="s">
        <v>449</v>
      </c>
      <c r="BC25" s="126">
        <v>0</v>
      </c>
      <c r="BD25" s="126">
        <v>0</v>
      </c>
      <c r="BE25" s="126">
        <v>0</v>
      </c>
      <c r="BF25" s="124">
        <v>0.8</v>
      </c>
      <c r="BG25" s="75">
        <v>60.1</v>
      </c>
      <c r="BH25" s="124">
        <v>0.96129000000000009</v>
      </c>
      <c r="BI25" s="94">
        <v>2704.4887749999998</v>
      </c>
      <c r="BJ25" s="155">
        <v>605.93450928000004</v>
      </c>
      <c r="BK25" s="155">
        <v>0.88492808005003132</v>
      </c>
      <c r="BL25" s="155">
        <v>2.8715864081717739</v>
      </c>
      <c r="BM25" s="155">
        <v>1.4759224515322076</v>
      </c>
      <c r="BN25" s="94">
        <v>5584.9938899999997</v>
      </c>
      <c r="BO25" s="94">
        <v>959400</v>
      </c>
      <c r="BP25" s="94">
        <v>949667.39804700005</v>
      </c>
    </row>
    <row r="26" spans="1:128" x14ac:dyDescent="0.25">
      <c r="A26" s="299" t="s">
        <v>659</v>
      </c>
      <c r="B26" s="52" t="s">
        <v>608</v>
      </c>
      <c r="C26" s="42" t="s">
        <v>642</v>
      </c>
      <c r="D26" s="290">
        <v>1009.2518787515789</v>
      </c>
      <c r="E26" s="290">
        <v>257.35715808421054</v>
      </c>
      <c r="F26" s="72">
        <v>0</v>
      </c>
      <c r="G26" s="72">
        <v>0</v>
      </c>
      <c r="H26" s="72">
        <v>10419.513160988501</v>
      </c>
      <c r="I26" s="73">
        <v>0.05</v>
      </c>
      <c r="J26" s="72" t="s">
        <v>449</v>
      </c>
      <c r="K26" s="72">
        <v>6</v>
      </c>
      <c r="L26" s="72">
        <v>7</v>
      </c>
      <c r="M26" s="73">
        <v>0.9</v>
      </c>
      <c r="N26" s="73">
        <v>0.52</v>
      </c>
      <c r="O26" s="91">
        <v>0.70799999999999996</v>
      </c>
      <c r="P26" s="91">
        <v>1.9E-2</v>
      </c>
      <c r="Q26" s="73">
        <v>3.3</v>
      </c>
      <c r="R26" s="72">
        <v>39.984006397441021</v>
      </c>
      <c r="S26" s="72">
        <v>65.400000000000006</v>
      </c>
      <c r="T26" s="72">
        <v>91.4</v>
      </c>
      <c r="U26" s="72">
        <v>97</v>
      </c>
      <c r="V26" s="72">
        <v>18.3</v>
      </c>
      <c r="W26" s="72">
        <v>81.7</v>
      </c>
      <c r="X26" s="73">
        <v>63.1</v>
      </c>
      <c r="Y26" s="73">
        <v>68.400000000000006</v>
      </c>
      <c r="Z26" s="91" t="s">
        <v>449</v>
      </c>
      <c r="AA26" s="93">
        <v>15615221</v>
      </c>
      <c r="AB26" s="124">
        <v>118.95</v>
      </c>
      <c r="AC26" s="124">
        <v>122.69</v>
      </c>
      <c r="AD26" s="124">
        <v>0.28585987099999999</v>
      </c>
      <c r="AE26" s="124">
        <v>3.9080999645515777</v>
      </c>
      <c r="AF26" s="156">
        <v>1.9065776930409915E-6</v>
      </c>
      <c r="AG26" s="124">
        <v>6.0819828408007629E-3</v>
      </c>
      <c r="AH26" s="156">
        <v>3.5362701966896168E-4</v>
      </c>
      <c r="AI26" s="72">
        <v>9</v>
      </c>
      <c r="AJ26" s="316">
        <v>0.1</v>
      </c>
      <c r="AK26" s="126">
        <v>19.399999999999999</v>
      </c>
      <c r="AL26" s="126">
        <v>12.349143979792309</v>
      </c>
      <c r="AM26" s="75">
        <v>0.05</v>
      </c>
      <c r="AN26" s="94" t="s">
        <v>449</v>
      </c>
      <c r="AO26" s="93">
        <v>130</v>
      </c>
      <c r="AP26" s="125" t="s">
        <v>449</v>
      </c>
      <c r="AQ26" s="124">
        <v>0.09</v>
      </c>
      <c r="AR26" s="124">
        <v>6.0531233998975935</v>
      </c>
      <c r="AS26" s="124">
        <v>3.9214522037102686</v>
      </c>
      <c r="AT26" s="124">
        <v>5.6294064358580503E-2</v>
      </c>
      <c r="AU26" s="124">
        <v>111.13</v>
      </c>
      <c r="AV26" s="126">
        <v>61.6</v>
      </c>
      <c r="AW26" s="290">
        <v>5384.0349980452102</v>
      </c>
      <c r="AX26" s="73">
        <v>2.8970774468792371</v>
      </c>
      <c r="AY26" s="94">
        <v>1366.6666666666667</v>
      </c>
      <c r="AZ26" s="124">
        <v>6.6666666666666666E-2</v>
      </c>
      <c r="BA26" s="124">
        <v>0.2</v>
      </c>
      <c r="BB26" s="124" t="s">
        <v>449</v>
      </c>
      <c r="BC26" s="126">
        <v>0</v>
      </c>
      <c r="BD26" s="126">
        <v>0</v>
      </c>
      <c r="BE26" s="126">
        <v>0</v>
      </c>
      <c r="BF26" s="124">
        <v>0.79799999999999993</v>
      </c>
      <c r="BG26" s="75">
        <v>69.099999999999994</v>
      </c>
      <c r="BH26" s="124">
        <v>0.96129000000000009</v>
      </c>
      <c r="BI26" s="94">
        <v>2165.9722200000001</v>
      </c>
      <c r="BJ26" s="155">
        <v>605.93450928000004</v>
      </c>
      <c r="BK26" s="155">
        <v>0.76557750759878418</v>
      </c>
      <c r="BL26" s="155">
        <v>2.6956686930091185</v>
      </c>
      <c r="BM26" s="155">
        <v>1.3791793313069909</v>
      </c>
      <c r="BN26" s="94">
        <v>5607.5065990000003</v>
      </c>
      <c r="BO26" s="94">
        <v>526400</v>
      </c>
      <c r="BP26" s="94">
        <v>501824.51435499999</v>
      </c>
    </row>
    <row r="27" spans="1:128" x14ac:dyDescent="0.25">
      <c r="A27" s="299" t="s">
        <v>659</v>
      </c>
      <c r="B27" s="52" t="s">
        <v>609</v>
      </c>
      <c r="C27" s="42" t="s">
        <v>645</v>
      </c>
      <c r="D27" s="290">
        <v>885.25975275789472</v>
      </c>
      <c r="E27" s="290">
        <v>86.954682928421065</v>
      </c>
      <c r="F27" s="72">
        <v>96.978785999999999</v>
      </c>
      <c r="G27" s="72">
        <v>0</v>
      </c>
      <c r="H27" s="72">
        <v>1750.3656973450002</v>
      </c>
      <c r="I27" s="73">
        <v>0</v>
      </c>
      <c r="J27" s="72" t="s">
        <v>449</v>
      </c>
      <c r="K27" s="72">
        <v>6</v>
      </c>
      <c r="L27" s="72">
        <v>0</v>
      </c>
      <c r="M27" s="73">
        <v>0.9</v>
      </c>
      <c r="N27" s="73">
        <v>0.52</v>
      </c>
      <c r="O27" s="91" t="s">
        <v>449</v>
      </c>
      <c r="P27" s="91">
        <v>1.9E-2</v>
      </c>
      <c r="Q27" s="73">
        <v>3.3</v>
      </c>
      <c r="R27" s="72">
        <v>0</v>
      </c>
      <c r="S27" s="72">
        <v>18.399999999999999</v>
      </c>
      <c r="T27" s="72">
        <v>97.1</v>
      </c>
      <c r="U27" s="72">
        <v>99</v>
      </c>
      <c r="V27" s="72">
        <v>18.3</v>
      </c>
      <c r="W27" s="72">
        <v>81.7</v>
      </c>
      <c r="X27" s="73">
        <v>68.099999999999994</v>
      </c>
      <c r="Y27" s="73">
        <v>74.599999999999994</v>
      </c>
      <c r="Z27" s="91" t="s">
        <v>449</v>
      </c>
      <c r="AA27" s="93">
        <v>15615221</v>
      </c>
      <c r="AB27" s="124">
        <v>118.95</v>
      </c>
      <c r="AC27" s="124">
        <v>122.69</v>
      </c>
      <c r="AD27" s="124">
        <v>0.28585987099999999</v>
      </c>
      <c r="AE27" s="124">
        <v>3.9080999645515777</v>
      </c>
      <c r="AF27" s="156">
        <v>0</v>
      </c>
      <c r="AG27" s="124">
        <v>3.2453483340545216E-5</v>
      </c>
      <c r="AH27" s="156">
        <v>3.5362701966896168E-4</v>
      </c>
      <c r="AI27" s="72">
        <v>5</v>
      </c>
      <c r="AJ27" s="316">
        <v>0.1</v>
      </c>
      <c r="AK27" s="126">
        <v>5</v>
      </c>
      <c r="AL27" s="126">
        <v>5.8997050147492622</v>
      </c>
      <c r="AM27" s="75">
        <v>0.05</v>
      </c>
      <c r="AN27" s="94" t="s">
        <v>449</v>
      </c>
      <c r="AO27" s="93">
        <v>130</v>
      </c>
      <c r="AP27" s="125" t="s">
        <v>449</v>
      </c>
      <c r="AQ27" s="124">
        <v>0.09</v>
      </c>
      <c r="AR27" s="124">
        <v>6.0531233998975935</v>
      </c>
      <c r="AS27" s="124">
        <v>3.9214522037102686</v>
      </c>
      <c r="AT27" s="124">
        <v>5.6294064358580503E-2</v>
      </c>
      <c r="AU27" s="124">
        <v>111.13</v>
      </c>
      <c r="AV27" s="126">
        <v>61.6</v>
      </c>
      <c r="AW27" s="290">
        <v>3712</v>
      </c>
      <c r="AX27" s="73">
        <v>2.8970774468792371</v>
      </c>
      <c r="AY27" s="94">
        <v>1220</v>
      </c>
      <c r="AZ27" s="124">
        <v>6.6666666666666666E-2</v>
      </c>
      <c r="BA27" s="124">
        <v>0.2</v>
      </c>
      <c r="BB27" s="124" t="s">
        <v>449</v>
      </c>
      <c r="BC27" s="126">
        <v>0</v>
      </c>
      <c r="BD27" s="126">
        <v>0</v>
      </c>
      <c r="BE27" s="126">
        <v>0</v>
      </c>
      <c r="BF27" s="124">
        <v>0.85799999999999998</v>
      </c>
      <c r="BG27" s="75">
        <v>101.2</v>
      </c>
      <c r="BH27" s="124">
        <v>0.96129000000000009</v>
      </c>
      <c r="BI27" s="94">
        <v>2022.7183660000001</v>
      </c>
      <c r="BJ27" s="155">
        <v>605.93450928000004</v>
      </c>
      <c r="BK27" s="155">
        <v>1.7019438444924406</v>
      </c>
      <c r="BL27" s="155">
        <v>5.1295896328293731</v>
      </c>
      <c r="BM27" s="155">
        <v>3.7278617710583153</v>
      </c>
      <c r="BN27" s="94">
        <v>5392.6167150000001</v>
      </c>
      <c r="BO27" s="94">
        <v>463000</v>
      </c>
      <c r="BP27" s="94">
        <v>468522.74439000001</v>
      </c>
    </row>
    <row r="28" spans="1:128" x14ac:dyDescent="0.25">
      <c r="A28" s="299" t="s">
        <v>659</v>
      </c>
      <c r="B28" s="52" t="s">
        <v>610</v>
      </c>
      <c r="C28" s="42" t="s">
        <v>640</v>
      </c>
      <c r="D28" s="290">
        <v>1273.6061502042107</v>
      </c>
      <c r="E28" s="290">
        <v>772.1689315747368</v>
      </c>
      <c r="F28" s="72">
        <v>1269.3836179999998</v>
      </c>
      <c r="G28" s="72">
        <v>892.37163199999998</v>
      </c>
      <c r="H28" s="72">
        <v>610.51976907049993</v>
      </c>
      <c r="I28" s="73">
        <v>0.1</v>
      </c>
      <c r="J28" s="72" t="s">
        <v>449</v>
      </c>
      <c r="K28" s="72">
        <v>6</v>
      </c>
      <c r="L28" s="72">
        <v>0</v>
      </c>
      <c r="M28" s="73">
        <v>0.9</v>
      </c>
      <c r="N28" s="73">
        <v>0.52</v>
      </c>
      <c r="O28" s="91">
        <v>0.76100000000000001</v>
      </c>
      <c r="P28" s="91">
        <v>1.9E-2</v>
      </c>
      <c r="Q28" s="73">
        <v>3.3</v>
      </c>
      <c r="R28" s="72">
        <v>12.233912405187178</v>
      </c>
      <c r="S28" s="72">
        <v>25</v>
      </c>
      <c r="T28" s="72">
        <v>92.4</v>
      </c>
      <c r="U28" s="72">
        <v>96.6</v>
      </c>
      <c r="V28" s="72">
        <v>18.3</v>
      </c>
      <c r="W28" s="72">
        <v>81.7</v>
      </c>
      <c r="X28" s="73">
        <v>65.099999999999994</v>
      </c>
      <c r="Y28" s="73">
        <v>70.8</v>
      </c>
      <c r="Z28" s="91" t="s">
        <v>449</v>
      </c>
      <c r="AA28" s="93">
        <v>15615221</v>
      </c>
      <c r="AB28" s="124">
        <v>118.95</v>
      </c>
      <c r="AC28" s="124">
        <v>122.69</v>
      </c>
      <c r="AD28" s="124">
        <v>0.28585987099999999</v>
      </c>
      <c r="AE28" s="124">
        <v>3.9080999645515777</v>
      </c>
      <c r="AF28" s="156">
        <v>4.7490897577964227E-6</v>
      </c>
      <c r="AG28" s="124">
        <v>1.8266582238404307E-2</v>
      </c>
      <c r="AH28" s="156">
        <v>3.5362701966896168E-4</v>
      </c>
      <c r="AI28" s="72">
        <v>5</v>
      </c>
      <c r="AJ28" s="316">
        <v>0.1</v>
      </c>
      <c r="AK28" s="126">
        <v>27.8</v>
      </c>
      <c r="AL28" s="126">
        <v>15.635810156358101</v>
      </c>
      <c r="AM28" s="75">
        <v>0.05</v>
      </c>
      <c r="AN28" s="94" t="s">
        <v>449</v>
      </c>
      <c r="AO28" s="93">
        <v>130</v>
      </c>
      <c r="AP28" s="125" t="s">
        <v>449</v>
      </c>
      <c r="AQ28" s="124">
        <v>0.09</v>
      </c>
      <c r="AR28" s="124">
        <v>6.0531233998975935</v>
      </c>
      <c r="AS28" s="124">
        <v>3.9214522037102686</v>
      </c>
      <c r="AT28" s="124">
        <v>5.6294064358580503E-2</v>
      </c>
      <c r="AU28" s="124">
        <v>111.13</v>
      </c>
      <c r="AV28" s="126">
        <v>61.6</v>
      </c>
      <c r="AW28" s="290">
        <v>5384.0349980452102</v>
      </c>
      <c r="AX28" s="73">
        <v>2.8970774468792371</v>
      </c>
      <c r="AY28" s="94">
        <v>1620</v>
      </c>
      <c r="AZ28" s="124">
        <v>6.6666666666666666E-2</v>
      </c>
      <c r="BA28" s="124">
        <v>0.2</v>
      </c>
      <c r="BB28" s="124" t="s">
        <v>449</v>
      </c>
      <c r="BC28" s="126">
        <v>0</v>
      </c>
      <c r="BD28" s="126">
        <v>0</v>
      </c>
      <c r="BE28" s="126">
        <v>0</v>
      </c>
      <c r="BF28" s="124">
        <v>0.81</v>
      </c>
      <c r="BG28" s="75">
        <v>64.8</v>
      </c>
      <c r="BH28" s="124">
        <v>0.96129000000000009</v>
      </c>
      <c r="BI28" s="94">
        <v>2495.7729869999998</v>
      </c>
      <c r="BJ28" s="155">
        <v>605.93450928000004</v>
      </c>
      <c r="BK28" s="155">
        <v>1.5768683836309054</v>
      </c>
      <c r="BL28" s="155">
        <v>5.2883551903934274</v>
      </c>
      <c r="BM28" s="155">
        <v>2.257860641491547</v>
      </c>
      <c r="BN28" s="94">
        <v>8720.6604950000001</v>
      </c>
      <c r="BO28" s="94">
        <v>632900</v>
      </c>
      <c r="BP28" s="94">
        <v>629679.841028</v>
      </c>
    </row>
    <row r="29" spans="1:128" x14ac:dyDescent="0.25">
      <c r="A29" s="310" t="s">
        <v>659</v>
      </c>
      <c r="B29" s="111" t="s">
        <v>611</v>
      </c>
      <c r="C29" s="112" t="s">
        <v>637</v>
      </c>
      <c r="D29" s="330">
        <v>993.40011915368416</v>
      </c>
      <c r="E29" s="330">
        <v>101.53049466105264</v>
      </c>
      <c r="F29" s="113">
        <v>0</v>
      </c>
      <c r="G29" s="113">
        <v>0</v>
      </c>
      <c r="H29" s="113">
        <v>11059.2487148945</v>
      </c>
      <c r="I29" s="331">
        <v>0.05</v>
      </c>
      <c r="J29" s="113" t="s">
        <v>449</v>
      </c>
      <c r="K29" s="113">
        <v>6</v>
      </c>
      <c r="L29" s="113">
        <v>0</v>
      </c>
      <c r="M29" s="331">
        <v>0.9</v>
      </c>
      <c r="N29" s="331">
        <v>0.52</v>
      </c>
      <c r="O29" s="333">
        <v>0.70799999999999996</v>
      </c>
      <c r="P29" s="333">
        <v>1.9E-2</v>
      </c>
      <c r="Q29" s="331">
        <v>3.3</v>
      </c>
      <c r="R29" s="113">
        <v>57.224606580829764</v>
      </c>
      <c r="S29" s="113">
        <v>39.700000000000003</v>
      </c>
      <c r="T29" s="113">
        <v>91.9</v>
      </c>
      <c r="U29" s="113">
        <v>97</v>
      </c>
      <c r="V29" s="113">
        <v>18.3</v>
      </c>
      <c r="W29" s="113">
        <v>81.7</v>
      </c>
      <c r="X29" s="331">
        <v>62.5</v>
      </c>
      <c r="Y29" s="331">
        <v>69.099999999999994</v>
      </c>
      <c r="Z29" s="333" t="s">
        <v>449</v>
      </c>
      <c r="AA29" s="334">
        <v>15615221</v>
      </c>
      <c r="AB29" s="335">
        <v>118.95</v>
      </c>
      <c r="AC29" s="335">
        <v>122.69</v>
      </c>
      <c r="AD29" s="335">
        <v>0.28585987099999999</v>
      </c>
      <c r="AE29" s="335">
        <v>3.9080999645515777</v>
      </c>
      <c r="AF29" s="336">
        <v>5.966587112171838E-6</v>
      </c>
      <c r="AG29" s="335">
        <v>4.7201670644391409E-2</v>
      </c>
      <c r="AH29" s="336">
        <v>3.5362701966896168E-4</v>
      </c>
      <c r="AI29" s="113">
        <v>9</v>
      </c>
      <c r="AJ29" s="337">
        <v>0.1</v>
      </c>
      <c r="AK29" s="338">
        <v>20.2</v>
      </c>
      <c r="AL29" s="338">
        <v>11.739768465677482</v>
      </c>
      <c r="AM29" s="339">
        <v>0.05</v>
      </c>
      <c r="AN29" s="340" t="s">
        <v>449</v>
      </c>
      <c r="AO29" s="334">
        <v>130</v>
      </c>
      <c r="AP29" s="341" t="s">
        <v>449</v>
      </c>
      <c r="AQ29" s="335">
        <v>0.09</v>
      </c>
      <c r="AR29" s="335">
        <v>6.0531233998975935</v>
      </c>
      <c r="AS29" s="335">
        <v>3.9214522037102686</v>
      </c>
      <c r="AT29" s="335">
        <v>5.6294064358580503E-2</v>
      </c>
      <c r="AU29" s="335">
        <v>111.13</v>
      </c>
      <c r="AV29" s="338">
        <v>61.6</v>
      </c>
      <c r="AW29" s="330">
        <v>5384.0349980452102</v>
      </c>
      <c r="AX29" s="331">
        <v>2.8970774468792371</v>
      </c>
      <c r="AY29" s="340">
        <v>1366.6666666666667</v>
      </c>
      <c r="AZ29" s="335">
        <v>6.6666666666666666E-2</v>
      </c>
      <c r="BA29" s="335">
        <v>0.2</v>
      </c>
      <c r="BB29" s="335" t="s">
        <v>449</v>
      </c>
      <c r="BC29" s="338">
        <v>0</v>
      </c>
      <c r="BD29" s="338">
        <v>0</v>
      </c>
      <c r="BE29" s="338">
        <v>0</v>
      </c>
      <c r="BF29" s="335">
        <v>0.81700000000000006</v>
      </c>
      <c r="BG29" s="339">
        <v>80.8</v>
      </c>
      <c r="BH29" s="335">
        <v>0.96129000000000009</v>
      </c>
      <c r="BI29" s="340">
        <v>1970.3905400000001</v>
      </c>
      <c r="BJ29" s="342">
        <v>605.93450928000004</v>
      </c>
      <c r="BK29" s="342">
        <v>1.9942028985507247</v>
      </c>
      <c r="BL29" s="342">
        <v>6.3623188405797109</v>
      </c>
      <c r="BM29" s="342">
        <v>3.4724637681159423</v>
      </c>
      <c r="BN29" s="340">
        <v>6776.8247959999999</v>
      </c>
      <c r="BO29" s="340">
        <v>345000</v>
      </c>
      <c r="BP29" s="340">
        <v>494122.90818899998</v>
      </c>
    </row>
    <row r="30" spans="1:128" x14ac:dyDescent="0.25">
      <c r="A30" s="299" t="s">
        <v>660</v>
      </c>
      <c r="B30" s="52" t="s">
        <v>612</v>
      </c>
      <c r="C30" s="42" t="s">
        <v>647</v>
      </c>
      <c r="D30" s="290">
        <v>660.19755754105267</v>
      </c>
      <c r="E30" s="290">
        <v>0</v>
      </c>
      <c r="F30" s="72">
        <v>11107.937763</v>
      </c>
      <c r="G30" s="72">
        <v>7912.8203089999997</v>
      </c>
      <c r="H30" s="72">
        <v>674.36249945949999</v>
      </c>
      <c r="I30" s="73">
        <v>0</v>
      </c>
      <c r="J30" s="72">
        <v>0</v>
      </c>
      <c r="K30" s="72">
        <v>3</v>
      </c>
      <c r="L30" s="72">
        <v>0</v>
      </c>
      <c r="M30" s="127">
        <v>0.55000000000000004</v>
      </c>
      <c r="N30" s="73">
        <v>0.18</v>
      </c>
      <c r="O30" s="91">
        <v>0.81599999999999995</v>
      </c>
      <c r="P30" s="91">
        <v>1E-3</v>
      </c>
      <c r="Q30" s="73">
        <v>13.3</v>
      </c>
      <c r="R30" s="72">
        <v>30.1</v>
      </c>
      <c r="S30" s="72">
        <v>24.7</v>
      </c>
      <c r="T30" s="72">
        <v>90.2</v>
      </c>
      <c r="U30" s="72">
        <v>92.9</v>
      </c>
      <c r="V30" s="72">
        <v>10.37</v>
      </c>
      <c r="W30" s="72">
        <v>89.63</v>
      </c>
      <c r="X30" s="73">
        <v>46.5</v>
      </c>
      <c r="Y30" s="73">
        <v>66.7</v>
      </c>
      <c r="Z30" s="91">
        <v>0.37655381236546798</v>
      </c>
      <c r="AA30" s="93">
        <v>246812</v>
      </c>
      <c r="AB30" s="124">
        <v>492.17</v>
      </c>
      <c r="AC30" s="124">
        <v>1040.8599999999999</v>
      </c>
      <c r="AD30" s="124">
        <v>6.8911357869999996</v>
      </c>
      <c r="AE30" s="124">
        <v>11.770642150215776</v>
      </c>
      <c r="AF30" s="156">
        <v>8.2765649305369311E-4</v>
      </c>
      <c r="AG30" s="124">
        <v>7.7385077508984601E-2</v>
      </c>
      <c r="AH30" s="156">
        <v>1.4241270181837687E-4</v>
      </c>
      <c r="AI30" s="72">
        <v>5</v>
      </c>
      <c r="AJ30" s="316">
        <v>2.1999999999999999E-2</v>
      </c>
      <c r="AK30" s="126">
        <v>49.2</v>
      </c>
      <c r="AL30" s="126">
        <v>10.9</v>
      </c>
      <c r="AM30" s="75">
        <v>6.35</v>
      </c>
      <c r="AN30" s="94" t="s">
        <v>449</v>
      </c>
      <c r="AO30" s="93">
        <v>118</v>
      </c>
      <c r="AP30" s="125">
        <v>7.5999999999999998E-2</v>
      </c>
      <c r="AQ30" s="124">
        <v>0.28999999999999998</v>
      </c>
      <c r="AR30" s="124">
        <v>3.9624488693587501</v>
      </c>
      <c r="AS30" s="124">
        <v>19.361299685223337</v>
      </c>
      <c r="AT30" s="124">
        <v>0.210334706968765</v>
      </c>
      <c r="AU30" s="124">
        <v>59.66</v>
      </c>
      <c r="AV30" s="126">
        <v>71.8</v>
      </c>
      <c r="AW30" s="290">
        <v>3982.8862800052771</v>
      </c>
      <c r="AX30" s="73">
        <v>1.7060323043016856</v>
      </c>
      <c r="AY30" s="94">
        <v>77</v>
      </c>
      <c r="AZ30" s="124">
        <v>0.33333333333333331</v>
      </c>
      <c r="BA30" s="124">
        <v>0.13333333333333333</v>
      </c>
      <c r="BB30" s="124">
        <v>0.2</v>
      </c>
      <c r="BC30" s="126">
        <v>0</v>
      </c>
      <c r="BD30" s="126">
        <v>0</v>
      </c>
      <c r="BE30" s="126">
        <v>0</v>
      </c>
      <c r="BF30" s="124">
        <v>0.94799999999999995</v>
      </c>
      <c r="BG30" s="75">
        <v>93.4</v>
      </c>
      <c r="BH30" s="124">
        <v>0.85766729999999991</v>
      </c>
      <c r="BI30" s="94">
        <v>1510.7998130000001</v>
      </c>
      <c r="BJ30" s="155">
        <v>970.19970703000001</v>
      </c>
      <c r="BK30" s="155">
        <v>4.3605223624466189</v>
      </c>
      <c r="BL30" s="155">
        <v>5.7108776746881524</v>
      </c>
      <c r="BM30" s="155">
        <v>6.7517765612076683</v>
      </c>
      <c r="BN30" s="94">
        <v>2844.4104240000001</v>
      </c>
      <c r="BO30" s="94">
        <v>355462</v>
      </c>
      <c r="BP30" s="94">
        <v>344688.71564200002</v>
      </c>
    </row>
    <row r="31" spans="1:128" x14ac:dyDescent="0.25">
      <c r="A31" s="299" t="s">
        <v>660</v>
      </c>
      <c r="B31" s="51" t="s">
        <v>613</v>
      </c>
      <c r="C31" s="108" t="s">
        <v>648</v>
      </c>
      <c r="D31" s="290">
        <v>238.38348184</v>
      </c>
      <c r="E31" s="290">
        <v>0</v>
      </c>
      <c r="F31" s="72">
        <v>353.56354199999998</v>
      </c>
      <c r="G31" s="72">
        <v>201.28263100000001</v>
      </c>
      <c r="H31" s="72">
        <v>354.88333840399991</v>
      </c>
      <c r="I31" s="73">
        <v>0</v>
      </c>
      <c r="J31" s="72">
        <v>0</v>
      </c>
      <c r="K31" s="72">
        <v>3</v>
      </c>
      <c r="L31" s="72">
        <v>0</v>
      </c>
      <c r="M31" s="127">
        <v>0.55000000000000004</v>
      </c>
      <c r="N31" s="73">
        <v>0.18</v>
      </c>
      <c r="O31" s="91">
        <v>0.77</v>
      </c>
      <c r="P31" s="91">
        <v>1E-3</v>
      </c>
      <c r="Q31" s="73">
        <v>13.3</v>
      </c>
      <c r="R31" s="72">
        <v>30.1</v>
      </c>
      <c r="S31" s="72">
        <v>24.7</v>
      </c>
      <c r="T31" s="72">
        <v>93.3</v>
      </c>
      <c r="U31" s="72">
        <v>94.5</v>
      </c>
      <c r="V31" s="72">
        <v>17.239999999999998</v>
      </c>
      <c r="W31" s="72">
        <v>82.76</v>
      </c>
      <c r="X31" s="73">
        <v>46</v>
      </c>
      <c r="Y31" s="73">
        <v>64.3</v>
      </c>
      <c r="Z31" s="91">
        <v>0.35821505221537198</v>
      </c>
      <c r="AA31" s="93">
        <v>246812</v>
      </c>
      <c r="AB31" s="124">
        <v>492.17</v>
      </c>
      <c r="AC31" s="124">
        <v>1040.8599999999999</v>
      </c>
      <c r="AD31" s="124">
        <v>6.8911357869999996</v>
      </c>
      <c r="AE31" s="124">
        <v>17.334636961660038</v>
      </c>
      <c r="AF31" s="156">
        <v>8.2765649305369311E-4</v>
      </c>
      <c r="AG31" s="124">
        <v>7.7385077508984601E-2</v>
      </c>
      <c r="AH31" s="156">
        <v>1.4241270181837687E-4</v>
      </c>
      <c r="AI31" s="72">
        <v>5</v>
      </c>
      <c r="AJ31" s="316">
        <v>8.0000000000000002E-3</v>
      </c>
      <c r="AK31" s="126">
        <v>49.2</v>
      </c>
      <c r="AL31" s="126">
        <v>10.199999999999999</v>
      </c>
      <c r="AM31" s="75">
        <v>0.78</v>
      </c>
      <c r="AN31" s="94" t="s">
        <v>449</v>
      </c>
      <c r="AO31" s="93">
        <v>118</v>
      </c>
      <c r="AP31" s="125">
        <v>7.5999999999999998E-2</v>
      </c>
      <c r="AQ31" s="124">
        <v>0.28999999999999998</v>
      </c>
      <c r="AR31" s="124">
        <v>3.3574757705487581</v>
      </c>
      <c r="AS31" s="124">
        <v>19.361299685223337</v>
      </c>
      <c r="AT31" s="124">
        <v>0.25107566171763901</v>
      </c>
      <c r="AU31" s="124">
        <v>59.66</v>
      </c>
      <c r="AV31" s="126">
        <v>71.8</v>
      </c>
      <c r="AW31" s="290">
        <v>2323.814679173659</v>
      </c>
      <c r="AX31" s="73">
        <v>1.7060323043016856</v>
      </c>
      <c r="AY31" s="94">
        <v>67</v>
      </c>
      <c r="AZ31" s="124">
        <v>0.33333333333333331</v>
      </c>
      <c r="BA31" s="124">
        <v>0.13333333333333333</v>
      </c>
      <c r="BB31" s="124">
        <v>0.2</v>
      </c>
      <c r="BC31" s="126">
        <v>0</v>
      </c>
      <c r="BD31" s="126">
        <v>0</v>
      </c>
      <c r="BE31" s="126">
        <v>0</v>
      </c>
      <c r="BF31" s="124">
        <v>0.79700000000000004</v>
      </c>
      <c r="BG31" s="75">
        <v>93.4</v>
      </c>
      <c r="BH31" s="124">
        <v>0.85766729999999991</v>
      </c>
      <c r="BI31" s="94">
        <v>1470.9452229999999</v>
      </c>
      <c r="BJ31" s="155">
        <v>970.19970703000001</v>
      </c>
      <c r="BK31" s="155">
        <v>1.9744273686009093</v>
      </c>
      <c r="BL31" s="155">
        <v>2.4775266500232562</v>
      </c>
      <c r="BM31" s="155">
        <v>1.8984878544239514</v>
      </c>
      <c r="BN31" s="94">
        <v>1926.84782</v>
      </c>
      <c r="BO31" s="94">
        <v>105347</v>
      </c>
      <c r="BP31" s="94">
        <v>112316.740727</v>
      </c>
    </row>
    <row r="32" spans="1:128" x14ac:dyDescent="0.25">
      <c r="A32" s="299" t="s">
        <v>660</v>
      </c>
      <c r="B32" s="51" t="s">
        <v>614</v>
      </c>
      <c r="C32" s="108" t="s">
        <v>649</v>
      </c>
      <c r="D32" s="290">
        <v>1116.6300785978947</v>
      </c>
      <c r="E32" s="290">
        <v>0</v>
      </c>
      <c r="F32" s="72">
        <v>80.855057000000002</v>
      </c>
      <c r="G32" s="72">
        <v>35.449643000000002</v>
      </c>
      <c r="H32" s="72">
        <v>3082.2604064594998</v>
      </c>
      <c r="I32" s="73">
        <v>0.25</v>
      </c>
      <c r="J32" s="72">
        <v>8320.0809908260271</v>
      </c>
      <c r="K32" s="72">
        <v>3</v>
      </c>
      <c r="L32" s="72">
        <v>5</v>
      </c>
      <c r="M32" s="127">
        <v>0.55000000000000004</v>
      </c>
      <c r="N32" s="73">
        <v>0.18</v>
      </c>
      <c r="O32" s="91">
        <v>0.81</v>
      </c>
      <c r="P32" s="91">
        <v>1E-3</v>
      </c>
      <c r="Q32" s="73">
        <v>13.3</v>
      </c>
      <c r="R32" s="72">
        <v>30.1</v>
      </c>
      <c r="S32" s="72">
        <v>24.7</v>
      </c>
      <c r="T32" s="72">
        <v>94.8</v>
      </c>
      <c r="U32" s="72">
        <v>95</v>
      </c>
      <c r="V32" s="72">
        <v>15.57</v>
      </c>
      <c r="W32" s="72">
        <v>84.43</v>
      </c>
      <c r="X32" s="73">
        <v>34.4</v>
      </c>
      <c r="Y32" s="73">
        <v>56.5</v>
      </c>
      <c r="Z32" s="91">
        <v>0.35336539489866797</v>
      </c>
      <c r="AA32" s="93">
        <v>246812</v>
      </c>
      <c r="AB32" s="124">
        <v>492.17</v>
      </c>
      <c r="AC32" s="124">
        <v>1040.8599999999999</v>
      </c>
      <c r="AD32" s="124">
        <v>6.8911357869999996</v>
      </c>
      <c r="AE32" s="124">
        <v>12.973058922356895</v>
      </c>
      <c r="AF32" s="156">
        <v>8.2765649305369311E-4</v>
      </c>
      <c r="AG32" s="124">
        <v>7.7385077508984601E-2</v>
      </c>
      <c r="AH32" s="156">
        <v>1.4241270181837687E-4</v>
      </c>
      <c r="AI32" s="72">
        <v>9</v>
      </c>
      <c r="AJ32" s="316">
        <v>1.0999999999999999E-2</v>
      </c>
      <c r="AK32" s="126">
        <v>49.2</v>
      </c>
      <c r="AL32" s="126">
        <v>9.9</v>
      </c>
      <c r="AM32" s="75">
        <v>0.17</v>
      </c>
      <c r="AN32" s="94" t="s">
        <v>449</v>
      </c>
      <c r="AO32" s="93">
        <v>118</v>
      </c>
      <c r="AP32" s="125">
        <v>7.5999999999999998E-2</v>
      </c>
      <c r="AQ32" s="124">
        <v>0.28999999999999998</v>
      </c>
      <c r="AR32" s="124">
        <v>4.0388044093192299</v>
      </c>
      <c r="AS32" s="124">
        <v>19.361299685223337</v>
      </c>
      <c r="AT32" s="124">
        <v>0.38003945976376702</v>
      </c>
      <c r="AU32" s="124">
        <v>59.66</v>
      </c>
      <c r="AV32" s="126">
        <v>71.8</v>
      </c>
      <c r="AW32" s="290">
        <v>2757.0795791705873</v>
      </c>
      <c r="AX32" s="73">
        <v>1.7060323043016856</v>
      </c>
      <c r="AY32" s="94">
        <v>219</v>
      </c>
      <c r="AZ32" s="124">
        <v>0.33333333333333331</v>
      </c>
      <c r="BA32" s="124">
        <v>0.13333333333333333</v>
      </c>
      <c r="BB32" s="124">
        <v>0.2</v>
      </c>
      <c r="BC32" s="126">
        <v>0</v>
      </c>
      <c r="BD32" s="126">
        <v>0</v>
      </c>
      <c r="BE32" s="126">
        <v>0</v>
      </c>
      <c r="BF32" s="124">
        <v>0.80599999999999994</v>
      </c>
      <c r="BG32" s="75">
        <v>93.4</v>
      </c>
      <c r="BH32" s="124">
        <v>0.85766729999999991</v>
      </c>
      <c r="BI32" s="94">
        <v>4970.2950739999997</v>
      </c>
      <c r="BJ32" s="155">
        <v>970.19970703000001</v>
      </c>
      <c r="BK32" s="155">
        <v>4.9009103221271708</v>
      </c>
      <c r="BL32" s="155">
        <v>6.2445354957055423</v>
      </c>
      <c r="BM32" s="155">
        <v>7.9288885841147936</v>
      </c>
      <c r="BN32" s="94">
        <v>6227.0115150000001</v>
      </c>
      <c r="BO32" s="94">
        <v>466648</v>
      </c>
      <c r="BP32" s="94">
        <v>506263.21834999998</v>
      </c>
    </row>
    <row r="33" spans="1:68" x14ac:dyDescent="0.25">
      <c r="A33" s="299" t="s">
        <v>660</v>
      </c>
      <c r="B33" s="51" t="s">
        <v>615</v>
      </c>
      <c r="C33" s="108" t="s">
        <v>650</v>
      </c>
      <c r="D33" s="290">
        <v>670.59639564210522</v>
      </c>
      <c r="E33" s="290">
        <v>148.27648943578947</v>
      </c>
      <c r="F33" s="72">
        <v>259.92904799999997</v>
      </c>
      <c r="G33" s="72">
        <v>144.554722</v>
      </c>
      <c r="H33" s="72">
        <v>322.74338346550002</v>
      </c>
      <c r="I33" s="73">
        <v>0.15</v>
      </c>
      <c r="J33" s="72">
        <v>5436.540552282836</v>
      </c>
      <c r="K33" s="72">
        <v>3</v>
      </c>
      <c r="L33" s="72">
        <v>0</v>
      </c>
      <c r="M33" s="127">
        <v>0.55000000000000004</v>
      </c>
      <c r="N33" s="73">
        <v>0.18</v>
      </c>
      <c r="O33" s="91">
        <v>0.76700000000000002</v>
      </c>
      <c r="P33" s="91">
        <v>1E-3</v>
      </c>
      <c r="Q33" s="73">
        <v>13.3</v>
      </c>
      <c r="R33" s="72">
        <v>30.1</v>
      </c>
      <c r="S33" s="72">
        <v>24.7</v>
      </c>
      <c r="T33" s="72">
        <v>85.4</v>
      </c>
      <c r="U33" s="72">
        <v>87.1</v>
      </c>
      <c r="V33" s="72">
        <v>11.67</v>
      </c>
      <c r="W33" s="72">
        <v>88.33</v>
      </c>
      <c r="X33" s="73">
        <v>39.4</v>
      </c>
      <c r="Y33" s="73">
        <v>66.7</v>
      </c>
      <c r="Z33" s="91">
        <v>0.40733080097187202</v>
      </c>
      <c r="AA33" s="93">
        <v>246812</v>
      </c>
      <c r="AB33" s="124">
        <v>492.17</v>
      </c>
      <c r="AC33" s="124">
        <v>1040.8599999999999</v>
      </c>
      <c r="AD33" s="124">
        <v>6.8911357869999996</v>
      </c>
      <c r="AE33" s="124">
        <v>14.992650507183875</v>
      </c>
      <c r="AF33" s="156">
        <v>8.2765649305369311E-4</v>
      </c>
      <c r="AG33" s="124">
        <v>7.7385077508984601E-2</v>
      </c>
      <c r="AH33" s="156">
        <v>1.4241270181837687E-4</v>
      </c>
      <c r="AI33" s="72">
        <v>9</v>
      </c>
      <c r="AJ33" s="316">
        <v>1.0999999999999999E-2</v>
      </c>
      <c r="AK33" s="126">
        <v>49.2</v>
      </c>
      <c r="AL33" s="126">
        <v>10.8</v>
      </c>
      <c r="AM33" s="75">
        <v>3.82</v>
      </c>
      <c r="AN33" s="94">
        <v>1373.2421875</v>
      </c>
      <c r="AO33" s="93">
        <v>118</v>
      </c>
      <c r="AP33" s="125">
        <v>7.5999999999999998E-2</v>
      </c>
      <c r="AQ33" s="124">
        <v>0.28999999999999998</v>
      </c>
      <c r="AR33" s="124">
        <v>3.0601569597171707</v>
      </c>
      <c r="AS33" s="124">
        <v>19.361299685223337</v>
      </c>
      <c r="AT33" s="124">
        <v>0.33499999746806203</v>
      </c>
      <c r="AU33" s="124">
        <v>59.66</v>
      </c>
      <c r="AV33" s="126">
        <v>71.8</v>
      </c>
      <c r="AW33" s="290">
        <v>2618.1540271968543</v>
      </c>
      <c r="AX33" s="73">
        <v>1.7060323043016856</v>
      </c>
      <c r="AY33" s="94">
        <v>248</v>
      </c>
      <c r="AZ33" s="124">
        <v>0.33333333333333331</v>
      </c>
      <c r="BA33" s="124">
        <v>0.13333333333333333</v>
      </c>
      <c r="BB33" s="124">
        <v>0.2</v>
      </c>
      <c r="BC33" s="126">
        <v>0</v>
      </c>
      <c r="BD33" s="126">
        <v>0</v>
      </c>
      <c r="BE33" s="126">
        <v>0</v>
      </c>
      <c r="BF33" s="124">
        <v>0.73599999999999999</v>
      </c>
      <c r="BG33" s="75">
        <v>93.4</v>
      </c>
      <c r="BH33" s="124">
        <v>0.85766729999999991</v>
      </c>
      <c r="BI33" s="94">
        <v>3817.065047</v>
      </c>
      <c r="BJ33" s="155">
        <v>970.19970703000001</v>
      </c>
      <c r="BK33" s="155">
        <v>2.6367658296137662</v>
      </c>
      <c r="BL33" s="155">
        <v>2.7581095307278325</v>
      </c>
      <c r="BM33" s="155">
        <v>2.6236475916554887</v>
      </c>
      <c r="BN33" s="94">
        <v>11531.593008</v>
      </c>
      <c r="BO33" s="94">
        <v>304919</v>
      </c>
      <c r="BP33" s="94">
        <v>312537.315795</v>
      </c>
    </row>
    <row r="34" spans="1:68" x14ac:dyDescent="0.25">
      <c r="A34" s="299" t="s">
        <v>660</v>
      </c>
      <c r="B34" s="51" t="s">
        <v>616</v>
      </c>
      <c r="C34" s="108" t="s">
        <v>651</v>
      </c>
      <c r="D34" s="290">
        <v>1048.8088404547368</v>
      </c>
      <c r="E34" s="290">
        <v>55.333998976842103</v>
      </c>
      <c r="F34" s="72">
        <v>0</v>
      </c>
      <c r="G34" s="72">
        <v>0</v>
      </c>
      <c r="H34" s="72">
        <v>2825.5626449524998</v>
      </c>
      <c r="I34" s="73">
        <v>0.2</v>
      </c>
      <c r="J34" s="72">
        <v>7746.8460815666967</v>
      </c>
      <c r="K34" s="72">
        <v>3</v>
      </c>
      <c r="L34" s="72">
        <v>0</v>
      </c>
      <c r="M34" s="127">
        <v>0.55000000000000004</v>
      </c>
      <c r="N34" s="73">
        <v>0.18</v>
      </c>
      <c r="O34" s="91">
        <v>0.79300000000000004</v>
      </c>
      <c r="P34" s="91">
        <v>1E-3</v>
      </c>
      <c r="Q34" s="73">
        <v>13.3</v>
      </c>
      <c r="R34" s="72">
        <v>30.1</v>
      </c>
      <c r="S34" s="72">
        <v>24.7</v>
      </c>
      <c r="T34" s="72">
        <v>81.3</v>
      </c>
      <c r="U34" s="72">
        <v>87.5</v>
      </c>
      <c r="V34" s="72">
        <v>8.44</v>
      </c>
      <c r="W34" s="72">
        <v>91.56</v>
      </c>
      <c r="X34" s="73">
        <v>35.200000000000003</v>
      </c>
      <c r="Y34" s="73">
        <v>65.400000000000006</v>
      </c>
      <c r="Z34" s="91">
        <v>0.36487568704690698</v>
      </c>
      <c r="AA34" s="93">
        <v>246812</v>
      </c>
      <c r="AB34" s="124">
        <v>492.17</v>
      </c>
      <c r="AC34" s="124">
        <v>1040.8599999999999</v>
      </c>
      <c r="AD34" s="124">
        <v>6.8911357869999996</v>
      </c>
      <c r="AE34" s="124">
        <v>12.92515253269873</v>
      </c>
      <c r="AF34" s="156">
        <v>8.2765649305369311E-4</v>
      </c>
      <c r="AG34" s="124">
        <v>7.7385077508984601E-2</v>
      </c>
      <c r="AH34" s="156">
        <v>1.4241270181837687E-4</v>
      </c>
      <c r="AI34" s="72">
        <v>9</v>
      </c>
      <c r="AJ34" s="316">
        <v>5.0000000000000001E-3</v>
      </c>
      <c r="AK34" s="126">
        <v>49.2</v>
      </c>
      <c r="AL34" s="126">
        <v>11.3</v>
      </c>
      <c r="AM34" s="75">
        <v>0.35</v>
      </c>
      <c r="AN34" s="94">
        <v>999.98571797102613</v>
      </c>
      <c r="AO34" s="93">
        <v>118</v>
      </c>
      <c r="AP34" s="125">
        <v>7.5999999999999998E-2</v>
      </c>
      <c r="AQ34" s="124">
        <v>0.28999999999999998</v>
      </c>
      <c r="AR34" s="124">
        <v>1.974697178576607</v>
      </c>
      <c r="AS34" s="124">
        <v>19.361299685223337</v>
      </c>
      <c r="AT34" s="124">
        <v>0.18211692357746101</v>
      </c>
      <c r="AU34" s="124">
        <v>59.66</v>
      </c>
      <c r="AV34" s="126">
        <v>71.8</v>
      </c>
      <c r="AW34" s="290">
        <v>2918.8503805760665</v>
      </c>
      <c r="AX34" s="73">
        <v>1.7060323043016856</v>
      </c>
      <c r="AY34" s="94">
        <v>205</v>
      </c>
      <c r="AZ34" s="124">
        <v>0.33333333333333331</v>
      </c>
      <c r="BA34" s="124">
        <v>0.13333333333333333</v>
      </c>
      <c r="BB34" s="124">
        <v>0.2</v>
      </c>
      <c r="BC34" s="126">
        <v>0</v>
      </c>
      <c r="BD34" s="126">
        <v>0</v>
      </c>
      <c r="BE34" s="126">
        <v>0</v>
      </c>
      <c r="BF34" s="124">
        <v>0.8859999999999999</v>
      </c>
      <c r="BG34" s="75">
        <v>93.4</v>
      </c>
      <c r="BH34" s="124">
        <v>0.85766729999999991</v>
      </c>
      <c r="BI34" s="94">
        <v>3373.3349830000002</v>
      </c>
      <c r="BJ34" s="155">
        <v>970.19970703000001</v>
      </c>
      <c r="BK34" s="155">
        <v>2.8170505204869078</v>
      </c>
      <c r="BL34" s="155">
        <v>3.3602073201886316</v>
      </c>
      <c r="BM34" s="155">
        <v>2.5316630494571881</v>
      </c>
      <c r="BN34" s="94">
        <v>6313.7647470000002</v>
      </c>
      <c r="BO34" s="94">
        <v>434497</v>
      </c>
      <c r="BP34" s="94">
        <v>510111.84559400001</v>
      </c>
    </row>
    <row r="35" spans="1:68" x14ac:dyDescent="0.25">
      <c r="A35" s="299" t="s">
        <v>660</v>
      </c>
      <c r="B35" s="51" t="s">
        <v>617</v>
      </c>
      <c r="C35" s="108" t="s">
        <v>652</v>
      </c>
      <c r="D35" s="290">
        <v>188.29619450947368</v>
      </c>
      <c r="E35" s="290">
        <v>155.31532117473685</v>
      </c>
      <c r="F35" s="72">
        <v>1651.967639</v>
      </c>
      <c r="G35" s="72">
        <v>1357.4277479999998</v>
      </c>
      <c r="H35" s="72">
        <v>547.50291126899992</v>
      </c>
      <c r="I35" s="73">
        <v>0.05</v>
      </c>
      <c r="J35" s="72">
        <v>1646.5682904111327</v>
      </c>
      <c r="K35" s="72">
        <v>3</v>
      </c>
      <c r="L35" s="72">
        <v>5</v>
      </c>
      <c r="M35" s="127">
        <v>0.55000000000000004</v>
      </c>
      <c r="N35" s="73">
        <v>0.18</v>
      </c>
      <c r="O35" s="91">
        <v>0.755</v>
      </c>
      <c r="P35" s="91">
        <v>1E-3</v>
      </c>
      <c r="Q35" s="73">
        <v>13.3</v>
      </c>
      <c r="R35" s="72">
        <v>30.1</v>
      </c>
      <c r="S35" s="72">
        <v>24.7</v>
      </c>
      <c r="T35" s="72">
        <v>92.9</v>
      </c>
      <c r="U35" s="72">
        <v>92.9</v>
      </c>
      <c r="V35" s="72">
        <v>15.32</v>
      </c>
      <c r="W35" s="72">
        <v>84.68</v>
      </c>
      <c r="X35" s="73">
        <v>33.700000000000003</v>
      </c>
      <c r="Y35" s="73">
        <v>57.9</v>
      </c>
      <c r="Z35" s="91">
        <v>0.31657968232776601</v>
      </c>
      <c r="AA35" s="93">
        <v>246812</v>
      </c>
      <c r="AB35" s="124">
        <v>492.17</v>
      </c>
      <c r="AC35" s="124">
        <v>1040.8599999999999</v>
      </c>
      <c r="AD35" s="124">
        <v>6.8911357869999996</v>
      </c>
      <c r="AE35" s="124">
        <v>16.19880672651081</v>
      </c>
      <c r="AF35" s="156">
        <v>8.2765649305369311E-4</v>
      </c>
      <c r="AG35" s="124">
        <v>7.7385077508984601E-2</v>
      </c>
      <c r="AH35" s="156">
        <v>1.4241270181837687E-4</v>
      </c>
      <c r="AI35" s="72">
        <v>9</v>
      </c>
      <c r="AJ35" s="316">
        <v>7.0000000000000001E-3</v>
      </c>
      <c r="AK35" s="126">
        <v>49.2</v>
      </c>
      <c r="AL35" s="126">
        <v>11.8</v>
      </c>
      <c r="AM35" s="75">
        <v>1.42</v>
      </c>
      <c r="AN35" s="94">
        <v>2667.0330203949497</v>
      </c>
      <c r="AO35" s="93">
        <v>118</v>
      </c>
      <c r="AP35" s="125">
        <v>7.5999999999999998E-2</v>
      </c>
      <c r="AQ35" s="124">
        <v>0.28999999999999998</v>
      </c>
      <c r="AR35" s="124">
        <v>2.2836785741356347</v>
      </c>
      <c r="AS35" s="124">
        <v>19.361299685223337</v>
      </c>
      <c r="AT35" s="124">
        <v>0.29543867282814001</v>
      </c>
      <c r="AU35" s="124">
        <v>59.66</v>
      </c>
      <c r="AV35" s="126">
        <v>71.8</v>
      </c>
      <c r="AW35" s="290">
        <v>4451.6288067145597</v>
      </c>
      <c r="AX35" s="73">
        <v>1.7060323043016856</v>
      </c>
      <c r="AY35" s="94">
        <v>40</v>
      </c>
      <c r="AZ35" s="124">
        <v>0.33333333333333331</v>
      </c>
      <c r="BA35" s="124">
        <v>0.13333333333333333</v>
      </c>
      <c r="BB35" s="124">
        <v>0.2</v>
      </c>
      <c r="BC35" s="126">
        <v>0</v>
      </c>
      <c r="BD35" s="126">
        <v>0</v>
      </c>
      <c r="BE35" s="126">
        <v>0</v>
      </c>
      <c r="BF35" s="124">
        <v>0.77800000000000002</v>
      </c>
      <c r="BG35" s="75">
        <v>93.4</v>
      </c>
      <c r="BH35" s="124">
        <v>0.85766729999999991</v>
      </c>
      <c r="BI35" s="94">
        <v>2825.7790690000002</v>
      </c>
      <c r="BJ35" s="155">
        <v>970.19970703000001</v>
      </c>
      <c r="BK35" s="155">
        <v>2.2631048932875659</v>
      </c>
      <c r="BL35" s="155">
        <v>4.0822514103799641</v>
      </c>
      <c r="BM35" s="155">
        <v>3.248475923379281</v>
      </c>
      <c r="BN35" s="94">
        <v>7010.6391970000004</v>
      </c>
      <c r="BO35" s="94">
        <v>92351</v>
      </c>
      <c r="BP35" s="94">
        <v>102559.355923</v>
      </c>
    </row>
    <row r="36" spans="1:68" x14ac:dyDescent="0.25">
      <c r="A36" s="299" t="s">
        <v>660</v>
      </c>
      <c r="B36" s="51" t="s">
        <v>618</v>
      </c>
      <c r="C36" s="108" t="s">
        <v>653</v>
      </c>
      <c r="D36" s="290">
        <v>69.121695629473678</v>
      </c>
      <c r="E36" s="290">
        <v>4.1878239052631576</v>
      </c>
      <c r="F36" s="72">
        <v>2494.2480649999998</v>
      </c>
      <c r="G36" s="72">
        <v>2029.457846</v>
      </c>
      <c r="H36" s="72">
        <v>253.97933486100001</v>
      </c>
      <c r="I36" s="73">
        <v>0.05</v>
      </c>
      <c r="J36" s="72">
        <v>0</v>
      </c>
      <c r="K36" s="72">
        <v>3</v>
      </c>
      <c r="L36" s="72">
        <v>5</v>
      </c>
      <c r="M36" s="127">
        <v>0.55000000000000004</v>
      </c>
      <c r="N36" s="73">
        <v>0.18</v>
      </c>
      <c r="O36" s="91">
        <v>0.81</v>
      </c>
      <c r="P36" s="91">
        <v>1E-3</v>
      </c>
      <c r="Q36" s="73">
        <v>13.3</v>
      </c>
      <c r="R36" s="72">
        <v>30.1</v>
      </c>
      <c r="S36" s="72">
        <v>24.7</v>
      </c>
      <c r="T36" s="72">
        <v>94</v>
      </c>
      <c r="U36" s="72">
        <v>96.2</v>
      </c>
      <c r="V36" s="72">
        <v>20.66</v>
      </c>
      <c r="W36" s="72">
        <v>79.34</v>
      </c>
      <c r="X36" s="73">
        <v>39.4</v>
      </c>
      <c r="Y36" s="73">
        <v>51.3</v>
      </c>
      <c r="Z36" s="91">
        <v>0.31403824701808303</v>
      </c>
      <c r="AA36" s="93">
        <v>246812</v>
      </c>
      <c r="AB36" s="124">
        <v>492.17</v>
      </c>
      <c r="AC36" s="124">
        <v>1040.8599999999999</v>
      </c>
      <c r="AD36" s="124">
        <v>6.8911357869999996</v>
      </c>
      <c r="AE36" s="124">
        <v>59.187862108922374</v>
      </c>
      <c r="AF36" s="156">
        <v>8.2765649305369311E-4</v>
      </c>
      <c r="AG36" s="124">
        <v>7.7385077508984601E-2</v>
      </c>
      <c r="AH36" s="156">
        <v>1.4241270181837687E-4</v>
      </c>
      <c r="AI36" s="72">
        <v>9</v>
      </c>
      <c r="AJ36" s="316" t="s">
        <v>449</v>
      </c>
      <c r="AK36" s="126">
        <v>49.2</v>
      </c>
      <c r="AL36" s="126">
        <v>7.6</v>
      </c>
      <c r="AM36" s="75">
        <v>0.17</v>
      </c>
      <c r="AN36" s="94">
        <v>6802.877306571706</v>
      </c>
      <c r="AO36" s="93">
        <v>118</v>
      </c>
      <c r="AP36" s="125">
        <v>7.5999999999999998E-2</v>
      </c>
      <c r="AQ36" s="124">
        <v>0.28999999999999998</v>
      </c>
      <c r="AR36" s="124">
        <v>2.809965237543453</v>
      </c>
      <c r="AS36" s="124">
        <v>19.361299685223337</v>
      </c>
      <c r="AT36" s="124">
        <v>0.51846460943317296</v>
      </c>
      <c r="AU36" s="124">
        <v>59.66</v>
      </c>
      <c r="AV36" s="126">
        <v>71.8</v>
      </c>
      <c r="AW36" s="290">
        <v>3197.8138468835746</v>
      </c>
      <c r="AX36" s="73">
        <v>1.7060323043016856</v>
      </c>
      <c r="AY36" s="94">
        <v>111</v>
      </c>
      <c r="AZ36" s="124">
        <v>0.33333333333333331</v>
      </c>
      <c r="BA36" s="124">
        <v>0.13333333333333333</v>
      </c>
      <c r="BB36" s="124">
        <v>0.2</v>
      </c>
      <c r="BC36" s="126">
        <v>0</v>
      </c>
      <c r="BD36" s="126">
        <v>0</v>
      </c>
      <c r="BE36" s="126">
        <v>0</v>
      </c>
      <c r="BF36" s="124">
        <v>0.60399999999999998</v>
      </c>
      <c r="BG36" s="75">
        <v>93.4</v>
      </c>
      <c r="BH36" s="124">
        <v>0.85766729999999991</v>
      </c>
      <c r="BI36" s="94">
        <v>1814.8722090000001</v>
      </c>
      <c r="BJ36" s="155">
        <v>970.19970703000001</v>
      </c>
      <c r="BK36" s="155">
        <v>1.7743337195828504</v>
      </c>
      <c r="BL36" s="155">
        <v>4.9246813441483193</v>
      </c>
      <c r="BM36" s="155">
        <v>3.6210892236384709</v>
      </c>
      <c r="BN36" s="94">
        <v>5236.7386969999998</v>
      </c>
      <c r="BO36" s="94">
        <v>27616</v>
      </c>
      <c r="BP36" s="94">
        <v>29124.456569000002</v>
      </c>
    </row>
    <row r="37" spans="1:68" x14ac:dyDescent="0.25">
      <c r="A37" s="299" t="s">
        <v>660</v>
      </c>
      <c r="B37" s="51" t="s">
        <v>619</v>
      </c>
      <c r="C37" s="108" t="s">
        <v>654</v>
      </c>
      <c r="D37" s="290">
        <v>676.78907403789469</v>
      </c>
      <c r="E37" s="290">
        <v>0</v>
      </c>
      <c r="F37" s="72">
        <v>3761.0008910000001</v>
      </c>
      <c r="G37" s="72">
        <v>3241.222154</v>
      </c>
      <c r="H37" s="72">
        <v>1488.5677867835002</v>
      </c>
      <c r="I37" s="73">
        <v>0</v>
      </c>
      <c r="J37" s="72">
        <v>0</v>
      </c>
      <c r="K37" s="72">
        <v>3</v>
      </c>
      <c r="L37" s="72">
        <v>0</v>
      </c>
      <c r="M37" s="127">
        <v>0.55000000000000004</v>
      </c>
      <c r="N37" s="73">
        <v>0.18</v>
      </c>
      <c r="O37" s="91">
        <v>0.77500000000000002</v>
      </c>
      <c r="P37" s="91">
        <v>1E-3</v>
      </c>
      <c r="Q37" s="73">
        <v>13.3</v>
      </c>
      <c r="R37" s="72">
        <v>30.1</v>
      </c>
      <c r="S37" s="72">
        <v>24.7</v>
      </c>
      <c r="T37" s="72">
        <v>93.3</v>
      </c>
      <c r="U37" s="72">
        <v>94.4</v>
      </c>
      <c r="V37" s="72">
        <v>12.87</v>
      </c>
      <c r="W37" s="72">
        <v>87.13</v>
      </c>
      <c r="X37" s="73">
        <v>36.1</v>
      </c>
      <c r="Y37" s="73">
        <v>59.1</v>
      </c>
      <c r="Z37" s="91">
        <v>0.37126759088731298</v>
      </c>
      <c r="AA37" s="93">
        <v>246812</v>
      </c>
      <c r="AB37" s="124">
        <v>492.17</v>
      </c>
      <c r="AC37" s="124">
        <v>1040.8599999999999</v>
      </c>
      <c r="AD37" s="124">
        <v>6.8911357869999996</v>
      </c>
      <c r="AE37" s="124">
        <v>18.945145129858272</v>
      </c>
      <c r="AF37" s="156">
        <v>8.2765649305369311E-4</v>
      </c>
      <c r="AG37" s="124">
        <v>7.7385077508984601E-2</v>
      </c>
      <c r="AH37" s="156">
        <v>1.4241270181837687E-4</v>
      </c>
      <c r="AI37" s="72">
        <v>9</v>
      </c>
      <c r="AJ37" s="316">
        <v>1.4999999999999999E-2</v>
      </c>
      <c r="AK37" s="126">
        <v>49.2</v>
      </c>
      <c r="AL37" s="126">
        <v>10.9</v>
      </c>
      <c r="AM37" s="75">
        <v>1.79</v>
      </c>
      <c r="AN37" s="94">
        <v>0</v>
      </c>
      <c r="AO37" s="93">
        <v>118</v>
      </c>
      <c r="AP37" s="125">
        <v>7.5999999999999998E-2</v>
      </c>
      <c r="AQ37" s="124">
        <v>0.28999999999999998</v>
      </c>
      <c r="AR37" s="124">
        <v>3.2342561576027591</v>
      </c>
      <c r="AS37" s="124">
        <v>19.361299685223337</v>
      </c>
      <c r="AT37" s="124">
        <v>0.29591295425551101</v>
      </c>
      <c r="AU37" s="124">
        <v>59.66</v>
      </c>
      <c r="AV37" s="126">
        <v>71.8</v>
      </c>
      <c r="AW37" s="290">
        <v>3251.0656016761955</v>
      </c>
      <c r="AX37" s="73">
        <v>1.7060323043016856</v>
      </c>
      <c r="AY37" s="94">
        <v>144</v>
      </c>
      <c r="AZ37" s="124">
        <v>0.33333333333333331</v>
      </c>
      <c r="BA37" s="124">
        <v>0.13333333333333333</v>
      </c>
      <c r="BB37" s="124">
        <v>0.2</v>
      </c>
      <c r="BC37" s="126">
        <v>0</v>
      </c>
      <c r="BD37" s="126">
        <v>0</v>
      </c>
      <c r="BE37" s="126">
        <v>0</v>
      </c>
      <c r="BF37" s="124">
        <v>0.82</v>
      </c>
      <c r="BG37" s="75">
        <v>93.4</v>
      </c>
      <c r="BH37" s="124">
        <v>0.85766729999999991</v>
      </c>
      <c r="BI37" s="94">
        <v>4396.9286529999999</v>
      </c>
      <c r="BJ37" s="155">
        <v>970.19970703000001</v>
      </c>
      <c r="BK37" s="155">
        <v>3.1007957823865504</v>
      </c>
      <c r="BL37" s="155">
        <v>3.5357039702801671</v>
      </c>
      <c r="BM37" s="155">
        <v>3.319909831248983</v>
      </c>
      <c r="BN37" s="94">
        <v>7622.0037579999998</v>
      </c>
      <c r="BO37" s="94">
        <v>301213</v>
      </c>
      <c r="BP37" s="94">
        <v>305495.243449</v>
      </c>
    </row>
    <row r="38" spans="1:68" x14ac:dyDescent="0.25">
      <c r="A38" s="299" t="s">
        <v>660</v>
      </c>
      <c r="B38" s="51" t="s">
        <v>620</v>
      </c>
      <c r="C38" s="108" t="s">
        <v>655</v>
      </c>
      <c r="D38" s="290">
        <v>337.53821565263155</v>
      </c>
      <c r="E38" s="290">
        <v>165.13909412631577</v>
      </c>
      <c r="F38" s="72">
        <v>473.72221100000002</v>
      </c>
      <c r="G38" s="72">
        <v>164.27890099999999</v>
      </c>
      <c r="H38" s="72">
        <v>1108.0123638320001</v>
      </c>
      <c r="I38" s="73">
        <v>0.15</v>
      </c>
      <c r="J38" s="72">
        <v>2644.7505054241515</v>
      </c>
      <c r="K38" s="72">
        <v>3</v>
      </c>
      <c r="L38" s="72">
        <v>0</v>
      </c>
      <c r="M38" s="127">
        <v>0.55000000000000004</v>
      </c>
      <c r="N38" s="73">
        <v>0.18</v>
      </c>
      <c r="O38" s="91">
        <v>0.78500000000000003</v>
      </c>
      <c r="P38" s="91">
        <v>1E-3</v>
      </c>
      <c r="Q38" s="73">
        <v>13.3</v>
      </c>
      <c r="R38" s="72">
        <v>30.1</v>
      </c>
      <c r="S38" s="72">
        <v>24.7</v>
      </c>
      <c r="T38" s="72">
        <v>91.3</v>
      </c>
      <c r="U38" s="72">
        <v>93.9</v>
      </c>
      <c r="V38" s="72">
        <v>12.09</v>
      </c>
      <c r="W38" s="72">
        <v>87.91</v>
      </c>
      <c r="X38" s="73">
        <v>42.4</v>
      </c>
      <c r="Y38" s="73">
        <v>61.9</v>
      </c>
      <c r="Z38" s="91">
        <v>0.37340222530534201</v>
      </c>
      <c r="AA38" s="93">
        <v>246812</v>
      </c>
      <c r="AB38" s="124">
        <v>492.17</v>
      </c>
      <c r="AC38" s="124">
        <v>1040.8599999999999</v>
      </c>
      <c r="AD38" s="124">
        <v>6.8911357869999996</v>
      </c>
      <c r="AE38" s="124">
        <v>8.8546812641570494</v>
      </c>
      <c r="AF38" s="156">
        <v>8.2765649305369311E-4</v>
      </c>
      <c r="AG38" s="124">
        <v>7.7385077508984601E-2</v>
      </c>
      <c r="AH38" s="156">
        <v>1.4241270181837687E-4</v>
      </c>
      <c r="AI38" s="72">
        <v>9</v>
      </c>
      <c r="AJ38" s="316">
        <v>5.0000000000000001E-3</v>
      </c>
      <c r="AK38" s="126">
        <v>49.2</v>
      </c>
      <c r="AL38" s="126">
        <v>11.6</v>
      </c>
      <c r="AM38" s="75">
        <v>3.16</v>
      </c>
      <c r="AN38" s="94">
        <v>0</v>
      </c>
      <c r="AO38" s="93">
        <v>118</v>
      </c>
      <c r="AP38" s="125">
        <v>7.5999999999999998E-2</v>
      </c>
      <c r="AQ38" s="124">
        <v>0.28999999999999998</v>
      </c>
      <c r="AR38" s="124">
        <v>2.4754611153057922</v>
      </c>
      <c r="AS38" s="124">
        <v>19.361299685223337</v>
      </c>
      <c r="AT38" s="124">
        <v>0.18313794073144299</v>
      </c>
      <c r="AU38" s="124">
        <v>59.66</v>
      </c>
      <c r="AV38" s="126">
        <v>71.8</v>
      </c>
      <c r="AW38" s="290">
        <v>3610.7452995873618</v>
      </c>
      <c r="AX38" s="73">
        <v>1.7060323043016856</v>
      </c>
      <c r="AY38" s="94">
        <v>100</v>
      </c>
      <c r="AZ38" s="124">
        <v>0.33333333333333331</v>
      </c>
      <c r="BA38" s="124">
        <v>0.13333333333333333</v>
      </c>
      <c r="BB38" s="124">
        <v>0.2</v>
      </c>
      <c r="BC38" s="126">
        <v>0</v>
      </c>
      <c r="BD38" s="126">
        <v>0</v>
      </c>
      <c r="BE38" s="126">
        <v>0</v>
      </c>
      <c r="BF38" s="124">
        <v>0.8859999999999999</v>
      </c>
      <c r="BG38" s="75">
        <v>93.4</v>
      </c>
      <c r="BH38" s="124">
        <v>0.85766729999999991</v>
      </c>
      <c r="BI38" s="94">
        <v>2193.7154180000002</v>
      </c>
      <c r="BJ38" s="155">
        <v>970.19970703000001</v>
      </c>
      <c r="BK38" s="155">
        <v>1.537051019307518</v>
      </c>
      <c r="BL38" s="155">
        <v>3.7886959335562507</v>
      </c>
      <c r="BM38" s="155">
        <v>2.6965807356272244</v>
      </c>
      <c r="BN38" s="94">
        <v>6336.870586</v>
      </c>
      <c r="BO38" s="94">
        <v>148336</v>
      </c>
      <c r="BP38" s="94">
        <v>156712.47522699999</v>
      </c>
    </row>
    <row r="39" spans="1:68" x14ac:dyDescent="0.25">
      <c r="A39" s="299" t="s">
        <v>660</v>
      </c>
      <c r="B39" s="51" t="s">
        <v>621</v>
      </c>
      <c r="C39" s="108" t="s">
        <v>656</v>
      </c>
      <c r="D39" s="290">
        <v>546.42140973473681</v>
      </c>
      <c r="E39" s="290">
        <v>312.54267576421051</v>
      </c>
      <c r="F39" s="72">
        <v>65.651693999999992</v>
      </c>
      <c r="G39" s="72">
        <v>48.748806999999999</v>
      </c>
      <c r="H39" s="72">
        <v>2212.7787886690003</v>
      </c>
      <c r="I39" s="73">
        <v>0.05</v>
      </c>
      <c r="J39" s="72">
        <v>4466.0831447065457</v>
      </c>
      <c r="K39" s="72">
        <v>3</v>
      </c>
      <c r="L39" s="72">
        <v>5</v>
      </c>
      <c r="M39" s="127">
        <v>0.55000000000000004</v>
      </c>
      <c r="N39" s="73">
        <v>0.18</v>
      </c>
      <c r="O39" s="91">
        <v>0.78900000000000003</v>
      </c>
      <c r="P39" s="91">
        <v>1E-3</v>
      </c>
      <c r="Q39" s="73">
        <v>13.3</v>
      </c>
      <c r="R39" s="72">
        <v>30.1</v>
      </c>
      <c r="S39" s="72">
        <v>24.7</v>
      </c>
      <c r="T39" s="72">
        <v>91.5</v>
      </c>
      <c r="U39" s="72">
        <v>92.2</v>
      </c>
      <c r="V39" s="72">
        <v>13.04</v>
      </c>
      <c r="W39" s="72">
        <v>86.96</v>
      </c>
      <c r="X39" s="73">
        <v>34.700000000000003</v>
      </c>
      <c r="Y39" s="73">
        <v>64.099999999999994</v>
      </c>
      <c r="Z39" s="91">
        <v>0.33181476438763202</v>
      </c>
      <c r="AA39" s="93">
        <v>246812</v>
      </c>
      <c r="AB39" s="124">
        <v>492.17</v>
      </c>
      <c r="AC39" s="124">
        <v>1040.8599999999999</v>
      </c>
      <c r="AD39" s="124">
        <v>6.8911357869999996</v>
      </c>
      <c r="AE39" s="124">
        <v>16.557884777375453</v>
      </c>
      <c r="AF39" s="156">
        <v>8.2765649305369311E-4</v>
      </c>
      <c r="AG39" s="124">
        <v>7.7385077508984601E-2</v>
      </c>
      <c r="AH39" s="156">
        <v>1.4241270181837687E-4</v>
      </c>
      <c r="AI39" s="72">
        <v>9</v>
      </c>
      <c r="AJ39" s="316">
        <v>8.9999999999999993E-3</v>
      </c>
      <c r="AK39" s="126">
        <v>49.2</v>
      </c>
      <c r="AL39" s="126">
        <v>9.5</v>
      </c>
      <c r="AM39" s="75">
        <v>1.27</v>
      </c>
      <c r="AN39" s="94">
        <v>157.86176756231788</v>
      </c>
      <c r="AO39" s="93">
        <v>118</v>
      </c>
      <c r="AP39" s="125">
        <v>7.5999999999999998E-2</v>
      </c>
      <c r="AQ39" s="124">
        <v>0.28999999999999998</v>
      </c>
      <c r="AR39" s="124">
        <v>2.7091009984470378</v>
      </c>
      <c r="AS39" s="124">
        <v>19.361299685223337</v>
      </c>
      <c r="AT39" s="124">
        <v>0.28626926432602001</v>
      </c>
      <c r="AU39" s="124">
        <v>59.66</v>
      </c>
      <c r="AV39" s="126">
        <v>71.8</v>
      </c>
      <c r="AW39" s="290">
        <v>2762.5851367915084</v>
      </c>
      <c r="AX39" s="73">
        <v>1.7060323043016856</v>
      </c>
      <c r="AY39" s="94">
        <v>65</v>
      </c>
      <c r="AZ39" s="124">
        <v>0.33333333333333331</v>
      </c>
      <c r="BA39" s="124">
        <v>0.13333333333333333</v>
      </c>
      <c r="BB39" s="124">
        <v>0.2</v>
      </c>
      <c r="BC39" s="126">
        <v>0</v>
      </c>
      <c r="BD39" s="126">
        <v>0</v>
      </c>
      <c r="BE39" s="126">
        <v>0</v>
      </c>
      <c r="BF39" s="124">
        <v>0.79299999999999993</v>
      </c>
      <c r="BG39" s="75">
        <v>93.4</v>
      </c>
      <c r="BH39" s="124">
        <v>0.85766729999999991</v>
      </c>
      <c r="BI39" s="94">
        <v>3518.0023169999999</v>
      </c>
      <c r="BJ39" s="155">
        <v>970.19970703000001</v>
      </c>
      <c r="BK39" s="155">
        <v>2.5989165192882724</v>
      </c>
      <c r="BL39" s="155">
        <v>3.3933625827880665</v>
      </c>
      <c r="BM39" s="155">
        <v>3.5929721464814821</v>
      </c>
      <c r="BN39" s="94">
        <v>5746.1225059999997</v>
      </c>
      <c r="BO39" s="94">
        <v>250489</v>
      </c>
      <c r="BP39" s="94">
        <v>256751.279859</v>
      </c>
    </row>
    <row r="40" spans="1:68" x14ac:dyDescent="0.25">
      <c r="A40" s="310" t="s">
        <v>660</v>
      </c>
      <c r="B40" s="104" t="s">
        <v>622</v>
      </c>
      <c r="C40" s="109" t="s">
        <v>657</v>
      </c>
      <c r="D40" s="330">
        <v>2270.0196050526315</v>
      </c>
      <c r="E40" s="330">
        <v>873.43227089894742</v>
      </c>
      <c r="F40" s="113">
        <v>0</v>
      </c>
      <c r="G40" s="113">
        <v>0</v>
      </c>
      <c r="H40" s="113">
        <v>7701.0552463079985</v>
      </c>
      <c r="I40" s="331">
        <v>0.25</v>
      </c>
      <c r="J40" s="113">
        <v>0</v>
      </c>
      <c r="K40" s="113">
        <v>3</v>
      </c>
      <c r="L40" s="113">
        <v>7</v>
      </c>
      <c r="M40" s="332">
        <v>0.55000000000000004</v>
      </c>
      <c r="N40" s="331">
        <v>0.18</v>
      </c>
      <c r="O40" s="333">
        <v>0.83399999999999996</v>
      </c>
      <c r="P40" s="333">
        <v>1E-3</v>
      </c>
      <c r="Q40" s="331">
        <v>13.3</v>
      </c>
      <c r="R40" s="113">
        <v>30.1</v>
      </c>
      <c r="S40" s="113">
        <v>24.7</v>
      </c>
      <c r="T40" s="113">
        <v>96.4</v>
      </c>
      <c r="U40" s="113">
        <v>96</v>
      </c>
      <c r="V40" s="113">
        <v>20</v>
      </c>
      <c r="W40" s="113">
        <v>80</v>
      </c>
      <c r="X40" s="331">
        <v>46</v>
      </c>
      <c r="Y40" s="331">
        <v>64.599999999999994</v>
      </c>
      <c r="Z40" s="333">
        <v>0.36521597370105702</v>
      </c>
      <c r="AA40" s="334">
        <v>246812</v>
      </c>
      <c r="AB40" s="335">
        <v>492.17</v>
      </c>
      <c r="AC40" s="335">
        <v>1040.8599999999999</v>
      </c>
      <c r="AD40" s="335">
        <v>6.8911357869999996</v>
      </c>
      <c r="AE40" s="335">
        <v>8.474174321354603</v>
      </c>
      <c r="AF40" s="336">
        <v>8.2765649305369311E-4</v>
      </c>
      <c r="AG40" s="335">
        <v>7.7385077508984601E-2</v>
      </c>
      <c r="AH40" s="336">
        <v>1.4241270181837687E-4</v>
      </c>
      <c r="AI40" s="113">
        <v>5</v>
      </c>
      <c r="AJ40" s="337">
        <v>2.1000000000000001E-2</v>
      </c>
      <c r="AK40" s="338">
        <v>49.2</v>
      </c>
      <c r="AL40" s="338">
        <v>8.6999999999999993</v>
      </c>
      <c r="AM40" s="339">
        <v>1.85</v>
      </c>
      <c r="AN40" s="340">
        <v>0</v>
      </c>
      <c r="AO40" s="334">
        <v>118</v>
      </c>
      <c r="AP40" s="341">
        <v>7.5999999999999998E-2</v>
      </c>
      <c r="AQ40" s="335">
        <v>0.28999999999999998</v>
      </c>
      <c r="AR40" s="335">
        <v>2.4231778320126414</v>
      </c>
      <c r="AS40" s="335">
        <v>19.361299685223337</v>
      </c>
      <c r="AT40" s="335">
        <v>0.37930764023609598</v>
      </c>
      <c r="AU40" s="335">
        <v>59.66</v>
      </c>
      <c r="AV40" s="338">
        <v>71.8</v>
      </c>
      <c r="AW40" s="330">
        <v>6702.8350788138096</v>
      </c>
      <c r="AX40" s="331">
        <v>1.7060323043016856</v>
      </c>
      <c r="AY40" s="340">
        <v>3340</v>
      </c>
      <c r="AZ40" s="335">
        <v>0.33333333333333331</v>
      </c>
      <c r="BA40" s="335">
        <v>0.13333333333333333</v>
      </c>
      <c r="BB40" s="335">
        <v>0.2</v>
      </c>
      <c r="BC40" s="338">
        <v>0</v>
      </c>
      <c r="BD40" s="338">
        <v>0</v>
      </c>
      <c r="BE40" s="338">
        <v>0</v>
      </c>
      <c r="BF40" s="335">
        <v>0.94400000000000006</v>
      </c>
      <c r="BG40" s="339">
        <v>93.4</v>
      </c>
      <c r="BH40" s="335">
        <v>0.85766729999999991</v>
      </c>
      <c r="BI40" s="340">
        <v>833.02311299999997</v>
      </c>
      <c r="BJ40" s="342">
        <v>970.19970703000001</v>
      </c>
      <c r="BK40" s="342">
        <v>11.9415628128201</v>
      </c>
      <c r="BL40" s="342">
        <v>9.2954636040703331</v>
      </c>
      <c r="BM40" s="342">
        <v>8.1546453602980282</v>
      </c>
      <c r="BN40" s="340">
        <v>236.143192</v>
      </c>
      <c r="BO40" s="340">
        <v>1201769</v>
      </c>
      <c r="BP40" s="340">
        <v>1054289.3355670001</v>
      </c>
    </row>
  </sheetData>
  <sortState ref="B5:BP149">
    <sortCondition ref="B5:B149"/>
  </sortState>
  <phoneticPr fontId="123"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71"/>
  <sheetViews>
    <sheetView zoomScale="80" zoomScaleNormal="80" workbookViewId="0">
      <pane ySplit="2" topLeftCell="A15" activePane="bottomLeft" state="frozen"/>
      <selection pane="bottomLeft" activeCell="D8" sqref="D8"/>
    </sheetView>
  </sheetViews>
  <sheetFormatPr defaultColWidth="9.140625" defaultRowHeight="15" x14ac:dyDescent="0.25"/>
  <cols>
    <col min="1" max="1" width="13.140625" style="14" customWidth="1"/>
    <col min="2" max="2" width="15.42578125" style="14" customWidth="1"/>
    <col min="3" max="3" width="23.42578125" style="14" customWidth="1"/>
    <col min="4" max="4" width="22" style="14" customWidth="1"/>
    <col min="5" max="5" width="24" style="14" customWidth="1"/>
    <col min="6" max="6" width="57.140625" style="14" customWidth="1"/>
    <col min="7" max="7" width="67.140625" style="14" customWidth="1"/>
    <col min="8" max="8" width="57.140625" style="14" customWidth="1"/>
    <col min="9" max="9" width="40.140625" style="14" customWidth="1"/>
    <col min="10" max="10" width="57.140625" style="14" customWidth="1"/>
    <col min="11" max="11" width="31.42578125" style="14" customWidth="1"/>
    <col min="12" max="12" width="33.85546875" style="14" customWidth="1"/>
    <col min="13" max="13" width="64.85546875" style="14" customWidth="1"/>
    <col min="14" max="16384" width="9.140625" style="14"/>
  </cols>
  <sheetData>
    <row r="1" spans="1:13" s="1" customFormat="1" x14ac:dyDescent="0.25">
      <c r="A1" s="218"/>
      <c r="B1" s="218"/>
      <c r="C1" s="218"/>
      <c r="D1" s="218"/>
      <c r="E1" s="218"/>
      <c r="F1" s="218"/>
      <c r="G1" s="218"/>
      <c r="H1" s="218"/>
      <c r="I1" s="218"/>
      <c r="J1" s="218"/>
      <c r="K1" s="218"/>
      <c r="L1" s="218"/>
      <c r="M1" s="218"/>
    </row>
    <row r="2" spans="1:13" ht="15.75" thickBot="1" x14ac:dyDescent="0.3">
      <c r="A2" s="44" t="s">
        <v>72</v>
      </c>
      <c r="B2" s="44" t="s">
        <v>73</v>
      </c>
      <c r="C2" s="44" t="s">
        <v>74</v>
      </c>
      <c r="D2" s="44" t="s">
        <v>205</v>
      </c>
      <c r="E2" s="44" t="s">
        <v>75</v>
      </c>
      <c r="F2" s="44" t="s">
        <v>76</v>
      </c>
      <c r="G2" s="44" t="s">
        <v>144</v>
      </c>
      <c r="H2" s="44" t="s">
        <v>145</v>
      </c>
      <c r="I2" s="44" t="s">
        <v>459</v>
      </c>
      <c r="J2" s="44" t="s">
        <v>146</v>
      </c>
      <c r="K2" s="44" t="s">
        <v>330</v>
      </c>
      <c r="L2" s="44" t="s">
        <v>299</v>
      </c>
      <c r="M2" s="44" t="s">
        <v>104</v>
      </c>
    </row>
    <row r="3" spans="1:13" ht="75" customHeight="1" x14ac:dyDescent="0.25">
      <c r="A3" s="149" t="s">
        <v>77</v>
      </c>
      <c r="B3" s="55" t="s">
        <v>3</v>
      </c>
      <c r="C3" s="55" t="s">
        <v>78</v>
      </c>
      <c r="D3" s="56" t="s">
        <v>196</v>
      </c>
      <c r="E3" s="55" t="s">
        <v>189</v>
      </c>
      <c r="F3" s="55" t="s">
        <v>279</v>
      </c>
      <c r="G3" s="55" t="s">
        <v>282</v>
      </c>
      <c r="H3" s="55" t="s">
        <v>283</v>
      </c>
      <c r="I3" s="55"/>
      <c r="J3" s="55" t="s">
        <v>460</v>
      </c>
      <c r="K3" s="55" t="s">
        <v>468</v>
      </c>
      <c r="L3" s="55"/>
      <c r="M3" s="56" t="s">
        <v>461</v>
      </c>
    </row>
    <row r="4" spans="1:13" ht="75" customHeight="1" x14ac:dyDescent="0.25">
      <c r="A4" s="150" t="s">
        <v>77</v>
      </c>
      <c r="B4" s="56" t="s">
        <v>3</v>
      </c>
      <c r="C4" s="56" t="s">
        <v>78</v>
      </c>
      <c r="D4" s="56" t="s">
        <v>197</v>
      </c>
      <c r="E4" s="56" t="s">
        <v>190</v>
      </c>
      <c r="F4" s="56" t="s">
        <v>280</v>
      </c>
      <c r="G4" s="56" t="s">
        <v>281</v>
      </c>
      <c r="H4" s="56" t="s">
        <v>283</v>
      </c>
      <c r="I4" s="55"/>
      <c r="J4" s="55" t="s">
        <v>460</v>
      </c>
      <c r="K4" s="55" t="s">
        <v>468</v>
      </c>
      <c r="L4" s="55"/>
      <c r="M4" s="56" t="s">
        <v>461</v>
      </c>
    </row>
    <row r="5" spans="1:13" ht="75" customHeight="1" x14ac:dyDescent="0.25">
      <c r="A5" s="150" t="s">
        <v>77</v>
      </c>
      <c r="B5" s="56" t="s">
        <v>3</v>
      </c>
      <c r="C5" s="56" t="s">
        <v>78</v>
      </c>
      <c r="D5" s="56" t="s">
        <v>194</v>
      </c>
      <c r="E5" s="56" t="s">
        <v>191</v>
      </c>
      <c r="F5" s="55" t="s">
        <v>284</v>
      </c>
      <c r="G5" s="56" t="s">
        <v>287</v>
      </c>
      <c r="H5" s="56" t="s">
        <v>203</v>
      </c>
      <c r="I5" s="55"/>
      <c r="J5" s="55" t="s">
        <v>460</v>
      </c>
      <c r="K5" s="55" t="s">
        <v>462</v>
      </c>
      <c r="L5" s="55"/>
      <c r="M5" s="56" t="s">
        <v>461</v>
      </c>
    </row>
    <row r="6" spans="1:13" ht="75" customHeight="1" x14ac:dyDescent="0.25">
      <c r="A6" s="150" t="s">
        <v>77</v>
      </c>
      <c r="B6" s="56" t="s">
        <v>3</v>
      </c>
      <c r="C6" s="56" t="s">
        <v>78</v>
      </c>
      <c r="D6" s="56" t="s">
        <v>195</v>
      </c>
      <c r="E6" s="56" t="s">
        <v>192</v>
      </c>
      <c r="F6" s="56" t="s">
        <v>285</v>
      </c>
      <c r="G6" s="56" t="s">
        <v>286</v>
      </c>
      <c r="H6" s="56" t="s">
        <v>203</v>
      </c>
      <c r="I6" s="55"/>
      <c r="J6" s="55" t="s">
        <v>460</v>
      </c>
      <c r="K6" s="55" t="s">
        <v>468</v>
      </c>
      <c r="L6" s="55"/>
      <c r="M6" s="56" t="s">
        <v>461</v>
      </c>
    </row>
    <row r="7" spans="1:13" ht="75" customHeight="1" x14ac:dyDescent="0.25">
      <c r="A7" s="150" t="s">
        <v>77</v>
      </c>
      <c r="B7" s="56" t="s">
        <v>3</v>
      </c>
      <c r="C7" s="56" t="s">
        <v>273</v>
      </c>
      <c r="D7" s="56" t="s">
        <v>333</v>
      </c>
      <c r="E7" s="56" t="s">
        <v>262</v>
      </c>
      <c r="F7" s="56" t="s">
        <v>337</v>
      </c>
      <c r="G7" s="56" t="s">
        <v>341</v>
      </c>
      <c r="H7" s="56" t="s">
        <v>345</v>
      </c>
      <c r="I7" s="55"/>
      <c r="J7" s="55" t="s">
        <v>346</v>
      </c>
      <c r="K7" s="55" t="s">
        <v>469</v>
      </c>
      <c r="L7" s="55"/>
      <c r="M7" s="56" t="s">
        <v>464</v>
      </c>
    </row>
    <row r="8" spans="1:13" ht="75" customHeight="1" x14ac:dyDescent="0.25">
      <c r="A8" s="150" t="s">
        <v>77</v>
      </c>
      <c r="B8" s="56" t="s">
        <v>3</v>
      </c>
      <c r="C8" s="56" t="s">
        <v>273</v>
      </c>
      <c r="D8" s="56" t="s">
        <v>334</v>
      </c>
      <c r="E8" s="56" t="s">
        <v>267</v>
      </c>
      <c r="F8" s="56" t="s">
        <v>339</v>
      </c>
      <c r="G8" s="56" t="s">
        <v>343</v>
      </c>
      <c r="H8" s="56" t="s">
        <v>345</v>
      </c>
      <c r="I8" s="55"/>
      <c r="J8" s="55" t="s">
        <v>346</v>
      </c>
      <c r="K8" s="55" t="s">
        <v>469</v>
      </c>
      <c r="L8" s="55"/>
      <c r="M8" s="56" t="s">
        <v>464</v>
      </c>
    </row>
    <row r="9" spans="1:13" ht="75" customHeight="1" x14ac:dyDescent="0.25">
      <c r="A9" s="150" t="s">
        <v>77</v>
      </c>
      <c r="B9" s="56" t="s">
        <v>3</v>
      </c>
      <c r="C9" s="56" t="s">
        <v>273</v>
      </c>
      <c r="D9" s="56" t="s">
        <v>335</v>
      </c>
      <c r="E9" s="56" t="s">
        <v>263</v>
      </c>
      <c r="F9" s="56" t="s">
        <v>338</v>
      </c>
      <c r="G9" s="56" t="s">
        <v>342</v>
      </c>
      <c r="H9" s="56" t="s">
        <v>345</v>
      </c>
      <c r="I9" s="55"/>
      <c r="J9" s="55" t="s">
        <v>346</v>
      </c>
      <c r="K9" s="55" t="s">
        <v>469</v>
      </c>
      <c r="L9" s="55"/>
      <c r="M9" s="56" t="s">
        <v>464</v>
      </c>
    </row>
    <row r="10" spans="1:13" ht="75" customHeight="1" x14ac:dyDescent="0.25">
      <c r="A10" s="150" t="s">
        <v>77</v>
      </c>
      <c r="B10" s="56" t="s">
        <v>3</v>
      </c>
      <c r="C10" s="56" t="s">
        <v>273</v>
      </c>
      <c r="D10" s="56" t="s">
        <v>336</v>
      </c>
      <c r="E10" s="56" t="s">
        <v>268</v>
      </c>
      <c r="F10" s="56" t="s">
        <v>340</v>
      </c>
      <c r="G10" s="56" t="s">
        <v>344</v>
      </c>
      <c r="H10" s="56" t="s">
        <v>345</v>
      </c>
      <c r="I10" s="55"/>
      <c r="J10" s="55" t="s">
        <v>346</v>
      </c>
      <c r="K10" s="55" t="s">
        <v>469</v>
      </c>
      <c r="L10" s="55"/>
      <c r="M10" s="56" t="s">
        <v>464</v>
      </c>
    </row>
    <row r="11" spans="1:13" ht="75" customHeight="1" x14ac:dyDescent="0.25">
      <c r="A11" s="150" t="s">
        <v>77</v>
      </c>
      <c r="B11" s="56" t="s">
        <v>3</v>
      </c>
      <c r="C11" s="56" t="s">
        <v>79</v>
      </c>
      <c r="D11" s="56" t="s">
        <v>80</v>
      </c>
      <c r="E11" s="56" t="s">
        <v>49</v>
      </c>
      <c r="F11" s="56" t="s">
        <v>105</v>
      </c>
      <c r="G11" s="56" t="s">
        <v>123</v>
      </c>
      <c r="H11" s="56" t="s">
        <v>124</v>
      </c>
      <c r="I11" s="55"/>
      <c r="J11" s="55" t="s">
        <v>193</v>
      </c>
      <c r="K11" s="55" t="s">
        <v>470</v>
      </c>
      <c r="L11" s="55"/>
      <c r="M11" s="56" t="s">
        <v>535</v>
      </c>
    </row>
    <row r="12" spans="1:13" ht="75" customHeight="1" x14ac:dyDescent="0.25">
      <c r="A12" s="150" t="s">
        <v>77</v>
      </c>
      <c r="B12" s="56" t="s">
        <v>3</v>
      </c>
      <c r="C12" s="56" t="s">
        <v>79</v>
      </c>
      <c r="D12" s="56" t="s">
        <v>81</v>
      </c>
      <c r="E12" s="56" t="s">
        <v>51</v>
      </c>
      <c r="F12" s="56" t="s">
        <v>106</v>
      </c>
      <c r="G12" s="56" t="s">
        <v>125</v>
      </c>
      <c r="H12" s="56" t="s">
        <v>124</v>
      </c>
      <c r="I12" s="55"/>
      <c r="J12" s="55" t="s">
        <v>193</v>
      </c>
      <c r="K12" s="55" t="s">
        <v>463</v>
      </c>
      <c r="L12" s="55"/>
      <c r="M12" s="56" t="s">
        <v>535</v>
      </c>
    </row>
    <row r="13" spans="1:13" ht="75" customHeight="1" x14ac:dyDescent="0.25">
      <c r="A13" s="150" t="s">
        <v>77</v>
      </c>
      <c r="B13" s="56" t="s">
        <v>3</v>
      </c>
      <c r="C13" s="56" t="s">
        <v>82</v>
      </c>
      <c r="D13" s="56" t="s">
        <v>172</v>
      </c>
      <c r="E13" s="56" t="s">
        <v>175</v>
      </c>
      <c r="F13" s="56" t="s">
        <v>152</v>
      </c>
      <c r="G13" s="56" t="s">
        <v>544</v>
      </c>
      <c r="H13" s="56" t="s">
        <v>126</v>
      </c>
      <c r="I13" s="56"/>
      <c r="J13" s="56"/>
      <c r="K13" s="56" t="s">
        <v>96</v>
      </c>
      <c r="M13" s="56" t="s">
        <v>466</v>
      </c>
    </row>
    <row r="14" spans="1:13" ht="75" customHeight="1" x14ac:dyDescent="0.25">
      <c r="A14" s="150" t="s">
        <v>77</v>
      </c>
      <c r="B14" s="56" t="s">
        <v>3</v>
      </c>
      <c r="C14" s="56" t="s">
        <v>82</v>
      </c>
      <c r="D14" s="56" t="s">
        <v>170</v>
      </c>
      <c r="E14" s="56" t="s">
        <v>37</v>
      </c>
      <c r="F14" s="56" t="s">
        <v>545</v>
      </c>
      <c r="G14" s="56" t="s">
        <v>349</v>
      </c>
      <c r="H14" s="56" t="s">
        <v>126</v>
      </c>
      <c r="I14" s="56"/>
      <c r="J14" s="56" t="s">
        <v>350</v>
      </c>
      <c r="K14" s="56" t="s">
        <v>467</v>
      </c>
      <c r="L14" s="56"/>
      <c r="M14" s="56" t="s">
        <v>465</v>
      </c>
    </row>
    <row r="15" spans="1:13" ht="75" customHeight="1" x14ac:dyDescent="0.25">
      <c r="A15" s="150" t="s">
        <v>77</v>
      </c>
      <c r="B15" s="56" t="s">
        <v>3</v>
      </c>
      <c r="C15" s="56" t="s">
        <v>82</v>
      </c>
      <c r="D15" s="56" t="s">
        <v>171</v>
      </c>
      <c r="E15" s="56" t="s">
        <v>38</v>
      </c>
      <c r="F15" s="56" t="s">
        <v>347</v>
      </c>
      <c r="G15" s="56" t="s">
        <v>348</v>
      </c>
      <c r="H15" s="56" t="s">
        <v>126</v>
      </c>
      <c r="I15" s="56"/>
      <c r="J15" s="56" t="s">
        <v>350</v>
      </c>
      <c r="K15" s="56" t="s">
        <v>467</v>
      </c>
      <c r="L15" s="56"/>
      <c r="M15" s="56" t="s">
        <v>465</v>
      </c>
    </row>
    <row r="16" spans="1:13" ht="75" customHeight="1" x14ac:dyDescent="0.25">
      <c r="A16" s="150" t="s">
        <v>77</v>
      </c>
      <c r="B16" s="56" t="s">
        <v>4</v>
      </c>
      <c r="C16" s="56" t="s">
        <v>307</v>
      </c>
      <c r="D16" s="56" t="s">
        <v>354</v>
      </c>
      <c r="E16" s="56" t="s">
        <v>351</v>
      </c>
      <c r="F16" s="56" t="s">
        <v>230</v>
      </c>
      <c r="G16" s="56" t="s">
        <v>352</v>
      </c>
      <c r="H16" s="56" t="s">
        <v>156</v>
      </c>
      <c r="I16" s="56"/>
      <c r="J16" s="56"/>
      <c r="K16" s="56"/>
      <c r="L16" s="56" t="s">
        <v>164</v>
      </c>
      <c r="M16" s="56" t="s">
        <v>546</v>
      </c>
    </row>
    <row r="17" spans="1:13" ht="75" customHeight="1" x14ac:dyDescent="0.25">
      <c r="A17" s="150" t="s">
        <v>77</v>
      </c>
      <c r="B17" s="56" t="s">
        <v>4</v>
      </c>
      <c r="C17" s="56" t="s">
        <v>307</v>
      </c>
      <c r="D17" s="56" t="s">
        <v>355</v>
      </c>
      <c r="E17" s="56" t="s">
        <v>173</v>
      </c>
      <c r="F17" s="56" t="s">
        <v>231</v>
      </c>
      <c r="G17" s="56" t="s">
        <v>547</v>
      </c>
      <c r="H17" s="56" t="s">
        <v>156</v>
      </c>
      <c r="I17" s="56"/>
      <c r="J17" s="56"/>
      <c r="K17" s="56" t="s">
        <v>164</v>
      </c>
      <c r="L17" s="56"/>
      <c r="M17" s="56" t="s">
        <v>546</v>
      </c>
    </row>
    <row r="18" spans="1:13" ht="75" customHeight="1" x14ac:dyDescent="0.25">
      <c r="A18" s="150" t="s">
        <v>77</v>
      </c>
      <c r="B18" s="56" t="s">
        <v>4</v>
      </c>
      <c r="C18" s="56" t="s">
        <v>326</v>
      </c>
      <c r="D18" s="56" t="s">
        <v>166</v>
      </c>
      <c r="E18" s="56" t="s">
        <v>158</v>
      </c>
      <c r="F18" s="56" t="s">
        <v>158</v>
      </c>
      <c r="G18" s="56" t="s">
        <v>548</v>
      </c>
      <c r="H18" s="56" t="s">
        <v>156</v>
      </c>
      <c r="I18" s="56"/>
      <c r="J18" s="56"/>
      <c r="K18" s="56"/>
      <c r="L18" s="56" t="s">
        <v>370</v>
      </c>
      <c r="M18" s="56" t="s">
        <v>471</v>
      </c>
    </row>
    <row r="19" spans="1:13" ht="75" customHeight="1" x14ac:dyDescent="0.25">
      <c r="A19" s="150" t="s">
        <v>77</v>
      </c>
      <c r="B19" s="56" t="s">
        <v>4</v>
      </c>
      <c r="C19" s="56" t="s">
        <v>326</v>
      </c>
      <c r="D19" s="56" t="s">
        <v>167</v>
      </c>
      <c r="E19" s="56" t="s">
        <v>159</v>
      </c>
      <c r="F19" s="56" t="s">
        <v>159</v>
      </c>
      <c r="G19" s="56" t="s">
        <v>548</v>
      </c>
      <c r="H19" s="56" t="s">
        <v>156</v>
      </c>
      <c r="I19" s="56"/>
      <c r="J19" s="56"/>
      <c r="K19" s="56"/>
      <c r="L19" s="56" t="s">
        <v>370</v>
      </c>
      <c r="M19" s="56" t="s">
        <v>471</v>
      </c>
    </row>
    <row r="20" spans="1:13" ht="75" customHeight="1" x14ac:dyDescent="0.25">
      <c r="A20" s="151" t="s">
        <v>11</v>
      </c>
      <c r="B20" s="56" t="s">
        <v>71</v>
      </c>
      <c r="C20" s="56" t="s">
        <v>36</v>
      </c>
      <c r="D20" s="56" t="s">
        <v>83</v>
      </c>
      <c r="E20" s="56" t="s">
        <v>13</v>
      </c>
      <c r="F20" s="56" t="s">
        <v>13</v>
      </c>
      <c r="G20" s="56" t="s">
        <v>153</v>
      </c>
      <c r="H20" s="56" t="s">
        <v>353</v>
      </c>
      <c r="I20" s="56"/>
      <c r="J20" s="56" t="s">
        <v>564</v>
      </c>
      <c r="K20" s="56" t="s">
        <v>565</v>
      </c>
      <c r="L20" s="56"/>
      <c r="M20" s="56" t="s">
        <v>566</v>
      </c>
    </row>
    <row r="21" spans="1:13" ht="75" customHeight="1" x14ac:dyDescent="0.25">
      <c r="A21" s="151" t="s">
        <v>11</v>
      </c>
      <c r="B21" s="56" t="s">
        <v>71</v>
      </c>
      <c r="C21" s="56" t="s">
        <v>36</v>
      </c>
      <c r="D21" s="56" t="s">
        <v>84</v>
      </c>
      <c r="E21" s="56" t="s">
        <v>14</v>
      </c>
      <c r="F21" s="56" t="s">
        <v>14</v>
      </c>
      <c r="G21" s="56" t="s">
        <v>154</v>
      </c>
      <c r="H21" s="56" t="s">
        <v>356</v>
      </c>
      <c r="I21" s="56"/>
      <c r="J21" s="56"/>
      <c r="K21" s="56"/>
      <c r="L21" s="56" t="s">
        <v>357</v>
      </c>
      <c r="M21" s="56" t="s">
        <v>472</v>
      </c>
    </row>
    <row r="22" spans="1:13" ht="75" customHeight="1" x14ac:dyDescent="0.25">
      <c r="A22" s="151" t="s">
        <v>11</v>
      </c>
      <c r="B22" s="56" t="s">
        <v>71</v>
      </c>
      <c r="C22" s="56" t="s">
        <v>36</v>
      </c>
      <c r="D22" s="56" t="s">
        <v>358</v>
      </c>
      <c r="E22" s="56" t="s">
        <v>0</v>
      </c>
      <c r="F22" s="56" t="s">
        <v>90</v>
      </c>
      <c r="G22" s="56" t="s">
        <v>135</v>
      </c>
      <c r="H22" s="56" t="s">
        <v>359</v>
      </c>
      <c r="I22" s="56" t="s">
        <v>473</v>
      </c>
      <c r="J22" s="56"/>
      <c r="K22" s="56" t="s">
        <v>300</v>
      </c>
      <c r="L22" s="56"/>
      <c r="M22" s="56"/>
    </row>
    <row r="23" spans="1:13" ht="75" customHeight="1" x14ac:dyDescent="0.25">
      <c r="A23" s="151" t="s">
        <v>11</v>
      </c>
      <c r="B23" s="56" t="s">
        <v>71</v>
      </c>
      <c r="C23" s="56" t="s">
        <v>20</v>
      </c>
      <c r="D23" s="56" t="s">
        <v>373</v>
      </c>
      <c r="E23" s="56" t="s">
        <v>235</v>
      </c>
      <c r="F23" s="56" t="s">
        <v>360</v>
      </c>
      <c r="G23" s="56" t="s">
        <v>361</v>
      </c>
      <c r="H23" s="56" t="s">
        <v>381</v>
      </c>
      <c r="I23" s="56"/>
      <c r="J23" s="56" t="s">
        <v>127</v>
      </c>
      <c r="K23" s="56" t="s">
        <v>300</v>
      </c>
      <c r="L23" s="56" t="s">
        <v>300</v>
      </c>
      <c r="M23" s="56"/>
    </row>
    <row r="24" spans="1:13" ht="75" customHeight="1" x14ac:dyDescent="0.25">
      <c r="A24" s="151" t="s">
        <v>11</v>
      </c>
      <c r="B24" s="56" t="s">
        <v>71</v>
      </c>
      <c r="C24" s="56" t="s">
        <v>20</v>
      </c>
      <c r="D24" s="56" t="s">
        <v>374</v>
      </c>
      <c r="E24" s="56" t="s">
        <v>236</v>
      </c>
      <c r="F24" s="56" t="s">
        <v>363</v>
      </c>
      <c r="G24" s="56" t="s">
        <v>362</v>
      </c>
      <c r="H24" s="56" t="s">
        <v>382</v>
      </c>
      <c r="I24" s="56"/>
      <c r="J24" s="56" t="s">
        <v>127</v>
      </c>
      <c r="K24" s="56" t="s">
        <v>300</v>
      </c>
      <c r="L24" s="56" t="s">
        <v>300</v>
      </c>
      <c r="M24" s="56"/>
    </row>
    <row r="25" spans="1:13" ht="75" customHeight="1" x14ac:dyDescent="0.25">
      <c r="A25" s="151" t="s">
        <v>11</v>
      </c>
      <c r="B25" s="56" t="s">
        <v>71</v>
      </c>
      <c r="C25" s="56" t="s">
        <v>20</v>
      </c>
      <c r="D25" s="56" t="s">
        <v>379</v>
      </c>
      <c r="E25" s="56" t="s">
        <v>237</v>
      </c>
      <c r="F25" s="56" t="s">
        <v>237</v>
      </c>
      <c r="G25" s="56" t="s">
        <v>364</v>
      </c>
      <c r="H25" s="56" t="s">
        <v>383</v>
      </c>
      <c r="I25" s="56"/>
      <c r="J25" s="56" t="s">
        <v>127</v>
      </c>
      <c r="K25" s="56" t="s">
        <v>300</v>
      </c>
      <c r="L25" s="56"/>
      <c r="M25" s="56"/>
    </row>
    <row r="26" spans="1:13" ht="75" customHeight="1" x14ac:dyDescent="0.25">
      <c r="A26" s="151" t="s">
        <v>11</v>
      </c>
      <c r="B26" s="56" t="s">
        <v>71</v>
      </c>
      <c r="C26" s="56" t="s">
        <v>20</v>
      </c>
      <c r="D26" s="56" t="s">
        <v>380</v>
      </c>
      <c r="E26" s="56" t="s">
        <v>238</v>
      </c>
      <c r="F26" s="56" t="s">
        <v>238</v>
      </c>
      <c r="G26" s="56" t="s">
        <v>365</v>
      </c>
      <c r="H26" s="56" t="s">
        <v>384</v>
      </c>
      <c r="I26" s="56"/>
      <c r="J26" s="56" t="s">
        <v>127</v>
      </c>
      <c r="K26" s="56" t="s">
        <v>300</v>
      </c>
      <c r="L26" s="56"/>
      <c r="M26" s="56"/>
    </row>
    <row r="27" spans="1:13" ht="75" customHeight="1" x14ac:dyDescent="0.25">
      <c r="A27" s="151" t="s">
        <v>11</v>
      </c>
      <c r="B27" s="56" t="s">
        <v>71</v>
      </c>
      <c r="C27" s="56" t="s">
        <v>20</v>
      </c>
      <c r="D27" s="56" t="s">
        <v>375</v>
      </c>
      <c r="E27" s="56" t="s">
        <v>239</v>
      </c>
      <c r="F27" s="56" t="s">
        <v>371</v>
      </c>
      <c r="G27" s="56" t="s">
        <v>366</v>
      </c>
      <c r="H27" s="56" t="s">
        <v>385</v>
      </c>
      <c r="I27" s="56"/>
      <c r="J27" s="56" t="s">
        <v>127</v>
      </c>
      <c r="K27" s="56" t="s">
        <v>300</v>
      </c>
      <c r="L27" s="56" t="s">
        <v>300</v>
      </c>
      <c r="M27" s="56"/>
    </row>
    <row r="28" spans="1:13" ht="75" customHeight="1" x14ac:dyDescent="0.25">
      <c r="A28" s="151" t="s">
        <v>11</v>
      </c>
      <c r="B28" s="56" t="s">
        <v>71</v>
      </c>
      <c r="C28" s="56" t="s">
        <v>20</v>
      </c>
      <c r="D28" s="56" t="s">
        <v>376</v>
      </c>
      <c r="E28" s="56" t="s">
        <v>240</v>
      </c>
      <c r="F28" s="56" t="s">
        <v>372</v>
      </c>
      <c r="G28" s="56" t="s">
        <v>367</v>
      </c>
      <c r="H28" s="56" t="s">
        <v>386</v>
      </c>
      <c r="I28" s="56"/>
      <c r="J28" s="56" t="s">
        <v>127</v>
      </c>
      <c r="K28" s="56" t="s">
        <v>300</v>
      </c>
      <c r="L28" s="56" t="s">
        <v>300</v>
      </c>
      <c r="M28" s="56"/>
    </row>
    <row r="29" spans="1:13" ht="75" customHeight="1" x14ac:dyDescent="0.25">
      <c r="A29" s="151" t="s">
        <v>11</v>
      </c>
      <c r="B29" s="56" t="s">
        <v>71</v>
      </c>
      <c r="C29" s="56" t="s">
        <v>20</v>
      </c>
      <c r="D29" s="56" t="s">
        <v>377</v>
      </c>
      <c r="E29" s="56" t="s">
        <v>241</v>
      </c>
      <c r="F29" s="56" t="s">
        <v>241</v>
      </c>
      <c r="G29" s="56" t="s">
        <v>368</v>
      </c>
      <c r="H29" s="56" t="s">
        <v>387</v>
      </c>
      <c r="I29" s="56"/>
      <c r="J29" s="56" t="s">
        <v>127</v>
      </c>
      <c r="K29" s="56" t="s">
        <v>300</v>
      </c>
      <c r="L29" s="56"/>
      <c r="M29" s="56"/>
    </row>
    <row r="30" spans="1:13" ht="75" customHeight="1" x14ac:dyDescent="0.25">
      <c r="A30" s="151" t="s">
        <v>11</v>
      </c>
      <c r="B30" s="56" t="s">
        <v>71</v>
      </c>
      <c r="C30" s="56" t="s">
        <v>20</v>
      </c>
      <c r="D30" s="56" t="s">
        <v>378</v>
      </c>
      <c r="E30" s="56" t="s">
        <v>242</v>
      </c>
      <c r="F30" s="56" t="s">
        <v>242</v>
      </c>
      <c r="G30" s="56" t="s">
        <v>369</v>
      </c>
      <c r="H30" s="56" t="s">
        <v>388</v>
      </c>
      <c r="I30" s="56"/>
      <c r="J30" s="56" t="s">
        <v>127</v>
      </c>
      <c r="K30" s="56" t="s">
        <v>300</v>
      </c>
      <c r="L30" s="56"/>
      <c r="M30" s="56"/>
    </row>
    <row r="31" spans="1:13" ht="75" customHeight="1" x14ac:dyDescent="0.25">
      <c r="A31" s="151" t="s">
        <v>11</v>
      </c>
      <c r="B31" s="56" t="s">
        <v>71</v>
      </c>
      <c r="C31" s="56" t="s">
        <v>20</v>
      </c>
      <c r="D31" s="56" t="s">
        <v>85</v>
      </c>
      <c r="E31" s="56" t="s">
        <v>86</v>
      </c>
      <c r="F31" s="56" t="s">
        <v>86</v>
      </c>
      <c r="G31" s="56" t="s">
        <v>128</v>
      </c>
      <c r="H31" s="56" t="s">
        <v>389</v>
      </c>
      <c r="I31" s="56"/>
      <c r="J31" s="56"/>
      <c r="K31" s="56" t="s">
        <v>300</v>
      </c>
      <c r="L31" s="56" t="s">
        <v>300</v>
      </c>
      <c r="M31" s="56"/>
    </row>
    <row r="32" spans="1:13" ht="75" customHeight="1" x14ac:dyDescent="0.25">
      <c r="A32" s="151" t="s">
        <v>11</v>
      </c>
      <c r="B32" s="56" t="s">
        <v>71</v>
      </c>
      <c r="C32" s="56" t="s">
        <v>390</v>
      </c>
      <c r="D32" s="56" t="s">
        <v>87</v>
      </c>
      <c r="E32" s="56" t="s">
        <v>88</v>
      </c>
      <c r="F32" s="56" t="s">
        <v>107</v>
      </c>
      <c r="G32" s="56" t="s">
        <v>129</v>
      </c>
      <c r="H32" s="56" t="s">
        <v>130</v>
      </c>
      <c r="I32" s="56"/>
      <c r="J32" s="56"/>
      <c r="K32" s="56"/>
      <c r="L32" s="56" t="s">
        <v>391</v>
      </c>
      <c r="M32" s="56" t="s">
        <v>559</v>
      </c>
    </row>
    <row r="33" spans="1:13" ht="100.15" customHeight="1" x14ac:dyDescent="0.25">
      <c r="A33" s="151" t="s">
        <v>11</v>
      </c>
      <c r="B33" s="56" t="s">
        <v>71</v>
      </c>
      <c r="C33" s="56" t="s">
        <v>390</v>
      </c>
      <c r="D33" s="56" t="s">
        <v>89</v>
      </c>
      <c r="E33" s="56" t="s">
        <v>17</v>
      </c>
      <c r="F33" s="56" t="s">
        <v>17</v>
      </c>
      <c r="G33" s="56" t="s">
        <v>155</v>
      </c>
      <c r="H33" s="56" t="s">
        <v>130</v>
      </c>
      <c r="I33" s="56"/>
      <c r="J33" s="56"/>
      <c r="K33" s="56"/>
      <c r="L33" s="56" t="s">
        <v>99</v>
      </c>
      <c r="M33" s="56" t="s">
        <v>474</v>
      </c>
    </row>
    <row r="34" spans="1:13" ht="100.15" customHeight="1" x14ac:dyDescent="0.25">
      <c r="A34" s="323" t="s">
        <v>11</v>
      </c>
      <c r="B34" s="319" t="s">
        <v>71</v>
      </c>
      <c r="C34" s="56" t="s">
        <v>390</v>
      </c>
      <c r="D34" s="319" t="s">
        <v>706</v>
      </c>
      <c r="E34" s="319" t="s">
        <v>705</v>
      </c>
      <c r="F34" s="319" t="s">
        <v>707</v>
      </c>
      <c r="G34" s="319" t="s">
        <v>708</v>
      </c>
      <c r="H34" s="319"/>
      <c r="I34" s="319"/>
      <c r="J34" s="319"/>
      <c r="K34" s="319" t="s">
        <v>298</v>
      </c>
      <c r="L34" s="319" t="s">
        <v>298</v>
      </c>
      <c r="M34" s="319"/>
    </row>
    <row r="35" spans="1:13" ht="75" customHeight="1" x14ac:dyDescent="0.25">
      <c r="A35" s="151" t="s">
        <v>11</v>
      </c>
      <c r="B35" s="56" t="s">
        <v>71</v>
      </c>
      <c r="C35" s="56" t="s">
        <v>390</v>
      </c>
      <c r="D35" s="56" t="s">
        <v>392</v>
      </c>
      <c r="E35" s="56" t="s">
        <v>396</v>
      </c>
      <c r="F35" s="56" t="s">
        <v>397</v>
      </c>
      <c r="G35" s="56" t="s">
        <v>393</v>
      </c>
      <c r="H35" s="56" t="s">
        <v>394</v>
      </c>
      <c r="I35" s="56" t="s">
        <v>488</v>
      </c>
      <c r="J35" s="56" t="s">
        <v>395</v>
      </c>
      <c r="K35" s="56"/>
      <c r="L35" s="56" t="s">
        <v>99</v>
      </c>
      <c r="M35" s="56" t="s">
        <v>678</v>
      </c>
    </row>
    <row r="36" spans="1:13" ht="75" customHeight="1" x14ac:dyDescent="0.25">
      <c r="A36" s="151" t="s">
        <v>11</v>
      </c>
      <c r="B36" s="56" t="s">
        <v>29</v>
      </c>
      <c r="C36" s="56" t="s">
        <v>19</v>
      </c>
      <c r="D36" s="56" t="s">
        <v>92</v>
      </c>
      <c r="E36" s="56" t="s">
        <v>67</v>
      </c>
      <c r="F36" s="56" t="s">
        <v>67</v>
      </c>
      <c r="G36" s="56" t="s">
        <v>131</v>
      </c>
      <c r="H36" s="56" t="s">
        <v>400</v>
      </c>
      <c r="I36" s="56"/>
      <c r="J36" s="56" t="s">
        <v>132</v>
      </c>
      <c r="K36" s="56" t="s">
        <v>312</v>
      </c>
      <c r="L36" s="56" t="s">
        <v>312</v>
      </c>
      <c r="M36" s="56" t="s">
        <v>475</v>
      </c>
    </row>
    <row r="37" spans="1:13" ht="75" customHeight="1" x14ac:dyDescent="0.25">
      <c r="A37" s="151" t="s">
        <v>11</v>
      </c>
      <c r="B37" s="56" t="s">
        <v>29</v>
      </c>
      <c r="C37" s="56" t="s">
        <v>19</v>
      </c>
      <c r="D37" s="56" t="s">
        <v>93</v>
      </c>
      <c r="E37" s="56" t="s">
        <v>66</v>
      </c>
      <c r="F37" s="56" t="s">
        <v>66</v>
      </c>
      <c r="G37" s="56" t="s">
        <v>131</v>
      </c>
      <c r="H37" s="56" t="s">
        <v>400</v>
      </c>
      <c r="I37" s="56"/>
      <c r="J37" s="56" t="s">
        <v>132</v>
      </c>
      <c r="K37" s="56" t="s">
        <v>312</v>
      </c>
      <c r="L37" s="56" t="s">
        <v>312</v>
      </c>
      <c r="M37" s="56" t="s">
        <v>475</v>
      </c>
    </row>
    <row r="38" spans="1:13" ht="75" customHeight="1" x14ac:dyDescent="0.25">
      <c r="A38" s="151" t="s">
        <v>11</v>
      </c>
      <c r="B38" s="56" t="s">
        <v>29</v>
      </c>
      <c r="C38" s="56" t="s">
        <v>19</v>
      </c>
      <c r="D38" s="56" t="s">
        <v>398</v>
      </c>
      <c r="E38" s="56" t="s">
        <v>399</v>
      </c>
      <c r="F38" s="56" t="s">
        <v>399</v>
      </c>
      <c r="G38" s="56" t="s">
        <v>131</v>
      </c>
      <c r="H38" s="56" t="s">
        <v>400</v>
      </c>
      <c r="I38" s="56"/>
      <c r="J38" s="56" t="s">
        <v>132</v>
      </c>
      <c r="K38" s="56" t="s">
        <v>312</v>
      </c>
      <c r="L38" s="56" t="s">
        <v>312</v>
      </c>
      <c r="M38" s="56" t="s">
        <v>475</v>
      </c>
    </row>
    <row r="39" spans="1:13" ht="75" customHeight="1" x14ac:dyDescent="0.25">
      <c r="A39" s="151" t="s">
        <v>11</v>
      </c>
      <c r="B39" s="56" t="s">
        <v>29</v>
      </c>
      <c r="C39" s="56" t="s">
        <v>19</v>
      </c>
      <c r="D39" s="56" t="s">
        <v>401</v>
      </c>
      <c r="E39" s="56" t="s">
        <v>232</v>
      </c>
      <c r="F39" s="56" t="s">
        <v>232</v>
      </c>
      <c r="G39" s="56" t="s">
        <v>403</v>
      </c>
      <c r="H39" s="56" t="s">
        <v>410</v>
      </c>
      <c r="I39" s="56"/>
      <c r="J39" s="56"/>
      <c r="K39" s="56" t="s">
        <v>402</v>
      </c>
      <c r="L39" s="56"/>
      <c r="M39" s="56" t="s">
        <v>476</v>
      </c>
    </row>
    <row r="40" spans="1:13" ht="75" customHeight="1" x14ac:dyDescent="0.25">
      <c r="A40" s="151" t="s">
        <v>11</v>
      </c>
      <c r="B40" s="56" t="s">
        <v>29</v>
      </c>
      <c r="C40" s="56" t="s">
        <v>404</v>
      </c>
      <c r="D40" s="56" t="s">
        <v>108</v>
      </c>
      <c r="E40" s="56" t="s">
        <v>407</v>
      </c>
      <c r="F40" s="56" t="s">
        <v>409</v>
      </c>
      <c r="G40" s="56" t="s">
        <v>408</v>
      </c>
      <c r="H40" s="56" t="s">
        <v>133</v>
      </c>
      <c r="I40" s="56" t="s">
        <v>477</v>
      </c>
      <c r="J40" s="56" t="s">
        <v>478</v>
      </c>
      <c r="K40" s="56" t="s">
        <v>300</v>
      </c>
      <c r="L40" s="56" t="s">
        <v>300</v>
      </c>
      <c r="M40" s="56"/>
    </row>
    <row r="41" spans="1:13" ht="75" customHeight="1" x14ac:dyDescent="0.25">
      <c r="A41" s="151" t="s">
        <v>11</v>
      </c>
      <c r="B41" s="56" t="s">
        <v>29</v>
      </c>
      <c r="C41" s="56" t="s">
        <v>404</v>
      </c>
      <c r="D41" s="56" t="s">
        <v>109</v>
      </c>
      <c r="E41" s="56" t="s">
        <v>199</v>
      </c>
      <c r="F41" s="56" t="s">
        <v>200</v>
      </c>
      <c r="G41" s="56" t="s">
        <v>201</v>
      </c>
      <c r="H41" s="56" t="s">
        <v>134</v>
      </c>
      <c r="I41" s="56" t="s">
        <v>479</v>
      </c>
      <c r="J41" s="56"/>
      <c r="K41" s="56" t="s">
        <v>300</v>
      </c>
      <c r="L41" s="56" t="s">
        <v>300</v>
      </c>
      <c r="M41" s="56"/>
    </row>
    <row r="42" spans="1:13" ht="75" customHeight="1" x14ac:dyDescent="0.25">
      <c r="A42" s="151" t="s">
        <v>11</v>
      </c>
      <c r="B42" s="56" t="s">
        <v>29</v>
      </c>
      <c r="C42" s="56" t="s">
        <v>404</v>
      </c>
      <c r="D42" s="56" t="s">
        <v>515</v>
      </c>
      <c r="E42" s="56" t="s">
        <v>513</v>
      </c>
      <c r="F42" s="56" t="s">
        <v>549</v>
      </c>
      <c r="G42" s="56" t="s">
        <v>551</v>
      </c>
      <c r="H42" s="56" t="s">
        <v>518</v>
      </c>
      <c r="I42" s="56"/>
      <c r="J42" s="56" t="s">
        <v>520</v>
      </c>
      <c r="K42" s="56" t="s">
        <v>490</v>
      </c>
      <c r="L42" s="56" t="s">
        <v>687</v>
      </c>
      <c r="M42" s="56"/>
    </row>
    <row r="43" spans="1:13" ht="75" customHeight="1" x14ac:dyDescent="0.25">
      <c r="A43" s="151" t="s">
        <v>11</v>
      </c>
      <c r="B43" s="56" t="s">
        <v>29</v>
      </c>
      <c r="C43" s="56" t="s">
        <v>404</v>
      </c>
      <c r="D43" s="56" t="s">
        <v>516</v>
      </c>
      <c r="E43" s="56" t="s">
        <v>514</v>
      </c>
      <c r="F43" s="56" t="s">
        <v>550</v>
      </c>
      <c r="G43" s="56" t="s">
        <v>552</v>
      </c>
      <c r="H43" s="56" t="s">
        <v>519</v>
      </c>
      <c r="I43" s="56"/>
      <c r="J43" s="56" t="s">
        <v>521</v>
      </c>
      <c r="K43" s="56" t="s">
        <v>300</v>
      </c>
      <c r="L43" s="56" t="s">
        <v>687</v>
      </c>
      <c r="M43" s="56"/>
    </row>
    <row r="44" spans="1:13" ht="75" customHeight="1" x14ac:dyDescent="0.25">
      <c r="A44" s="151" t="s">
        <v>11</v>
      </c>
      <c r="B44" s="56" t="s">
        <v>29</v>
      </c>
      <c r="C44" s="56" t="s">
        <v>26</v>
      </c>
      <c r="D44" s="56" t="s">
        <v>110</v>
      </c>
      <c r="E44" s="56" t="s">
        <v>91</v>
      </c>
      <c r="F44" s="56" t="s">
        <v>111</v>
      </c>
      <c r="G44" s="56" t="s">
        <v>136</v>
      </c>
      <c r="H44" s="56" t="s">
        <v>411</v>
      </c>
      <c r="I44" s="56"/>
      <c r="J44" s="56" t="s">
        <v>480</v>
      </c>
      <c r="K44" s="56" t="s">
        <v>300</v>
      </c>
      <c r="L44" s="56"/>
      <c r="M44" s="56"/>
    </row>
    <row r="45" spans="1:13" ht="75" customHeight="1" x14ac:dyDescent="0.25">
      <c r="A45" s="151" t="s">
        <v>11</v>
      </c>
      <c r="B45" s="56" t="s">
        <v>29</v>
      </c>
      <c r="C45" s="56" t="s">
        <v>405</v>
      </c>
      <c r="D45" s="56" t="s">
        <v>112</v>
      </c>
      <c r="E45" s="56" t="s">
        <v>113</v>
      </c>
      <c r="F45" s="56" t="s">
        <v>412</v>
      </c>
      <c r="G45" s="56" t="s">
        <v>413</v>
      </c>
      <c r="H45" s="56" t="s">
        <v>414</v>
      </c>
      <c r="I45" s="56" t="s">
        <v>481</v>
      </c>
      <c r="J45" s="56" t="s">
        <v>137</v>
      </c>
      <c r="K45" s="56" t="s">
        <v>537</v>
      </c>
      <c r="L45" s="56"/>
      <c r="M45" s="56" t="s">
        <v>465</v>
      </c>
    </row>
    <row r="46" spans="1:13" ht="75" customHeight="1" x14ac:dyDescent="0.25">
      <c r="A46" s="151" t="s">
        <v>11</v>
      </c>
      <c r="B46" s="56" t="s">
        <v>29</v>
      </c>
      <c r="C46" s="56" t="s">
        <v>406</v>
      </c>
      <c r="D46" s="56" t="s">
        <v>114</v>
      </c>
      <c r="E46" s="56" t="s">
        <v>95</v>
      </c>
      <c r="F46" s="56" t="s">
        <v>415</v>
      </c>
      <c r="G46" s="56" t="s">
        <v>138</v>
      </c>
      <c r="H46" s="56" t="s">
        <v>160</v>
      </c>
      <c r="I46" s="56"/>
      <c r="J46" s="56" t="s">
        <v>139</v>
      </c>
      <c r="K46" s="56"/>
      <c r="L46" s="56" t="s">
        <v>96</v>
      </c>
      <c r="M46" s="56" t="s">
        <v>563</v>
      </c>
    </row>
    <row r="47" spans="1:13" ht="75" customHeight="1" x14ac:dyDescent="0.25">
      <c r="A47" s="151" t="s">
        <v>11</v>
      </c>
      <c r="B47" s="56" t="s">
        <v>29</v>
      </c>
      <c r="C47" s="56" t="s">
        <v>406</v>
      </c>
      <c r="D47" s="56" t="s">
        <v>115</v>
      </c>
      <c r="E47" s="56" t="s">
        <v>97</v>
      </c>
      <c r="F47" s="56" t="s">
        <v>416</v>
      </c>
      <c r="G47" s="56" t="s">
        <v>140</v>
      </c>
      <c r="H47" s="56" t="s">
        <v>161</v>
      </c>
      <c r="I47" s="56" t="s">
        <v>482</v>
      </c>
      <c r="J47" s="56"/>
      <c r="K47" s="56"/>
      <c r="L47" s="56" t="s">
        <v>96</v>
      </c>
      <c r="M47" s="56" t="s">
        <v>563</v>
      </c>
    </row>
    <row r="48" spans="1:13" ht="75" customHeight="1" x14ac:dyDescent="0.25">
      <c r="A48" s="151" t="s">
        <v>11</v>
      </c>
      <c r="B48" s="56" t="s">
        <v>29</v>
      </c>
      <c r="C48" s="56" t="s">
        <v>406</v>
      </c>
      <c r="D48" s="56" t="s">
        <v>418</v>
      </c>
      <c r="E48" s="56" t="s">
        <v>417</v>
      </c>
      <c r="F48" s="56" t="s">
        <v>419</v>
      </c>
      <c r="G48" s="56" t="s">
        <v>420</v>
      </c>
      <c r="H48" s="56" t="s">
        <v>421</v>
      </c>
      <c r="I48" s="56"/>
      <c r="J48" s="56"/>
      <c r="K48" s="56"/>
      <c r="L48" s="56" t="s">
        <v>96</v>
      </c>
      <c r="M48" s="56" t="s">
        <v>563</v>
      </c>
    </row>
    <row r="49" spans="1:13" ht="75" customHeight="1" x14ac:dyDescent="0.25">
      <c r="A49" s="323" t="s">
        <v>11</v>
      </c>
      <c r="B49" s="319" t="s">
        <v>29</v>
      </c>
      <c r="C49" s="319" t="s">
        <v>710</v>
      </c>
      <c r="D49" s="56" t="s">
        <v>711</v>
      </c>
      <c r="E49" s="319" t="s">
        <v>709</v>
      </c>
      <c r="F49" s="56" t="s">
        <v>712</v>
      </c>
      <c r="G49" s="56" t="s">
        <v>713</v>
      </c>
      <c r="H49" s="319"/>
      <c r="I49" s="319"/>
      <c r="J49" s="319"/>
      <c r="K49" s="56" t="s">
        <v>298</v>
      </c>
      <c r="L49" s="56" t="s">
        <v>298</v>
      </c>
      <c r="M49" s="319"/>
    </row>
    <row r="50" spans="1:13" ht="75" customHeight="1" x14ac:dyDescent="0.25">
      <c r="A50" s="152" t="s">
        <v>98</v>
      </c>
      <c r="B50" s="56" t="s">
        <v>5</v>
      </c>
      <c r="C50" s="56" t="s">
        <v>30</v>
      </c>
      <c r="D50" s="56" t="s">
        <v>575</v>
      </c>
      <c r="E50" s="56" t="s">
        <v>574</v>
      </c>
      <c r="F50" s="56" t="s">
        <v>574</v>
      </c>
      <c r="G50" s="56" t="s">
        <v>578</v>
      </c>
      <c r="H50" s="56" t="s">
        <v>579</v>
      </c>
      <c r="I50" s="56"/>
      <c r="J50" s="56"/>
      <c r="K50" s="56"/>
      <c r="L50" s="56" t="s">
        <v>577</v>
      </c>
      <c r="M50" s="56" t="s">
        <v>576</v>
      </c>
    </row>
    <row r="51" spans="1:13" ht="98.45" customHeight="1" x14ac:dyDescent="0.25">
      <c r="A51" s="152" t="s">
        <v>98</v>
      </c>
      <c r="B51" s="56" t="s">
        <v>5</v>
      </c>
      <c r="C51" s="56" t="s">
        <v>274</v>
      </c>
      <c r="D51" s="56" t="s">
        <v>422</v>
      </c>
      <c r="E51" s="56" t="s">
        <v>423</v>
      </c>
      <c r="F51" s="56" t="s">
        <v>424</v>
      </c>
      <c r="G51" s="56" t="s">
        <v>425</v>
      </c>
      <c r="H51" s="56" t="s">
        <v>426</v>
      </c>
      <c r="I51" s="56"/>
      <c r="J51" s="56"/>
      <c r="K51" s="56" t="s">
        <v>300</v>
      </c>
      <c r="L51" s="56" t="s">
        <v>555</v>
      </c>
      <c r="M51" s="56" t="s">
        <v>554</v>
      </c>
    </row>
    <row r="52" spans="1:13" ht="75" customHeight="1" x14ac:dyDescent="0.25">
      <c r="A52" s="152" t="s">
        <v>98</v>
      </c>
      <c r="B52" s="56" t="s">
        <v>5</v>
      </c>
      <c r="C52" s="56" t="s">
        <v>274</v>
      </c>
      <c r="D52" s="56" t="s">
        <v>427</v>
      </c>
      <c r="E52" s="56" t="s">
        <v>428</v>
      </c>
      <c r="F52" s="56" t="s">
        <v>250</v>
      </c>
      <c r="G52" s="56" t="s">
        <v>556</v>
      </c>
      <c r="H52" s="56" t="s">
        <v>429</v>
      </c>
      <c r="I52" s="56"/>
      <c r="J52" s="56"/>
      <c r="K52" s="56"/>
      <c r="L52" s="56" t="s">
        <v>99</v>
      </c>
      <c r="M52" s="56" t="s">
        <v>557</v>
      </c>
    </row>
    <row r="53" spans="1:13" ht="75" customHeight="1" x14ac:dyDescent="0.25">
      <c r="A53" s="152" t="s">
        <v>98</v>
      </c>
      <c r="B53" s="56" t="s">
        <v>5</v>
      </c>
      <c r="C53" s="56" t="s">
        <v>275</v>
      </c>
      <c r="D53" s="56" t="s">
        <v>430</v>
      </c>
      <c r="E53" s="56" t="s">
        <v>251</v>
      </c>
      <c r="F53" s="56" t="s">
        <v>251</v>
      </c>
      <c r="G53" s="56" t="s">
        <v>433</v>
      </c>
      <c r="H53" s="56" t="s">
        <v>431</v>
      </c>
      <c r="I53" s="56"/>
      <c r="J53" s="56"/>
      <c r="K53" s="56" t="s">
        <v>483</v>
      </c>
      <c r="L53" s="56"/>
      <c r="M53" s="56"/>
    </row>
    <row r="54" spans="1:13" ht="75" customHeight="1" x14ac:dyDescent="0.25">
      <c r="A54" s="152" t="s">
        <v>98</v>
      </c>
      <c r="B54" s="56" t="s">
        <v>5</v>
      </c>
      <c r="C54" s="56" t="s">
        <v>275</v>
      </c>
      <c r="D54" s="56" t="s">
        <v>432</v>
      </c>
      <c r="E54" s="56" t="s">
        <v>301</v>
      </c>
      <c r="F54" s="56" t="s">
        <v>301</v>
      </c>
      <c r="G54" s="56" t="s">
        <v>434</v>
      </c>
      <c r="H54" s="56" t="s">
        <v>439</v>
      </c>
      <c r="I54" s="56"/>
      <c r="J54" s="56"/>
      <c r="K54" s="56"/>
      <c r="L54" s="56" t="s">
        <v>310</v>
      </c>
      <c r="M54" s="56" t="s">
        <v>435</v>
      </c>
    </row>
    <row r="55" spans="1:13" ht="75" customHeight="1" x14ac:dyDescent="0.25">
      <c r="A55" s="152" t="s">
        <v>98</v>
      </c>
      <c r="B55" s="56" t="s">
        <v>5</v>
      </c>
      <c r="C55" s="56" t="s">
        <v>275</v>
      </c>
      <c r="D55" s="56" t="s">
        <v>436</v>
      </c>
      <c r="E55" s="56" t="s">
        <v>437</v>
      </c>
      <c r="F55" s="56" t="s">
        <v>302</v>
      </c>
      <c r="G55" s="56" t="s">
        <v>438</v>
      </c>
      <c r="H55" s="56" t="s">
        <v>440</v>
      </c>
      <c r="I55" s="56"/>
      <c r="J55" s="56"/>
      <c r="K55" s="56"/>
      <c r="L55" s="56" t="s">
        <v>310</v>
      </c>
      <c r="M55" s="56"/>
    </row>
    <row r="56" spans="1:13" ht="75" customHeight="1" x14ac:dyDescent="0.25">
      <c r="A56" s="152" t="s">
        <v>98</v>
      </c>
      <c r="B56" s="56" t="s">
        <v>5</v>
      </c>
      <c r="C56" s="56" t="s">
        <v>491</v>
      </c>
      <c r="D56" s="56" t="s">
        <v>517</v>
      </c>
      <c r="E56" s="56" t="s">
        <v>492</v>
      </c>
      <c r="F56" s="56" t="s">
        <v>531</v>
      </c>
      <c r="G56" s="56" t="s">
        <v>532</v>
      </c>
      <c r="H56" s="56" t="s">
        <v>511</v>
      </c>
      <c r="I56" s="56" t="s">
        <v>533</v>
      </c>
      <c r="J56" s="56" t="s">
        <v>534</v>
      </c>
      <c r="K56" s="56"/>
      <c r="L56" s="56" t="s">
        <v>493</v>
      </c>
      <c r="M56" s="56" t="s">
        <v>494</v>
      </c>
    </row>
    <row r="57" spans="1:13" ht="75" customHeight="1" x14ac:dyDescent="0.25">
      <c r="A57" s="152" t="s">
        <v>98</v>
      </c>
      <c r="B57" s="56" t="s">
        <v>5</v>
      </c>
      <c r="C57" s="56" t="s">
        <v>491</v>
      </c>
      <c r="D57" s="56" t="s">
        <v>714</v>
      </c>
      <c r="E57" s="56" t="s">
        <v>729</v>
      </c>
      <c r="F57" s="56" t="s">
        <v>715</v>
      </c>
      <c r="G57" s="56" t="s">
        <v>716</v>
      </c>
      <c r="H57" s="56" t="s">
        <v>717</v>
      </c>
      <c r="I57" s="56" t="s">
        <v>718</v>
      </c>
      <c r="J57" s="56" t="s">
        <v>719</v>
      </c>
      <c r="K57" s="56"/>
      <c r="L57" s="56" t="s">
        <v>732</v>
      </c>
      <c r="M57" s="56" t="s">
        <v>720</v>
      </c>
    </row>
    <row r="58" spans="1:13" ht="75" customHeight="1" x14ac:dyDescent="0.25">
      <c r="A58" s="152" t="s">
        <v>98</v>
      </c>
      <c r="B58" s="56" t="s">
        <v>5</v>
      </c>
      <c r="C58" s="56" t="s">
        <v>491</v>
      </c>
      <c r="D58" s="56" t="s">
        <v>721</v>
      </c>
      <c r="E58" s="56" t="s">
        <v>730</v>
      </c>
      <c r="F58" s="56" t="s">
        <v>722</v>
      </c>
      <c r="G58" s="56" t="s">
        <v>723</v>
      </c>
      <c r="H58" s="56" t="s">
        <v>717</v>
      </c>
      <c r="I58" s="56" t="s">
        <v>512</v>
      </c>
      <c r="J58" s="56" t="s">
        <v>724</v>
      </c>
      <c r="K58" s="56"/>
      <c r="L58" s="56" t="s">
        <v>732</v>
      </c>
      <c r="M58" s="56" t="s">
        <v>720</v>
      </c>
    </row>
    <row r="59" spans="1:13" ht="75" customHeight="1" x14ac:dyDescent="0.25">
      <c r="A59" s="152" t="s">
        <v>98</v>
      </c>
      <c r="B59" s="56" t="s">
        <v>5</v>
      </c>
      <c r="C59" s="56" t="s">
        <v>491</v>
      </c>
      <c r="D59" s="56" t="s">
        <v>725</v>
      </c>
      <c r="E59" s="56" t="s">
        <v>731</v>
      </c>
      <c r="F59" s="56" t="s">
        <v>726</v>
      </c>
      <c r="G59" s="56" t="s">
        <v>727</v>
      </c>
      <c r="H59" s="56" t="s">
        <v>717</v>
      </c>
      <c r="I59" s="56"/>
      <c r="J59" s="56" t="s">
        <v>728</v>
      </c>
      <c r="K59" s="56"/>
      <c r="L59" s="56" t="s">
        <v>732</v>
      </c>
      <c r="M59" s="56" t="s">
        <v>720</v>
      </c>
    </row>
    <row r="60" spans="1:13" ht="75" customHeight="1" x14ac:dyDescent="0.25">
      <c r="A60" s="152" t="s">
        <v>98</v>
      </c>
      <c r="B60" s="56" t="s">
        <v>6</v>
      </c>
      <c r="C60" s="56" t="s">
        <v>9</v>
      </c>
      <c r="D60" s="56" t="s">
        <v>116</v>
      </c>
      <c r="E60" s="56" t="s">
        <v>117</v>
      </c>
      <c r="F60" s="56" t="s">
        <v>100</v>
      </c>
      <c r="G60" s="56" t="s">
        <v>141</v>
      </c>
      <c r="H60" s="56" t="s">
        <v>441</v>
      </c>
      <c r="I60" s="56" t="s">
        <v>486</v>
      </c>
      <c r="J60" s="56"/>
      <c r="K60" s="56" t="s">
        <v>300</v>
      </c>
      <c r="L60" s="56"/>
      <c r="M60" s="56"/>
    </row>
    <row r="61" spans="1:13" ht="75" customHeight="1" x14ac:dyDescent="0.25">
      <c r="A61" s="152" t="s">
        <v>98</v>
      </c>
      <c r="B61" s="56" t="s">
        <v>6</v>
      </c>
      <c r="C61" s="56" t="s">
        <v>9</v>
      </c>
      <c r="D61" s="56" t="s">
        <v>118</v>
      </c>
      <c r="E61" s="56" t="s">
        <v>119</v>
      </c>
      <c r="F61" s="56" t="s">
        <v>101</v>
      </c>
      <c r="G61" s="56" t="s">
        <v>142</v>
      </c>
      <c r="H61" s="56" t="s">
        <v>441</v>
      </c>
      <c r="I61" s="56" t="s">
        <v>487</v>
      </c>
      <c r="J61" s="56"/>
      <c r="K61" s="56" t="s">
        <v>300</v>
      </c>
      <c r="L61" s="56"/>
      <c r="M61" s="56" t="s">
        <v>102</v>
      </c>
    </row>
    <row r="62" spans="1:13" ht="75" customHeight="1" x14ac:dyDescent="0.25">
      <c r="A62" s="152" t="s">
        <v>98</v>
      </c>
      <c r="B62" s="56" t="s">
        <v>6</v>
      </c>
      <c r="C62" s="56" t="s">
        <v>442</v>
      </c>
      <c r="D62" s="56" t="s">
        <v>120</v>
      </c>
      <c r="E62" s="56" t="s">
        <v>454</v>
      </c>
      <c r="F62" s="56" t="s">
        <v>454</v>
      </c>
      <c r="G62" s="56" t="s">
        <v>455</v>
      </c>
      <c r="H62" s="56" t="s">
        <v>456</v>
      </c>
      <c r="I62" s="56" t="s">
        <v>457</v>
      </c>
      <c r="J62" s="56"/>
      <c r="K62" s="56"/>
      <c r="L62" s="56" t="s">
        <v>202</v>
      </c>
      <c r="M62" s="56" t="s">
        <v>458</v>
      </c>
    </row>
    <row r="63" spans="1:13" s="15" customFormat="1" ht="75" customHeight="1" x14ac:dyDescent="0.25">
      <c r="A63" s="152" t="s">
        <v>98</v>
      </c>
      <c r="B63" s="56" t="s">
        <v>6</v>
      </c>
      <c r="C63" s="56" t="s">
        <v>442</v>
      </c>
      <c r="D63" s="56" t="s">
        <v>121</v>
      </c>
      <c r="E63" s="56" t="s">
        <v>39</v>
      </c>
      <c r="F63" s="56" t="s">
        <v>103</v>
      </c>
      <c r="G63" s="56" t="s">
        <v>443</v>
      </c>
      <c r="H63" s="56" t="s">
        <v>143</v>
      </c>
      <c r="I63" s="56"/>
      <c r="J63" s="56"/>
      <c r="K63" s="56" t="s">
        <v>504</v>
      </c>
      <c r="L63" s="56"/>
      <c r="M63" s="56" t="s">
        <v>198</v>
      </c>
    </row>
    <row r="64" spans="1:13" ht="75" customHeight="1" x14ac:dyDescent="0.25">
      <c r="A64" s="152" t="s">
        <v>98</v>
      </c>
      <c r="B64" s="56" t="s">
        <v>6</v>
      </c>
      <c r="C64" s="56" t="s">
        <v>32</v>
      </c>
      <c r="D64" s="56" t="s">
        <v>122</v>
      </c>
      <c r="E64" s="56" t="s">
        <v>64</v>
      </c>
      <c r="F64" s="56" t="s">
        <v>569</v>
      </c>
      <c r="G64" s="56" t="s">
        <v>570</v>
      </c>
      <c r="H64" s="56" t="s">
        <v>143</v>
      </c>
      <c r="I64" s="56"/>
      <c r="J64" s="56"/>
      <c r="K64" s="56"/>
      <c r="L64" s="56" t="s">
        <v>94</v>
      </c>
      <c r="M64" s="56" t="s">
        <v>571</v>
      </c>
    </row>
    <row r="65" spans="1:13" ht="75" customHeight="1" x14ac:dyDescent="0.25">
      <c r="A65" s="152" t="s">
        <v>98</v>
      </c>
      <c r="B65" s="56" t="s">
        <v>6</v>
      </c>
      <c r="C65" s="56" t="s">
        <v>32</v>
      </c>
      <c r="D65" s="56" t="s">
        <v>522</v>
      </c>
      <c r="E65" s="56" t="s">
        <v>509</v>
      </c>
      <c r="F65" s="56" t="s">
        <v>523</v>
      </c>
      <c r="G65" s="56" t="s">
        <v>553</v>
      </c>
      <c r="H65" s="56" t="s">
        <v>524</v>
      </c>
      <c r="I65" s="56"/>
      <c r="J65" s="56" t="s">
        <v>530</v>
      </c>
      <c r="K65" s="56" t="s">
        <v>490</v>
      </c>
      <c r="L65" s="56" t="s">
        <v>490</v>
      </c>
      <c r="M65" s="56"/>
    </row>
    <row r="66" spans="1:13" ht="75" customHeight="1" x14ac:dyDescent="0.25">
      <c r="A66" s="318" t="s">
        <v>98</v>
      </c>
      <c r="B66" s="319" t="s">
        <v>6</v>
      </c>
      <c r="C66" s="319" t="s">
        <v>32</v>
      </c>
      <c r="D66" s="56" t="s">
        <v>689</v>
      </c>
      <c r="E66" s="56" t="s">
        <v>690</v>
      </c>
      <c r="F66" s="56" t="s">
        <v>691</v>
      </c>
      <c r="G66" s="56" t="s">
        <v>692</v>
      </c>
      <c r="H66" s="56" t="s">
        <v>693</v>
      </c>
      <c r="I66" s="56" t="s">
        <v>694</v>
      </c>
      <c r="J66" s="319"/>
      <c r="K66" s="56" t="s">
        <v>300</v>
      </c>
      <c r="L66" s="319"/>
      <c r="M66" s="320"/>
    </row>
    <row r="67" spans="1:13" ht="75" customHeight="1" x14ac:dyDescent="0.25">
      <c r="A67" s="318" t="s">
        <v>98</v>
      </c>
      <c r="B67" s="319" t="s">
        <v>6</v>
      </c>
      <c r="C67" s="319" t="s">
        <v>32</v>
      </c>
      <c r="D67" s="56" t="s">
        <v>695</v>
      </c>
      <c r="E67" s="56" t="s">
        <v>696</v>
      </c>
      <c r="F67" s="56" t="s">
        <v>697</v>
      </c>
      <c r="G67" s="56" t="s">
        <v>698</v>
      </c>
      <c r="H67" s="56" t="s">
        <v>693</v>
      </c>
      <c r="I67" s="56" t="s">
        <v>694</v>
      </c>
      <c r="J67" s="319"/>
      <c r="K67" s="56" t="s">
        <v>300</v>
      </c>
      <c r="L67" s="319"/>
      <c r="M67" s="320"/>
    </row>
    <row r="68" spans="1:13" ht="75" customHeight="1" x14ac:dyDescent="0.25">
      <c r="A68" s="318" t="s">
        <v>98</v>
      </c>
      <c r="B68" s="319" t="s">
        <v>6</v>
      </c>
      <c r="C68" s="319" t="s">
        <v>32</v>
      </c>
      <c r="D68" s="56" t="s">
        <v>699</v>
      </c>
      <c r="E68" s="56" t="s">
        <v>700</v>
      </c>
      <c r="F68" s="56" t="s">
        <v>701</v>
      </c>
      <c r="G68" s="56" t="s">
        <v>702</v>
      </c>
      <c r="H68" s="56" t="s">
        <v>703</v>
      </c>
      <c r="I68" s="319"/>
      <c r="J68" s="319"/>
      <c r="K68" s="56" t="s">
        <v>300</v>
      </c>
      <c r="L68" s="319"/>
      <c r="M68" s="320"/>
    </row>
    <row r="69" spans="1:13" ht="75" customHeight="1" x14ac:dyDescent="0.25">
      <c r="A69" s="153" t="s">
        <v>500</v>
      </c>
      <c r="B69" s="132"/>
      <c r="C69" s="326"/>
      <c r="D69" s="56" t="s">
        <v>495</v>
      </c>
      <c r="E69" s="56" t="s">
        <v>496</v>
      </c>
      <c r="F69" s="56" t="s">
        <v>497</v>
      </c>
      <c r="G69" s="56"/>
      <c r="H69" s="132"/>
      <c r="I69" s="132"/>
      <c r="J69" s="132"/>
      <c r="K69" s="56" t="s">
        <v>501</v>
      </c>
      <c r="L69" s="132"/>
      <c r="M69" s="56" t="s">
        <v>677</v>
      </c>
    </row>
    <row r="70" spans="1:13" ht="75" customHeight="1" x14ac:dyDescent="0.25">
      <c r="A70" s="153" t="s">
        <v>500</v>
      </c>
      <c r="B70" s="132"/>
      <c r="C70" s="326"/>
      <c r="D70" s="56" t="s">
        <v>498</v>
      </c>
      <c r="E70" s="56" t="s">
        <v>499</v>
      </c>
      <c r="F70" s="56" t="s">
        <v>502</v>
      </c>
      <c r="G70" s="56"/>
      <c r="H70" s="132"/>
      <c r="I70" s="132"/>
      <c r="J70" s="132"/>
      <c r="K70" s="56" t="s">
        <v>300</v>
      </c>
      <c r="L70" s="132"/>
      <c r="M70" s="56"/>
    </row>
    <row r="71" spans="1:13" ht="75" customHeight="1" x14ac:dyDescent="0.25">
      <c r="A71" s="153" t="s">
        <v>500</v>
      </c>
      <c r="B71" s="132"/>
      <c r="C71" s="326"/>
      <c r="D71" s="56" t="s">
        <v>739</v>
      </c>
      <c r="E71" s="56" t="s">
        <v>253</v>
      </c>
      <c r="F71" s="132"/>
      <c r="G71" s="132"/>
      <c r="H71" s="132"/>
      <c r="I71" s="132"/>
      <c r="J71" s="132"/>
      <c r="K71" s="56" t="s">
        <v>675</v>
      </c>
      <c r="L71" s="132"/>
      <c r="M71" s="56" t="s">
        <v>503</v>
      </c>
    </row>
  </sheetData>
  <hyperlinks>
    <hyperlink ref="M61" r:id="rId1" xr:uid="{00000000-0004-0000-0700-000008000000}"/>
    <hyperlink ref="M63" r:id="rId2" xr:uid="{00000000-0004-0000-0700-00000D000000}"/>
    <hyperlink ref="M7" r:id="rId3" display="http://data.euro.who.int/e-atlas/europe/data.html" xr:uid="{00000000-0004-0000-0700-00000F000000}"/>
    <hyperlink ref="M54" r:id="rId4" display="http://www.unocha.org/cerf/" xr:uid="{00000000-0004-0000-0700-000022000000}"/>
    <hyperlink ref="M62" r:id="rId5" xr:uid="{B5C28299-2D3D-4E6C-969D-039FFBFA3D05}"/>
    <hyperlink ref="M8:M10" r:id="rId6" display="http://data.euro.who.int/e-atlas/europe/data.html" xr:uid="{2863388F-18A7-4ABA-A4FA-6DA6EED8FDF1}"/>
    <hyperlink ref="K14" r:id="rId7" display="https://www.emdat.be/" xr:uid="{4E32893F-E65A-490A-AEB4-7EBCC4657426}"/>
    <hyperlink ref="K15" r:id="rId8" display="https://www.emdat.be/" xr:uid="{688DCDD6-4B02-4433-95A6-43D7E8C14485}"/>
    <hyperlink ref="M19" r:id="rId9" xr:uid="{BE81E929-A289-455D-9DF6-B204CD6B5566}"/>
    <hyperlink ref="M33" r:id="rId10" xr:uid="{80416E8B-D975-4192-A4F0-AFF9542B969A}"/>
    <hyperlink ref="M39" r:id="rId11" location="core" xr:uid="{1C43EC88-E628-446F-8C6B-7EA608ADDCB1}"/>
    <hyperlink ref="K45" r:id="rId12" display="https://www.emdat.be/" xr:uid="{4E7C6782-A424-4E20-852B-B1E61756822E}"/>
    <hyperlink ref="M18" r:id="rId13" xr:uid="{3AB6E79A-296B-414C-AF7E-443E9E0C9CEE}"/>
    <hyperlink ref="M32" r:id="rId14" display="http://fts.unocha.org/pageloader.aspx; " xr:uid="{00000000-0004-0000-0700-000002000000}"/>
  </hyperlinks>
  <pageMargins left="0.7" right="0.7" top="0.75" bottom="0.75" header="0.3" footer="0.3"/>
  <pageSetup paperSize="9" orientation="portrait" r:id="rId1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Home</vt:lpstr>
      <vt:lpstr>Table of Contents</vt:lpstr>
      <vt:lpstr>INFORM SC 2022 results</vt:lpstr>
      <vt:lpstr>correlation matrix</vt:lpstr>
      <vt:lpstr>Hazard &amp; Exposure</vt:lpstr>
      <vt:lpstr>Vulnerability</vt:lpstr>
      <vt:lpstr>Lack of Coping Capacity</vt:lpstr>
      <vt:lpstr>Indicator Data</vt:lpstr>
      <vt:lpstr>Indicator Metadata</vt:lpstr>
      <vt:lpstr>Lack of Reliability Index</vt:lpstr>
      <vt:lpstr>Indicator Source</vt:lpstr>
      <vt:lpstr>Indicator Geographical level</vt:lpstr>
      <vt:lpstr>Indicator Date</vt:lpstr>
      <vt:lpstr>Indicator Data imputation</vt:lpstr>
      <vt:lpstr>Indicator Date hidden2</vt:lpstr>
      <vt:lpstr>Imputed and missing data hidden</vt:lpstr>
      <vt:lpstr>'Indicator Metadata'!_2012.06.11___GFM_Indicator_List</vt:lpstr>
      <vt:lpstr>'INFORM SC 2022 results'!Print_Area</vt:lpstr>
      <vt:lpstr>'INFORM SC 2022 results'!Print_Titles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2017-02-24T11:00:24Z</cp:lastPrinted>
  <dcterms:created xsi:type="dcterms:W3CDTF">2013-01-24T09:37:59Z</dcterms:created>
  <dcterms:modified xsi:type="dcterms:W3CDTF">2023-05-23T09:36:40Z</dcterms:modified>
</cp:coreProperties>
</file>